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T_LSIP\"/>
    </mc:Choice>
  </mc:AlternateContent>
  <xr:revisionPtr revIDLastSave="0" documentId="13_ncr:1_{1152CD3E-2898-474C-AEE5-3377A351B56C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U54" i="109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T3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10" i="44"/>
  <c r="E12" i="44"/>
  <c r="E7" i="44"/>
  <c r="E11" i="44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50" i="44"/>
  <c r="D53" i="44"/>
  <c r="E36" i="44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<sst xmlns="http://schemas.openxmlformats.org/spreadsheetml/2006/main" count="2355" uniqueCount="531">
  <si>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</si>
  <si>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</si>
  <si>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</si>
  <si>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</si>
  <si>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</si>
  <si>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</si>
  <si>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</si>
  <si>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</si>
  <si>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</si>
  <si>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</si>
  <si>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</si>
  <si>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</si>
  <si>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</si>
  <si>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</si>
  <si>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</si>
  <si>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</si>
  <si>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</si>
  <si>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</si>
  <si>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</si>
  <si>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</si>
  <si>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</si>
  <si>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</si>
  <si>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</si>
  <si>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</si>
  <si>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</si>
  <si>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</si>
  <si>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</si>
  <si>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</si>
  <si>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</si>
  <si>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</si>
  <si>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</si>
  <si>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</si>
  <si>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</si>
  <si>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</si>
  <si>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</si>
  <si>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</si>
  <si>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</si>
  <si>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</si>
  <si>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</si>
  <si>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</si>
  <si>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</si>
  <si>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</si>
  <si>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</si>
  <si>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</si>
  <si>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</si>
  <si>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</si>
  <si>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</si>
  <si>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</si>
  <si>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</si>
  <si>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</si>
  <si>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</si>
  <si>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</si>
  <si>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</si>
  <si>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</si>
  <si>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</si>
  <si>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</si>
  <si>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</si>
  <si>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</si>
  <si>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</si>
  <si>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</si>
  <si>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</si>
  <si>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</si>
  <si>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</si>
  <si>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</si>
  <si>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</si>
  <si>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</si>
  <si>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</si>
  <si>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</si>
  <si>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</si>
  <si>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</si>
  <si>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</si>
  <si>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</si>
  <si>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</si>
  <si>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</si>
  <si>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</si>
  <si>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</si>
  <si>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</si>
  <si>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</si>
  <si>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</si>
  <si>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</si>
  <si>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</si>
  <si>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</si>
  <si>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</si>
  <si>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</si>
  <si>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</si>
  <si>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</si>
  <si>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</si>
  <si>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</si>
  <si>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</si>
  <si>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</si>
  <si>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</si>
  <si>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</si>
  <si>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</si>
  <si>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</si>
  <si>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</si>
  <si>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</si>
  <si>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</si>
  <si>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</si>
  <si>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</si>
  <si>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</si>
  <si>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</si>
  <si>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</si>
  <si>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</si>
  <si>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</si>
  <si>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</si>
  <si>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</si>
  <si>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</si>
  <si>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</si>
  <si>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</si>
  <si>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</si>
  <si>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</si>
  <si>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</si>
  <si>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</si>
  <si>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</si>
  <si>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</si>
  <si>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</si>
  <si>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</si>
  <si>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</si>
  <si>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</si>
  <si>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</si>
  <si>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</si>
  <si>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</si>
  <si>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</si>
  <si>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</si>
  <si>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</si>
  <si>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</si>
  <si>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</si>
  <si>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</si>
  <si>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</si>
  <si>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</si>
  <si>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</si>
  <si>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</si>
  <si>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</si>
  <si>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</si>
  <si>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</si>
  <si>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</si>
  <si>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</si>
  <si>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</si>
  <si>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</si>
  <si>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</si>
  <si>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</si>
  <si>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</si>
  <si>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</si>
  <si>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</si>
  <si>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</si>
  <si>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</si>
  <si>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</si>
  <si>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</si>
  <si>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</si>
  <si>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</si>
  <si>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</si>
  <si>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</si>
  <si>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</si>
  <si>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</si>
  <si>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</si>
  <si>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</si>
  <si>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</si>
  <si>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</si>
  <si>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</si>
  <si>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</si>
  <si>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</si>
  <si>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</si>
  <si>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</si>
  <si>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</si>
  <si>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</si>
  <si>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</si>
  <si>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</si>
  <si>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</si>
  <si>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</si>
  <si>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</si>
  <si>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</si>
  <si>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</si>
  <si>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</si>
  <si>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</si>
  <si>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</si>
  <si>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</si>
  <si>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</si>
  <si>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</si>
  <si>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</si>
  <si>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</si>
  <si>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</si>
  <si>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</si>
  <si>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</si>
  <si>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</si>
  <si>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</si>
  <si>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</si>
  <si>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</si>
  <si>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</si>
  <si>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</si>
  <si>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</si>
  <si>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</si>
  <si>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</si>
  <si>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</si>
  <si>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</si>
  <si>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</si>
  <si>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</si>
  <si>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</si>
  <si>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</si>
  <si>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</si>
  <si>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</si>
  <si>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</si>
  <si>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</si>
  <si>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</si>
  <si>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</si>
  <si>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</si>
  <si>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</si>
  <si>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</si>
  <si>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</si>
  <si>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</si>
  <si>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</si>
  <si>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</si>
  <si>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</si>
  <si>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</si>
  <si>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</si>
  <si>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</si>
  <si>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</si>
  <si>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</si>
  <si>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</si>
  <si>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</si>
  <si>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</si>
  <si>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</si>
  <si>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</si>
  <si>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</si>
  <si>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</si>
  <si>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</si>
  <si>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</si>
  <si>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</si>
  <si>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</si>
  <si>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</si>
  <si>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</si>
  <si>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</si>
  <si>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</si>
  <si>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</si>
  <si>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</si>
  <si>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</si>
  <si>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</si>
  <si>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</si>
  <si>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</si>
  <si>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</si>
  <si>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</si>
  <si>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</si>
  <si>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</si>
  <si>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</si>
  <si>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</si>
  <si>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</si>
  <si>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</si>
  <si>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</si>
  <si>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</si>
  <si>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</si>
  <si>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</si>
  <si>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</si>
  <si>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</si>
  <si>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</si>
  <si>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</si>
  <si>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</si>
  <si>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</si>
  <si>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</si>
  <si>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</si>
  <si>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</si>
  <si>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</si>
  <si>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</si>
  <si>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</si>
  <si>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</si>
  <si>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</si>
  <si>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</si>
  <si>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</si>
  <si>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</si>
  <si>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</si>
  <si>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</si>
  <si>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</si>
  <si>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</si>
  <si>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</si>
  <si>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</si>
  <si>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</si>
  <si>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</si>
  <si>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</si>
  <si>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</si>
  <si>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</si>
  <si>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</si>
  <si>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</si>
  <si>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</si>
  <si>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</si>
  <si>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</si>
  <si>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</si>
  <si>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</si>
  <si>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</si>
  <si>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</si>
  <si>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</si>
  <si>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</si>
  <si>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</si>
  <si>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</si>
  <si>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</si>
  <si>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</si>
  <si>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</si>
  <si>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</si>
  <si>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</si>
  <si>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</si>
  <si>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</si>
  <si>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</si>
  <si>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</si>
  <si>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</si>
  <si>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</si>
  <si>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</si>
  <si>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</si>
  <si>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</si>
  <si>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</si>
  <si>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</si>
  <si>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</si>
  <si>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</si>
  <si>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</si>
  <si>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</si>
  <si>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</si>
  <si>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</si>
  <si>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</si>
  <si>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</si>
  <si>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</si>
  <si>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</si>
  <si>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</si>
  <si>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</si>
  <si>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</si>
  <si>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</si>
  <si>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</si>
  <si>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</si>
  <si>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</si>
  <si>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</si>
  <si>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</si>
  <si>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</si>
  <si>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</si>
  <si>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</si>
  <si>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</si>
  <si>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</si>
  <si>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</si>
  <si>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</si>
  <si>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</si>
  <si>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</si>
  <si>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</si>
  <si>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</si>
  <si>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</si>
  <si>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</si>
  <si>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</si>
  <si>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</si>
  <si>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</si>
  <si>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</si>
  <si>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</si>
  <si>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</si>
  <si>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</si>
  <si>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</si>
  <si>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</si>
  <si>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</si>
  <si>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</si>
  <si>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</si>
  <si>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</si>
  <si>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</si>
  <si>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</si>
  <si>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</si>
  <si>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</si>
  <si>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</si>
  <si>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</si>
  <si>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</si>
  <si>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</si>
  <si>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</si>
  <si>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</si>
  <si>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</si>
  <si>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</si>
  <si>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</si>
  <si>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</si>
  <si>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</si>
  <si>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</si>
  <si>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</si>
  <si>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</si>
  <si>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</si>
  <si>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</si>
  <si>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</si>
  <si>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</si>
  <si>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</si>
  <si>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</si>
  <si>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</si>
  <si>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</si>
  <si>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</si>
  <si>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</si>
  <si>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</si>
  <si>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</si>
  <si>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</si>
  <si>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</si>
  <si>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</si>
  <si>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</si>
  <si>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</si>
  <si>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</si>
  <si>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</si>
  <si>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</si>
  <si>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</si>
  <si>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</si>
  <si>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</si>
  <si>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</si>
  <si>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</si>
  <si>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</si>
  <si>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</si>
  <si>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</si>
  <si>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</si>
  <si>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</si>
  <si>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</si>
  <si>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</si>
  <si>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</si>
  <si>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</si>
  <si>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</si>
  <si>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</si>
  <si>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</si>
  <si>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</si>
  <si>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</si>
  <si>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</si>
  <si>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</si>
  <si>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</si>
  <si>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</si>
  <si>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</si>
  <si>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</si>
  <si>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</si>
  <si>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</si>
  <si>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</si>
  <si>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</si>
  <si>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</si>
  <si>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</si>
  <si>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</si>
  <si>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</si>
  <si>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</si>
  <si>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</si>
  <si>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</si>
  <si>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</si>
  <si>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</si>
  <si>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</si>
  <si>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</si>
  <si>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</si>
  <si>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</si>
  <si>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</si>
  <si>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</si>
  <si>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</si>
  <si>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</si>
  <si>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</si>
  <si>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</si>
  <si>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</si>
  <si>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</si>
  <si>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</si>
  <si>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</si>
  <si>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</si>
  <si>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</si>
  <si>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</si>
  <si>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</si>
  <si>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</si>
  <si>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</si>
  <si>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</si>
  <si>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</si>
  <si>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</si>
  <si>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</si>
  <si>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</si>
  <si>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</si>
  <si>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</si>
  <si>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</si>
  <si>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</si>
  <si>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</si>
  <si>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</si>
  <si>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</si>
  <si>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</si>
  <si>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</si>
  <si>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</si>
  <si>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</si>
  <si>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</si>
  <si>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</si>
  <si>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</si>
  <si>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</si>
  <si>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</si>
  <si>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</si>
  <si>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</si>
  <si>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</si>
  <si>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</si>
  <si>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</si>
  <si>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</si>
  <si>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</si>
  <si>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</si>
  <si>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</si>
  <si>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</si>
  <si>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</si>
  <si>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</si>
  <si>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</si>
  <si>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</si>
  <si>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</si>
  <si>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</si>
  <si>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</si>
  <si>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</si>
  <si>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</si>
  <si>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</si>
  <si>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</si>
  <si>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</si>
  <si>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</si>
  <si>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</si>
  <si>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</si>
  <si>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</si>
  <si>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</si>
  <si>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</si>
  <si>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</si>
  <si>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</si>
  <si>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</si>
  <si>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</si>
  <si>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</si>
  <si>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</si>
  <si>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</si>
  <si>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</si>
  <si>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</si>
  <si>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</si>
  <si>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</si>
  <si>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</si>
  <si>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</si>
  <si>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</si>
  <si>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</si>
  <si>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</si>
  <si>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</si>
  <si>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</si>
  <si>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</si>
  <si>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</si>
  <si>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</si>
  <si>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</si>
  <si>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</si>
  <si>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</si>
  <si>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</si>
  <si>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</si>
  <si>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</si>
  <si>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automation/Data/Results/Workbooks/LSIPs/ST_LSIP/ST_LSIP_Database.Main.xlsx</t>
  </si>
  <si>
    <t>LSIP</t>
  </si>
  <si>
    <t>29. Stoke-on-Trent and Staffordshire</t>
  </si>
  <si>
    <t>28-02-2024 10:24:16</t>
  </si>
  <si>
    <t>LSIP name</t>
  </si>
  <si>
    <t>Stoke-on-Trent and Staffordshire</t>
  </si>
  <si>
    <t>29 02 2024 04:16:44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</si>
</sst>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5.4860100005660328E-2</c:v>
                </c:pt>
                <c:pt idx="2">
                  <c:v>1.500682751431559</c:v>
                </c:pt>
                <c:pt idx="3">
                  <c:v>-0.27825900678436488</c:v>
                </c:pt>
                <c:pt idx="4">
                  <c:v>-1.6823047439686212</c:v>
                </c:pt>
                <c:pt idx="5">
                  <c:v>0.44452894269113585</c:v>
                </c:pt>
                <c:pt idx="7">
                  <c:v>-1.7882897561500299</c:v>
                </c:pt>
                <c:pt idx="8">
                  <c:v>-1.0340895444575726</c:v>
                </c:pt>
                <c:pt idx="9">
                  <c:v>-2.1064499924382529</c:v>
                </c:pt>
                <c:pt idx="10">
                  <c:v>1.4158148800865522</c:v>
                </c:pt>
                <c:pt idx="11">
                  <c:v>1.2485556620842386</c:v>
                </c:pt>
                <c:pt idx="12">
                  <c:v>-6.1043288873763419</c:v>
                </c:pt>
                <c:pt idx="13">
                  <c:v>4.3847138862969315</c:v>
                </c:pt>
                <c:pt idx="14">
                  <c:v>6.058706800859559</c:v>
                </c:pt>
                <c:pt idx="15">
                  <c:v>-0.51096900374794085</c:v>
                </c:pt>
                <c:pt idx="17">
                  <c:v>-0.2426736680128827</c:v>
                </c:pt>
                <c:pt idx="18">
                  <c:v>3.7488686363424062</c:v>
                </c:pt>
                <c:pt idx="19">
                  <c:v>-1.1030493314046486</c:v>
                </c:pt>
                <c:pt idx="20">
                  <c:v>0.22612954738663316</c:v>
                </c:pt>
                <c:pt idx="22">
                  <c:v>2.8714594938447524</c:v>
                </c:pt>
                <c:pt idx="24">
                  <c:v>-0.56595887083746854</c:v>
                </c:pt>
                <c:pt idx="25">
                  <c:v>0.61649663797562759</c:v>
                </c:pt>
                <c:pt idx="26">
                  <c:v>-2.9597923579358532</c:v>
                </c:pt>
                <c:pt idx="27">
                  <c:v>-0.64292962289769218</c:v>
                </c:pt>
                <c:pt idx="29">
                  <c:v>0.60161676154599775</c:v>
                </c:pt>
                <c:pt idx="30">
                  <c:v>-6.0300234308838352</c:v>
                </c:pt>
                <c:pt idx="31">
                  <c:v>13.084265528238404</c:v>
                </c:pt>
                <c:pt idx="32">
                  <c:v>-10.361216850894584</c:v>
                </c:pt>
                <c:pt idx="33">
                  <c:v>-5.778746545053048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0.46283220204645925</c:v>
                </c:pt>
                <c:pt idx="2">
                  <c:v>0.7087203940980169</c:v>
                </c:pt>
                <c:pt idx="3">
                  <c:v>0.40208218687587394</c:v>
                </c:pt>
                <c:pt idx="4">
                  <c:v>0.29439836327935787</c:v>
                </c:pt>
                <c:pt idx="5">
                  <c:v>0.5549899817159254</c:v>
                </c:pt>
                <c:pt idx="7">
                  <c:v>-0.14567618171632546</c:v>
                </c:pt>
                <c:pt idx="8">
                  <c:v>0.51147320499282944</c:v>
                </c:pt>
                <c:pt idx="9">
                  <c:v>1.0626652702484529</c:v>
                </c:pt>
                <c:pt idx="10">
                  <c:v>0.60084168210945421</c:v>
                </c:pt>
                <c:pt idx="11">
                  <c:v>0.80158561922889504</c:v>
                </c:pt>
                <c:pt idx="12">
                  <c:v>-0.34170601547699464</c:v>
                </c:pt>
                <c:pt idx="13">
                  <c:v>0.97344136123194147</c:v>
                </c:pt>
                <c:pt idx="14">
                  <c:v>-1.3367201357605829E-2</c:v>
                </c:pt>
                <c:pt idx="15">
                  <c:v>0.63321457234681855</c:v>
                </c:pt>
                <c:pt idx="17">
                  <c:v>1.3672990339703039</c:v>
                </c:pt>
                <c:pt idx="18">
                  <c:v>1.2395427209162868</c:v>
                </c:pt>
                <c:pt idx="19">
                  <c:v>0.14201799693769335</c:v>
                </c:pt>
                <c:pt idx="20">
                  <c:v>0.70623165537775368</c:v>
                </c:pt>
                <c:pt idx="22">
                  <c:v>9.7474898949201361E-2</c:v>
                </c:pt>
                <c:pt idx="24">
                  <c:v>-0.62974369767743177</c:v>
                </c:pt>
                <c:pt idx="25">
                  <c:v>-0.18137439404201094</c:v>
                </c:pt>
                <c:pt idx="26">
                  <c:v>-0.16529303593252331</c:v>
                </c:pt>
                <c:pt idx="27">
                  <c:v>-0.4842404441773529</c:v>
                </c:pt>
                <c:pt idx="29">
                  <c:v>0.31311872245898265</c:v>
                </c:pt>
                <c:pt idx="30">
                  <c:v>-0.46569882395157691</c:v>
                </c:pt>
                <c:pt idx="31">
                  <c:v>-5.4765390102835543</c:v>
                </c:pt>
                <c:pt idx="32">
                  <c:v>0.3142289363051054</c:v>
                </c:pt>
                <c:pt idx="33">
                  <c:v>-9.7695792762308997E-3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11.416999999999996</c:v>
                </c:pt>
                <c:pt idx="1">
                  <c:v>7.3809999999999949</c:v>
                </c:pt>
                <c:pt idx="2">
                  <c:v>8.5460000000000154</c:v>
                </c:pt>
                <c:pt idx="3">
                  <c:v>8.360999999999974</c:v>
                </c:pt>
                <c:pt idx="4">
                  <c:v>7.8689999999999998</c:v>
                </c:pt>
                <c:pt idx="5">
                  <c:v>8.4269999999999907</c:v>
                </c:pt>
                <c:pt idx="6">
                  <c:v>7.0640000000000143</c:v>
                </c:pt>
                <c:pt idx="7">
                  <c:v>5.3750000000000062</c:v>
                </c:pt>
                <c:pt idx="8">
                  <c:v>10.198000000000002</c:v>
                </c:pt>
                <c:pt idx="9">
                  <c:v>7.2390000000000008</c:v>
                </c:pt>
                <c:pt idx="10">
                  <c:v>4.8770000000000078</c:v>
                </c:pt>
                <c:pt idx="11">
                  <c:v>4.9320000000000066</c:v>
                </c:pt>
                <c:pt idx="12">
                  <c:v>4.9830000000000112</c:v>
                </c:pt>
                <c:pt idx="13">
                  <c:v>5.0550000000000104</c:v>
                </c:pt>
                <c:pt idx="14">
                  <c:v>5.1079999999999988</c:v>
                </c:pt>
                <c:pt idx="15">
                  <c:v>5.104999999999996</c:v>
                </c:pt>
                <c:pt idx="16">
                  <c:v>5.106000000000015</c:v>
                </c:pt>
                <c:pt idx="17">
                  <c:v>5.1050000000000102</c:v>
                </c:pt>
                <c:pt idx="18">
                  <c:v>5.1030000000000024</c:v>
                </c:pt>
                <c:pt idx="19">
                  <c:v>5.1009999999999929</c:v>
                </c:pt>
                <c:pt idx="20">
                  <c:v>5.1040000000000036</c:v>
                </c:pt>
                <c:pt idx="21">
                  <c:v>5.1070000000000055</c:v>
                </c:pt>
                <c:pt idx="22">
                  <c:v>5.1090000000000009</c:v>
                </c:pt>
                <c:pt idx="23">
                  <c:v>5.1109999999999802</c:v>
                </c:pt>
                <c:pt idx="24" formatCode="#,##0.00">
                  <c:v>5.110999999999998</c:v>
                </c:pt>
                <c:pt idx="25">
                  <c:v>5.1119999999999965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0.31599999999999956</c:v>
                </c:pt>
                <c:pt idx="1">
                  <c:v>0.305999999999999</c:v>
                </c:pt>
                <c:pt idx="2">
                  <c:v>0.75400000000000078</c:v>
                </c:pt>
                <c:pt idx="3">
                  <c:v>0.47000000000000058</c:v>
                </c:pt>
                <c:pt idx="4">
                  <c:v>0.18199999999999958</c:v>
                </c:pt>
                <c:pt idx="5">
                  <c:v>0.36500000000000055</c:v>
                </c:pt>
                <c:pt idx="6">
                  <c:v>0.20800000000000007</c:v>
                </c:pt>
                <c:pt idx="7">
                  <c:v>0.26099999999999918</c:v>
                </c:pt>
                <c:pt idx="8">
                  <c:v>0.48100000000000037</c:v>
                </c:pt>
                <c:pt idx="9">
                  <c:v>0.63399999999999945</c:v>
                </c:pt>
                <c:pt idx="10">
                  <c:v>0.67499999999999838</c:v>
                </c:pt>
                <c:pt idx="11">
                  <c:v>0.62100000000000033</c:v>
                </c:pt>
                <c:pt idx="12">
                  <c:v>0.59900000000000098</c:v>
                </c:pt>
                <c:pt idx="13">
                  <c:v>0.55800000000000016</c:v>
                </c:pt>
                <c:pt idx="14">
                  <c:v>0.51700000000000002</c:v>
                </c:pt>
                <c:pt idx="15">
                  <c:v>0.48399999999999954</c:v>
                </c:pt>
                <c:pt idx="16">
                  <c:v>0.45700000000000013</c:v>
                </c:pt>
                <c:pt idx="17">
                  <c:v>0.43100000000000027</c:v>
                </c:pt>
                <c:pt idx="18">
                  <c:v>0.40799999999999947</c:v>
                </c:pt>
                <c:pt idx="19">
                  <c:v>0.38700000000000145</c:v>
                </c:pt>
                <c:pt idx="20">
                  <c:v>0.36799999999999938</c:v>
                </c:pt>
                <c:pt idx="21">
                  <c:v>0.34999999999999992</c:v>
                </c:pt>
                <c:pt idx="22">
                  <c:v>0.33299999999999919</c:v>
                </c:pt>
                <c:pt idx="23">
                  <c:v>0.31700000000000023</c:v>
                </c:pt>
                <c:pt idx="24" formatCode="#,##0.00">
                  <c:v>0.30299999999999949</c:v>
                </c:pt>
                <c:pt idx="25">
                  <c:v>0.2899999999999997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2.0599999999999992</c:v>
                </c:pt>
                <c:pt idx="1">
                  <c:v>1.1720000000000008</c:v>
                </c:pt>
                <c:pt idx="2">
                  <c:v>1.3360000000000036</c:v>
                </c:pt>
                <c:pt idx="3">
                  <c:v>1.1449999999999998</c:v>
                </c:pt>
                <c:pt idx="4">
                  <c:v>1.0919999999999983</c:v>
                </c:pt>
                <c:pt idx="5">
                  <c:v>0.66600000000000004</c:v>
                </c:pt>
                <c:pt idx="6">
                  <c:v>0.81900000000000051</c:v>
                </c:pt>
                <c:pt idx="7">
                  <c:v>0.79500000000000171</c:v>
                </c:pt>
                <c:pt idx="8">
                  <c:v>0.39900000000000052</c:v>
                </c:pt>
                <c:pt idx="9">
                  <c:v>0.43200000000000077</c:v>
                </c:pt>
                <c:pt idx="10">
                  <c:v>0.48799999999999982</c:v>
                </c:pt>
                <c:pt idx="11">
                  <c:v>0.48000000000000104</c:v>
                </c:pt>
                <c:pt idx="12">
                  <c:v>0.46899999999999809</c:v>
                </c:pt>
                <c:pt idx="13">
                  <c:v>0.46599999999999964</c:v>
                </c:pt>
                <c:pt idx="14">
                  <c:v>0.46500000000000058</c:v>
                </c:pt>
                <c:pt idx="15">
                  <c:v>0.46400000000000069</c:v>
                </c:pt>
                <c:pt idx="16">
                  <c:v>0.46200000000000013</c:v>
                </c:pt>
                <c:pt idx="17">
                  <c:v>0.46099999999999985</c:v>
                </c:pt>
                <c:pt idx="18">
                  <c:v>0.46000000000000024</c:v>
                </c:pt>
                <c:pt idx="19">
                  <c:v>0.45900000000000135</c:v>
                </c:pt>
                <c:pt idx="20">
                  <c:v>0.45800000000000018</c:v>
                </c:pt>
                <c:pt idx="21">
                  <c:v>0.45799999999999924</c:v>
                </c:pt>
                <c:pt idx="22">
                  <c:v>0.45700000000000035</c:v>
                </c:pt>
                <c:pt idx="23">
                  <c:v>0.45700000000000074</c:v>
                </c:pt>
                <c:pt idx="24" formatCode="#,##0.00">
                  <c:v>0.45600000000000041</c:v>
                </c:pt>
                <c:pt idx="25">
                  <c:v>0.45499999999999952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2.7779999999999996</c:v>
                </c:pt>
                <c:pt idx="1">
                  <c:v>3.166000000000003</c:v>
                </c:pt>
                <c:pt idx="2">
                  <c:v>3.3409999999999953</c:v>
                </c:pt>
                <c:pt idx="3">
                  <c:v>2.8860000000000006</c:v>
                </c:pt>
                <c:pt idx="4">
                  <c:v>3.4310000000000045</c:v>
                </c:pt>
                <c:pt idx="5">
                  <c:v>3.4159999999999862</c:v>
                </c:pt>
                <c:pt idx="6">
                  <c:v>2.7630000000000079</c:v>
                </c:pt>
                <c:pt idx="7">
                  <c:v>3.6689999999999947</c:v>
                </c:pt>
                <c:pt idx="8">
                  <c:v>3.4769999999999914</c:v>
                </c:pt>
                <c:pt idx="9">
                  <c:v>3.9229999999999983</c:v>
                </c:pt>
                <c:pt idx="10">
                  <c:v>3.52</c:v>
                </c:pt>
                <c:pt idx="11">
                  <c:v>3.4479999999999982</c:v>
                </c:pt>
                <c:pt idx="12">
                  <c:v>3.4230000000000027</c:v>
                </c:pt>
                <c:pt idx="13">
                  <c:v>3.4429999999999961</c:v>
                </c:pt>
                <c:pt idx="14">
                  <c:v>3.5420000000000074</c:v>
                </c:pt>
                <c:pt idx="15">
                  <c:v>3.5960000000000023</c:v>
                </c:pt>
                <c:pt idx="16">
                  <c:v>3.6320000000000077</c:v>
                </c:pt>
                <c:pt idx="17">
                  <c:v>3.6549999999999967</c:v>
                </c:pt>
                <c:pt idx="18">
                  <c:v>3.6690000000000103</c:v>
                </c:pt>
                <c:pt idx="19">
                  <c:v>3.6769999999999992</c:v>
                </c:pt>
                <c:pt idx="20">
                  <c:v>3.6820000000000022</c:v>
                </c:pt>
                <c:pt idx="21">
                  <c:v>3.6859999999999955</c:v>
                </c:pt>
                <c:pt idx="22">
                  <c:v>3.6870000000000007</c:v>
                </c:pt>
                <c:pt idx="23">
                  <c:v>3.6880000000000037</c:v>
                </c:pt>
                <c:pt idx="24" formatCode="#,##0.00">
                  <c:v>3.6890000000000058</c:v>
                </c:pt>
                <c:pt idx="25">
                  <c:v>3.6890000000000005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8.1829999999999856</c:v>
                </c:pt>
                <c:pt idx="1">
                  <c:v>8.2350000000000012</c:v>
                </c:pt>
                <c:pt idx="2">
                  <c:v>8.2269999999999932</c:v>
                </c:pt>
                <c:pt idx="3">
                  <c:v>8.5059999999999985</c:v>
                </c:pt>
                <c:pt idx="4">
                  <c:v>9.0590000000000011</c:v>
                </c:pt>
                <c:pt idx="5">
                  <c:v>8.3449999999999971</c:v>
                </c:pt>
                <c:pt idx="6">
                  <c:v>9.51799999999999</c:v>
                </c:pt>
                <c:pt idx="7">
                  <c:v>8.2819999999999663</c:v>
                </c:pt>
                <c:pt idx="8">
                  <c:v>7.7060000000000048</c:v>
                </c:pt>
                <c:pt idx="9">
                  <c:v>7.2549999999999883</c:v>
                </c:pt>
                <c:pt idx="10">
                  <c:v>7.1809999999999992</c:v>
                </c:pt>
                <c:pt idx="11">
                  <c:v>7.1920000000000091</c:v>
                </c:pt>
                <c:pt idx="12">
                  <c:v>7.2099999999999946</c:v>
                </c:pt>
                <c:pt idx="13">
                  <c:v>7.2750000000000066</c:v>
                </c:pt>
                <c:pt idx="14">
                  <c:v>7.278000000000012</c:v>
                </c:pt>
                <c:pt idx="15">
                  <c:v>7.2449999999999966</c:v>
                </c:pt>
                <c:pt idx="16">
                  <c:v>7.2310000000000239</c:v>
                </c:pt>
                <c:pt idx="17">
                  <c:v>7.2119999999999935</c:v>
                </c:pt>
                <c:pt idx="18">
                  <c:v>7.1870000000000056</c:v>
                </c:pt>
                <c:pt idx="19">
                  <c:v>7.1620000000000053</c:v>
                </c:pt>
                <c:pt idx="20">
                  <c:v>7.1379999999999919</c:v>
                </c:pt>
                <c:pt idx="21">
                  <c:v>7.1140000000000114</c:v>
                </c:pt>
                <c:pt idx="22">
                  <c:v>7.0879999999999965</c:v>
                </c:pt>
                <c:pt idx="23">
                  <c:v>7.0619999999999994</c:v>
                </c:pt>
                <c:pt idx="24" formatCode="#,##0.00">
                  <c:v>7.0339999999999989</c:v>
                </c:pt>
                <c:pt idx="25">
                  <c:v>7.0049999999999937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11.387000000000036</c:v>
                </c:pt>
                <c:pt idx="1">
                  <c:v>12.632000000000014</c:v>
                </c:pt>
                <c:pt idx="2">
                  <c:v>12.96599999999996</c:v>
                </c:pt>
                <c:pt idx="3">
                  <c:v>12.051000000000002</c:v>
                </c:pt>
                <c:pt idx="4">
                  <c:v>12.046000000000015</c:v>
                </c:pt>
                <c:pt idx="5">
                  <c:v>11.696000000000019</c:v>
                </c:pt>
                <c:pt idx="6">
                  <c:v>11.741999999999978</c:v>
                </c:pt>
                <c:pt idx="7">
                  <c:v>12.19099999999996</c:v>
                </c:pt>
                <c:pt idx="8">
                  <c:v>12.799000000000026</c:v>
                </c:pt>
                <c:pt idx="9">
                  <c:v>13.188999999999997</c:v>
                </c:pt>
                <c:pt idx="10">
                  <c:v>12.061000000000021</c:v>
                </c:pt>
                <c:pt idx="11">
                  <c:v>12.71099999999999</c:v>
                </c:pt>
                <c:pt idx="12">
                  <c:v>12.698000000000002</c:v>
                </c:pt>
                <c:pt idx="13">
                  <c:v>12.906000000000015</c:v>
                </c:pt>
                <c:pt idx="14">
                  <c:v>13.004000000000014</c:v>
                </c:pt>
                <c:pt idx="15">
                  <c:v>13.006000000000014</c:v>
                </c:pt>
                <c:pt idx="16">
                  <c:v>12.874999999999988</c:v>
                </c:pt>
                <c:pt idx="17">
                  <c:v>12.739999999999979</c:v>
                </c:pt>
                <c:pt idx="18">
                  <c:v>12.605000000000027</c:v>
                </c:pt>
                <c:pt idx="19">
                  <c:v>12.472000000000001</c:v>
                </c:pt>
                <c:pt idx="20">
                  <c:v>12.359999999999985</c:v>
                </c:pt>
                <c:pt idx="21">
                  <c:v>12.239000000000011</c:v>
                </c:pt>
                <c:pt idx="22">
                  <c:v>12.116000000000003</c:v>
                </c:pt>
                <c:pt idx="23">
                  <c:v>11.991000000000028</c:v>
                </c:pt>
                <c:pt idx="24" formatCode="#,##0.00">
                  <c:v>11.863999999999976</c:v>
                </c:pt>
                <c:pt idx="25">
                  <c:v>11.736999999999981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39.59100000000003</c:v>
                </c:pt>
                <c:pt idx="1">
                  <c:v>36.497000000000021</c:v>
                </c:pt>
                <c:pt idx="2">
                  <c:v>37.652000000000072</c:v>
                </c:pt>
                <c:pt idx="3">
                  <c:v>40.674999999999891</c:v>
                </c:pt>
                <c:pt idx="4">
                  <c:v>41.057999999999957</c:v>
                </c:pt>
                <c:pt idx="5">
                  <c:v>43.38900000000006</c:v>
                </c:pt>
                <c:pt idx="6">
                  <c:v>42.677999999999926</c:v>
                </c:pt>
                <c:pt idx="7">
                  <c:v>42.314999999999884</c:v>
                </c:pt>
                <c:pt idx="8">
                  <c:v>45.371999999999893</c:v>
                </c:pt>
                <c:pt idx="9">
                  <c:v>43.864000000000068</c:v>
                </c:pt>
                <c:pt idx="10">
                  <c:v>42.175000000000054</c:v>
                </c:pt>
                <c:pt idx="11">
                  <c:v>42.713999999999956</c:v>
                </c:pt>
                <c:pt idx="12">
                  <c:v>42.49699999999995</c:v>
                </c:pt>
                <c:pt idx="13">
                  <c:v>42.286999999999978</c:v>
                </c:pt>
                <c:pt idx="14">
                  <c:v>42.050000000000011</c:v>
                </c:pt>
                <c:pt idx="15">
                  <c:v>41.597999999999949</c:v>
                </c:pt>
                <c:pt idx="16">
                  <c:v>41.20199999999997</c:v>
                </c:pt>
                <c:pt idx="17">
                  <c:v>40.796000000000028</c:v>
                </c:pt>
                <c:pt idx="18">
                  <c:v>40.421000000000035</c:v>
                </c:pt>
                <c:pt idx="19">
                  <c:v>40.068999999999889</c:v>
                </c:pt>
                <c:pt idx="20">
                  <c:v>39.781999999999954</c:v>
                </c:pt>
                <c:pt idx="21">
                  <c:v>39.462000000000025</c:v>
                </c:pt>
                <c:pt idx="22">
                  <c:v>39.159999999999911</c:v>
                </c:pt>
                <c:pt idx="23">
                  <c:v>38.875999999999948</c:v>
                </c:pt>
                <c:pt idx="24" formatCode="#,##0.00">
                  <c:v>38.608999999999959</c:v>
                </c:pt>
                <c:pt idx="25">
                  <c:v>38.362000000000073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37.719999999999978</c:v>
                </c:pt>
                <c:pt idx="1">
                  <c:v>34.215999999999951</c:v>
                </c:pt>
                <c:pt idx="2">
                  <c:v>33.853999999999964</c:v>
                </c:pt>
                <c:pt idx="3">
                  <c:v>36.786000000000008</c:v>
                </c:pt>
                <c:pt idx="4">
                  <c:v>30.38599999999996</c:v>
                </c:pt>
                <c:pt idx="5">
                  <c:v>36.144000000000048</c:v>
                </c:pt>
                <c:pt idx="6">
                  <c:v>35.170000000000037</c:v>
                </c:pt>
                <c:pt idx="7">
                  <c:v>35.370000000000026</c:v>
                </c:pt>
                <c:pt idx="8">
                  <c:v>45.760999999999854</c:v>
                </c:pt>
                <c:pt idx="9">
                  <c:v>44.225999999999871</c:v>
                </c:pt>
                <c:pt idx="10">
                  <c:v>41.640000000000036</c:v>
                </c:pt>
                <c:pt idx="11">
                  <c:v>40.799000000000028</c:v>
                </c:pt>
                <c:pt idx="12">
                  <c:v>40.877000000000017</c:v>
                </c:pt>
                <c:pt idx="13">
                  <c:v>41.130000000000024</c:v>
                </c:pt>
                <c:pt idx="14">
                  <c:v>41.378999999999991</c:v>
                </c:pt>
                <c:pt idx="15">
                  <c:v>41.527999999999963</c:v>
                </c:pt>
                <c:pt idx="16">
                  <c:v>41.632000000000005</c:v>
                </c:pt>
                <c:pt idx="17">
                  <c:v>41.638999999999982</c:v>
                </c:pt>
                <c:pt idx="18">
                  <c:v>41.691000000000045</c:v>
                </c:pt>
                <c:pt idx="19">
                  <c:v>41.719000000000008</c:v>
                </c:pt>
                <c:pt idx="20">
                  <c:v>41.793000000000198</c:v>
                </c:pt>
                <c:pt idx="21">
                  <c:v>41.875000000000014</c:v>
                </c:pt>
                <c:pt idx="22">
                  <c:v>41.964000000000055</c:v>
                </c:pt>
                <c:pt idx="23">
                  <c:v>42.059000000000196</c:v>
                </c:pt>
                <c:pt idx="24" formatCode="#,##0.00">
                  <c:v>42.154999999999923</c:v>
                </c:pt>
                <c:pt idx="25">
                  <c:v>42.252999999999908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84.154000000000025</c:v>
                </c:pt>
                <c:pt idx="1">
                  <c:v>81.484000000000037</c:v>
                </c:pt>
                <c:pt idx="2">
                  <c:v>88.745999999999938</c:v>
                </c:pt>
                <c:pt idx="3">
                  <c:v>89.835000000000008</c:v>
                </c:pt>
                <c:pt idx="4">
                  <c:v>91.314000000000192</c:v>
                </c:pt>
                <c:pt idx="5">
                  <c:v>90.641000000000076</c:v>
                </c:pt>
                <c:pt idx="6">
                  <c:v>91.285000000000025</c:v>
                </c:pt>
                <c:pt idx="7">
                  <c:v>90.67999999999968</c:v>
                </c:pt>
                <c:pt idx="8">
                  <c:v>89.407999999999916</c:v>
                </c:pt>
                <c:pt idx="9">
                  <c:v>87.56399999999978</c:v>
                </c:pt>
                <c:pt idx="10">
                  <c:v>85.750999999999834</c:v>
                </c:pt>
                <c:pt idx="11">
                  <c:v>86.268999999999778</c:v>
                </c:pt>
                <c:pt idx="12">
                  <c:v>86.381000000000242</c:v>
                </c:pt>
                <c:pt idx="13">
                  <c:v>86.349000000000046</c:v>
                </c:pt>
                <c:pt idx="14">
                  <c:v>86.474999999999952</c:v>
                </c:pt>
                <c:pt idx="15">
                  <c:v>86.65399999999984</c:v>
                </c:pt>
                <c:pt idx="16">
                  <c:v>86.739999999999981</c:v>
                </c:pt>
                <c:pt idx="17">
                  <c:v>86.804999999999922</c:v>
                </c:pt>
                <c:pt idx="18">
                  <c:v>86.861000000000132</c:v>
                </c:pt>
                <c:pt idx="19">
                  <c:v>86.915999999999883</c:v>
                </c:pt>
                <c:pt idx="20">
                  <c:v>86.995999999999896</c:v>
                </c:pt>
                <c:pt idx="21">
                  <c:v>87.092000000000183</c:v>
                </c:pt>
                <c:pt idx="22">
                  <c:v>87.19100000000013</c:v>
                </c:pt>
                <c:pt idx="23">
                  <c:v>87.330000000000155</c:v>
                </c:pt>
                <c:pt idx="24" formatCode="#,##0.00">
                  <c:v>87.462000000000046</c:v>
                </c:pt>
                <c:pt idx="25">
                  <c:v>87.595999999999705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29.255999999999986</c:v>
                </c:pt>
                <c:pt idx="1">
                  <c:v>26.999000000000006</c:v>
                </c:pt>
                <c:pt idx="2">
                  <c:v>31.319000000000045</c:v>
                </c:pt>
                <c:pt idx="3">
                  <c:v>28.730000000000018</c:v>
                </c:pt>
                <c:pt idx="4">
                  <c:v>27.169000000000025</c:v>
                </c:pt>
                <c:pt idx="5">
                  <c:v>35.196999999999932</c:v>
                </c:pt>
                <c:pt idx="6">
                  <c:v>38.068000000000069</c:v>
                </c:pt>
                <c:pt idx="7">
                  <c:v>36.636999999999908</c:v>
                </c:pt>
                <c:pt idx="8">
                  <c:v>36.180000000000028</c:v>
                </c:pt>
                <c:pt idx="9">
                  <c:v>44.026000000000067</c:v>
                </c:pt>
                <c:pt idx="10">
                  <c:v>42.307999999999957</c:v>
                </c:pt>
                <c:pt idx="11">
                  <c:v>45.905000000000072</c:v>
                </c:pt>
                <c:pt idx="12">
                  <c:v>46.06100000000005</c:v>
                </c:pt>
                <c:pt idx="13">
                  <c:v>46.595999999999911</c:v>
                </c:pt>
                <c:pt idx="14">
                  <c:v>47.185000000000038</c:v>
                </c:pt>
                <c:pt idx="15">
                  <c:v>47.58400000000011</c:v>
                </c:pt>
                <c:pt idx="16">
                  <c:v>47.924000000000078</c:v>
                </c:pt>
                <c:pt idx="17">
                  <c:v>48.255999999999865</c:v>
                </c:pt>
                <c:pt idx="18">
                  <c:v>48.57999999999997</c:v>
                </c:pt>
                <c:pt idx="19">
                  <c:v>48.906000000000027</c:v>
                </c:pt>
                <c:pt idx="20">
                  <c:v>49.252000000000031</c:v>
                </c:pt>
                <c:pt idx="21">
                  <c:v>49.580999999999925</c:v>
                </c:pt>
                <c:pt idx="22">
                  <c:v>49.910999999999866</c:v>
                </c:pt>
                <c:pt idx="23">
                  <c:v>50.239000000000118</c:v>
                </c:pt>
                <c:pt idx="24" formatCode="#,##0.00">
                  <c:v>50.565000000000119</c:v>
                </c:pt>
                <c:pt idx="25">
                  <c:v>50.895000000000032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26.925999999999981</c:v>
                </c:pt>
                <c:pt idx="1">
                  <c:v>26.07599999999994</c:v>
                </c:pt>
                <c:pt idx="2">
                  <c:v>26.645999999999994</c:v>
                </c:pt>
                <c:pt idx="3">
                  <c:v>26.914000000000037</c:v>
                </c:pt>
                <c:pt idx="4">
                  <c:v>31.212000000000081</c:v>
                </c:pt>
                <c:pt idx="5">
                  <c:v>33.788999999999938</c:v>
                </c:pt>
                <c:pt idx="6">
                  <c:v>34.791000000000032</c:v>
                </c:pt>
                <c:pt idx="7">
                  <c:v>35.467999999999989</c:v>
                </c:pt>
                <c:pt idx="8">
                  <c:v>31.798999999999982</c:v>
                </c:pt>
                <c:pt idx="9">
                  <c:v>32.569999999999958</c:v>
                </c:pt>
                <c:pt idx="10">
                  <c:v>33.38100000000005</c:v>
                </c:pt>
                <c:pt idx="11">
                  <c:v>31.913000000000025</c:v>
                </c:pt>
                <c:pt idx="12">
                  <c:v>33.15599999999997</c:v>
                </c:pt>
                <c:pt idx="13">
                  <c:v>33.852000000000025</c:v>
                </c:pt>
                <c:pt idx="14">
                  <c:v>34.472000000000051</c:v>
                </c:pt>
                <c:pt idx="15">
                  <c:v>35.274999999999935</c:v>
                </c:pt>
                <c:pt idx="16">
                  <c:v>35.979000000000092</c:v>
                </c:pt>
                <c:pt idx="17">
                  <c:v>36.624000000000031</c:v>
                </c:pt>
                <c:pt idx="18">
                  <c:v>37.231000000000002</c:v>
                </c:pt>
                <c:pt idx="19">
                  <c:v>37.809999999999967</c:v>
                </c:pt>
                <c:pt idx="20">
                  <c:v>38.379999999999981</c:v>
                </c:pt>
                <c:pt idx="21">
                  <c:v>38.932999999999964</c:v>
                </c:pt>
                <c:pt idx="22">
                  <c:v>39.466999999999985</c:v>
                </c:pt>
                <c:pt idx="23">
                  <c:v>39.976999999999968</c:v>
                </c:pt>
                <c:pt idx="24" formatCode="#,##0.00">
                  <c:v>40.459999999999873</c:v>
                </c:pt>
                <c:pt idx="25">
                  <c:v>40.922999999999952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2.535000000000001</c:v>
                </c:pt>
                <c:pt idx="1">
                  <c:v>1.2590000000000001</c:v>
                </c:pt>
                <c:pt idx="2">
                  <c:v>1.5480000000000003</c:v>
                </c:pt>
                <c:pt idx="3">
                  <c:v>1.9389999999999998</c:v>
                </c:pt>
                <c:pt idx="4">
                  <c:v>2.5690000000000008</c:v>
                </c:pt>
                <c:pt idx="5">
                  <c:v>1.8599999999999972</c:v>
                </c:pt>
                <c:pt idx="6">
                  <c:v>1.4859999999999973</c:v>
                </c:pt>
                <c:pt idx="7">
                  <c:v>2.024</c:v>
                </c:pt>
                <c:pt idx="8">
                  <c:v>1.5660000000000003</c:v>
                </c:pt>
                <c:pt idx="9">
                  <c:v>2.1129999999999964</c:v>
                </c:pt>
                <c:pt idx="10">
                  <c:v>2.4959999999999987</c:v>
                </c:pt>
                <c:pt idx="11">
                  <c:v>2.4670000000000019</c:v>
                </c:pt>
                <c:pt idx="12">
                  <c:v>2.4589999999999961</c:v>
                </c:pt>
                <c:pt idx="13">
                  <c:v>2.4489999999999945</c:v>
                </c:pt>
                <c:pt idx="14">
                  <c:v>2.4440000000000013</c:v>
                </c:pt>
                <c:pt idx="15">
                  <c:v>2.4520000000000053</c:v>
                </c:pt>
                <c:pt idx="16">
                  <c:v>2.4560000000000035</c:v>
                </c:pt>
                <c:pt idx="17">
                  <c:v>2.4609999999999981</c:v>
                </c:pt>
                <c:pt idx="18">
                  <c:v>2.4649999999999994</c:v>
                </c:pt>
                <c:pt idx="19">
                  <c:v>2.4690000000000021</c:v>
                </c:pt>
                <c:pt idx="20">
                  <c:v>2.4720000000000053</c:v>
                </c:pt>
                <c:pt idx="21">
                  <c:v>2.4759999999999986</c:v>
                </c:pt>
                <c:pt idx="22">
                  <c:v>2.4800000000000004</c:v>
                </c:pt>
                <c:pt idx="23">
                  <c:v>2.4840000000000009</c:v>
                </c:pt>
                <c:pt idx="24" formatCode="#,##0.00">
                  <c:v>2.4870000000000014</c:v>
                </c:pt>
                <c:pt idx="25">
                  <c:v>2.4909999999999974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10.659000000000006</c:v>
                </c:pt>
                <c:pt idx="1">
                  <c:v>9.2010000000000005</c:v>
                </c:pt>
                <c:pt idx="2">
                  <c:v>8.5720000000000134</c:v>
                </c:pt>
                <c:pt idx="3">
                  <c:v>9.6519999999999921</c:v>
                </c:pt>
                <c:pt idx="4">
                  <c:v>8.497999999999994</c:v>
                </c:pt>
                <c:pt idx="5">
                  <c:v>10.045000000000007</c:v>
                </c:pt>
                <c:pt idx="6">
                  <c:v>11.360000000000008</c:v>
                </c:pt>
                <c:pt idx="7">
                  <c:v>11.553999999999979</c:v>
                </c:pt>
                <c:pt idx="8">
                  <c:v>12.630000000000031</c:v>
                </c:pt>
                <c:pt idx="9">
                  <c:v>11.419000000000034</c:v>
                </c:pt>
                <c:pt idx="10">
                  <c:v>12.448999999999986</c:v>
                </c:pt>
                <c:pt idx="11">
                  <c:v>12.778999999999984</c:v>
                </c:pt>
                <c:pt idx="12">
                  <c:v>12.878000000000013</c:v>
                </c:pt>
                <c:pt idx="13">
                  <c:v>13.110999999999969</c:v>
                </c:pt>
                <c:pt idx="14">
                  <c:v>13.286999999999992</c:v>
                </c:pt>
                <c:pt idx="15">
                  <c:v>13.425999999999989</c:v>
                </c:pt>
                <c:pt idx="16">
                  <c:v>13.553000000000004</c:v>
                </c:pt>
                <c:pt idx="17">
                  <c:v>13.657000000000004</c:v>
                </c:pt>
                <c:pt idx="18">
                  <c:v>13.755000000000015</c:v>
                </c:pt>
                <c:pt idx="19">
                  <c:v>13.849999999999957</c:v>
                </c:pt>
                <c:pt idx="20">
                  <c:v>13.952999999999991</c:v>
                </c:pt>
                <c:pt idx="21">
                  <c:v>14.051999999999985</c:v>
                </c:pt>
                <c:pt idx="22">
                  <c:v>14.14699999999999</c:v>
                </c:pt>
                <c:pt idx="23">
                  <c:v>14.237000000000021</c:v>
                </c:pt>
                <c:pt idx="24" formatCode="#,##0.00">
                  <c:v>14.31999999999999</c:v>
                </c:pt>
                <c:pt idx="25">
                  <c:v>14.396000000000003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11.926000000000021</c:v>
                </c:pt>
                <c:pt idx="1">
                  <c:v>9.732000000000026</c:v>
                </c:pt>
                <c:pt idx="2">
                  <c:v>7.9489999999999954</c:v>
                </c:pt>
                <c:pt idx="3">
                  <c:v>9.5380000000000056</c:v>
                </c:pt>
                <c:pt idx="4">
                  <c:v>9.0290000000000106</c:v>
                </c:pt>
                <c:pt idx="5">
                  <c:v>10.020000000000024</c:v>
                </c:pt>
                <c:pt idx="6">
                  <c:v>8.0310000000000095</c:v>
                </c:pt>
                <c:pt idx="7">
                  <c:v>8.7030000000000101</c:v>
                </c:pt>
                <c:pt idx="8">
                  <c:v>7.5199999999999987</c:v>
                </c:pt>
                <c:pt idx="9">
                  <c:v>7.1809999999999992</c:v>
                </c:pt>
                <c:pt idx="10">
                  <c:v>7.3130000000000015</c:v>
                </c:pt>
                <c:pt idx="11">
                  <c:v>7.4970000000000026</c:v>
                </c:pt>
                <c:pt idx="12">
                  <c:v>7.4600000000000026</c:v>
                </c:pt>
                <c:pt idx="13">
                  <c:v>7.418000000000009</c:v>
                </c:pt>
                <c:pt idx="14">
                  <c:v>7.3560000000000079</c:v>
                </c:pt>
                <c:pt idx="15">
                  <c:v>7.3130000000000024</c:v>
                </c:pt>
                <c:pt idx="16">
                  <c:v>7.2799999999999985</c:v>
                </c:pt>
                <c:pt idx="17">
                  <c:v>7.2469999999999963</c:v>
                </c:pt>
                <c:pt idx="18">
                  <c:v>7.2119999999999749</c:v>
                </c:pt>
                <c:pt idx="19">
                  <c:v>7.1769999999999881</c:v>
                </c:pt>
                <c:pt idx="20">
                  <c:v>7.1440000000000072</c:v>
                </c:pt>
                <c:pt idx="21">
                  <c:v>7.1039999999999974</c:v>
                </c:pt>
                <c:pt idx="22">
                  <c:v>7.0650000000000119</c:v>
                </c:pt>
                <c:pt idx="23">
                  <c:v>7.0260000000000007</c:v>
                </c:pt>
                <c:pt idx="24" formatCode="#,##0.00">
                  <c:v>6.9859999999999989</c:v>
                </c:pt>
                <c:pt idx="25">
                  <c:v>6.9470000000000063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3.5269999999999979</c:v>
                </c:pt>
                <c:pt idx="1">
                  <c:v>4.7690000000000019</c:v>
                </c:pt>
                <c:pt idx="2">
                  <c:v>5.2869999999999928</c:v>
                </c:pt>
                <c:pt idx="3">
                  <c:v>6.1939999999999973</c:v>
                </c:pt>
                <c:pt idx="4">
                  <c:v>7.2670000000000003</c:v>
                </c:pt>
                <c:pt idx="5">
                  <c:v>6.3900000000000086</c:v>
                </c:pt>
                <c:pt idx="6">
                  <c:v>6.6019999999999897</c:v>
                </c:pt>
                <c:pt idx="7">
                  <c:v>6.4889999999999954</c:v>
                </c:pt>
                <c:pt idx="8">
                  <c:v>6.1009999999999973</c:v>
                </c:pt>
                <c:pt idx="9">
                  <c:v>6.7520000000000051</c:v>
                </c:pt>
                <c:pt idx="10">
                  <c:v>6.7989999999999959</c:v>
                </c:pt>
                <c:pt idx="11">
                  <c:v>6.7810000000000095</c:v>
                </c:pt>
                <c:pt idx="12">
                  <c:v>6.7459999999999978</c:v>
                </c:pt>
                <c:pt idx="13">
                  <c:v>6.7520000000000149</c:v>
                </c:pt>
                <c:pt idx="14">
                  <c:v>6.8040000000000038</c:v>
                </c:pt>
                <c:pt idx="15">
                  <c:v>6.8569999999999913</c:v>
                </c:pt>
                <c:pt idx="16">
                  <c:v>6.9259999999999966</c:v>
                </c:pt>
                <c:pt idx="17">
                  <c:v>7.0029999999999921</c:v>
                </c:pt>
                <c:pt idx="18">
                  <c:v>7.0830000000000073</c:v>
                </c:pt>
                <c:pt idx="19">
                  <c:v>7.1660000000000004</c:v>
                </c:pt>
                <c:pt idx="20">
                  <c:v>7.2490000000000059</c:v>
                </c:pt>
                <c:pt idx="21">
                  <c:v>7.3329999999999931</c:v>
                </c:pt>
                <c:pt idx="22">
                  <c:v>7.4169999999999963</c:v>
                </c:pt>
                <c:pt idx="23">
                  <c:v>7.5000000000000071</c:v>
                </c:pt>
                <c:pt idx="24" formatCode="#,##0.00">
                  <c:v>7.5829999999999949</c:v>
                </c:pt>
                <c:pt idx="25">
                  <c:v>7.6639999999999988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21.348999999999993</c:v>
                </c:pt>
                <c:pt idx="1">
                  <c:v>25.833999999999953</c:v>
                </c:pt>
                <c:pt idx="2">
                  <c:v>24.59499999999996</c:v>
                </c:pt>
                <c:pt idx="3">
                  <c:v>25.249999999999964</c:v>
                </c:pt>
                <c:pt idx="4">
                  <c:v>26.468999999999923</c:v>
                </c:pt>
                <c:pt idx="5">
                  <c:v>29.743000000000006</c:v>
                </c:pt>
                <c:pt idx="6">
                  <c:v>30.928000000000008</c:v>
                </c:pt>
                <c:pt idx="7">
                  <c:v>30.682999999999865</c:v>
                </c:pt>
                <c:pt idx="8">
                  <c:v>34.676999999999971</c:v>
                </c:pt>
                <c:pt idx="9">
                  <c:v>31.962000000000035</c:v>
                </c:pt>
                <c:pt idx="10">
                  <c:v>31.909000000000027</c:v>
                </c:pt>
                <c:pt idx="11">
                  <c:v>32.260999999999967</c:v>
                </c:pt>
                <c:pt idx="12">
                  <c:v>32.400000000000006</c:v>
                </c:pt>
                <c:pt idx="13">
                  <c:v>32.597999999999971</c:v>
                </c:pt>
                <c:pt idx="14">
                  <c:v>32.815999999999967</c:v>
                </c:pt>
                <c:pt idx="15">
                  <c:v>32.994000000000035</c:v>
                </c:pt>
                <c:pt idx="16">
                  <c:v>33.155000000000008</c:v>
                </c:pt>
                <c:pt idx="17">
                  <c:v>33.326000000000036</c:v>
                </c:pt>
                <c:pt idx="18">
                  <c:v>33.506000000000078</c:v>
                </c:pt>
                <c:pt idx="19">
                  <c:v>33.696999999999946</c:v>
                </c:pt>
                <c:pt idx="20">
                  <c:v>33.90000000000002</c:v>
                </c:pt>
                <c:pt idx="21">
                  <c:v>34.100999999999978</c:v>
                </c:pt>
                <c:pt idx="22">
                  <c:v>34.302999999999997</c:v>
                </c:pt>
                <c:pt idx="23">
                  <c:v>34.505000000000095</c:v>
                </c:pt>
                <c:pt idx="24" formatCode="#,##0.00">
                  <c:v>34.706999999999994</c:v>
                </c:pt>
                <c:pt idx="25">
                  <c:v>34.908999999999899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31.597000000000019</c:v>
                </c:pt>
                <c:pt idx="1">
                  <c:v>35.392999999999986</c:v>
                </c:pt>
                <c:pt idx="2">
                  <c:v>40.648999999999994</c:v>
                </c:pt>
                <c:pt idx="3">
                  <c:v>37.577999999999946</c:v>
                </c:pt>
                <c:pt idx="4">
                  <c:v>42.772000000000098</c:v>
                </c:pt>
                <c:pt idx="5">
                  <c:v>39.781000000000034</c:v>
                </c:pt>
                <c:pt idx="6">
                  <c:v>39.580999999999904</c:v>
                </c:pt>
                <c:pt idx="7">
                  <c:v>37.64200000000011</c:v>
                </c:pt>
                <c:pt idx="8">
                  <c:v>40.622000000000064</c:v>
                </c:pt>
                <c:pt idx="9">
                  <c:v>39.760000000000005</c:v>
                </c:pt>
                <c:pt idx="10">
                  <c:v>35.763999999999818</c:v>
                </c:pt>
                <c:pt idx="11">
                  <c:v>36.557999999999957</c:v>
                </c:pt>
                <c:pt idx="12">
                  <c:v>37.481999999999992</c:v>
                </c:pt>
                <c:pt idx="13">
                  <c:v>38.080999999999953</c:v>
                </c:pt>
                <c:pt idx="14">
                  <c:v>38.455999999999911</c:v>
                </c:pt>
                <c:pt idx="15">
                  <c:v>38.740000000000038</c:v>
                </c:pt>
                <c:pt idx="16">
                  <c:v>39.063999999999979</c:v>
                </c:pt>
                <c:pt idx="17">
                  <c:v>39.382000000000033</c:v>
                </c:pt>
                <c:pt idx="18">
                  <c:v>39.697999999999944</c:v>
                </c:pt>
                <c:pt idx="19">
                  <c:v>40.012999999999977</c:v>
                </c:pt>
                <c:pt idx="20">
                  <c:v>40.34000000000006</c:v>
                </c:pt>
                <c:pt idx="21">
                  <c:v>40.652000000000022</c:v>
                </c:pt>
                <c:pt idx="22">
                  <c:v>40.966000000000186</c:v>
                </c:pt>
                <c:pt idx="23">
                  <c:v>41.279000000000124</c:v>
                </c:pt>
                <c:pt idx="24" formatCode="#,##0.00">
                  <c:v>41.594000000000044</c:v>
                </c:pt>
                <c:pt idx="25">
                  <c:v>41.909000000000027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15.271999999999977</c:v>
                </c:pt>
                <c:pt idx="1">
                  <c:v>13.89399999999997</c:v>
                </c:pt>
                <c:pt idx="2">
                  <c:v>16.067999999999998</c:v>
                </c:pt>
                <c:pt idx="3">
                  <c:v>17.67600000000002</c:v>
                </c:pt>
                <c:pt idx="4">
                  <c:v>15.603999999999981</c:v>
                </c:pt>
                <c:pt idx="5">
                  <c:v>18.185000000000016</c:v>
                </c:pt>
                <c:pt idx="6">
                  <c:v>16.520000000000049</c:v>
                </c:pt>
                <c:pt idx="7">
                  <c:v>16.530999999999995</c:v>
                </c:pt>
                <c:pt idx="8">
                  <c:v>15.918000000000001</c:v>
                </c:pt>
                <c:pt idx="9">
                  <c:v>18.184999999999999</c:v>
                </c:pt>
                <c:pt idx="10">
                  <c:v>17.263999999999989</c:v>
                </c:pt>
                <c:pt idx="11">
                  <c:v>17.289999999999978</c:v>
                </c:pt>
                <c:pt idx="12">
                  <c:v>16.743999999999978</c:v>
                </c:pt>
                <c:pt idx="13">
                  <c:v>16.670999999999996</c:v>
                </c:pt>
                <c:pt idx="14">
                  <c:v>16.950000000000021</c:v>
                </c:pt>
                <c:pt idx="15">
                  <c:v>17.07899999999999</c:v>
                </c:pt>
                <c:pt idx="16">
                  <c:v>17.26199999999999</c:v>
                </c:pt>
                <c:pt idx="17">
                  <c:v>17.409000000000038</c:v>
                </c:pt>
                <c:pt idx="18">
                  <c:v>17.558999999999983</c:v>
                </c:pt>
                <c:pt idx="19">
                  <c:v>17.701999999999952</c:v>
                </c:pt>
                <c:pt idx="20">
                  <c:v>17.851999999999993</c:v>
                </c:pt>
                <c:pt idx="21">
                  <c:v>18.004999999999995</c:v>
                </c:pt>
                <c:pt idx="22">
                  <c:v>18.16200000000001</c:v>
                </c:pt>
                <c:pt idx="23">
                  <c:v>18.319999999999997</c:v>
                </c:pt>
                <c:pt idx="24" formatCode="#,##0.00">
                  <c:v>18.477999999999998</c:v>
                </c:pt>
                <c:pt idx="25">
                  <c:v>18.636999999999976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13.677999999999999</c:v>
                </c:pt>
                <c:pt idx="1">
                  <c:v>13.760000000000009</c:v>
                </c:pt>
                <c:pt idx="2">
                  <c:v>13.513999999999996</c:v>
                </c:pt>
                <c:pt idx="3">
                  <c:v>14.738000000000026</c:v>
                </c:pt>
                <c:pt idx="4">
                  <c:v>11.841999999999993</c:v>
                </c:pt>
                <c:pt idx="5">
                  <c:v>14.824999999999998</c:v>
                </c:pt>
                <c:pt idx="6">
                  <c:v>16.374999999999993</c:v>
                </c:pt>
                <c:pt idx="7">
                  <c:v>17.40900000000002</c:v>
                </c:pt>
                <c:pt idx="8">
                  <c:v>17.15699999999994</c:v>
                </c:pt>
                <c:pt idx="9">
                  <c:v>14.132999999999983</c:v>
                </c:pt>
                <c:pt idx="10">
                  <c:v>13.545999999999971</c:v>
                </c:pt>
                <c:pt idx="11">
                  <c:v>13.36</c:v>
                </c:pt>
                <c:pt idx="12">
                  <c:v>13.231999999999987</c:v>
                </c:pt>
                <c:pt idx="13">
                  <c:v>13.24200000000001</c:v>
                </c:pt>
                <c:pt idx="14">
                  <c:v>13.263999999999999</c:v>
                </c:pt>
                <c:pt idx="15">
                  <c:v>13.252000000000004</c:v>
                </c:pt>
                <c:pt idx="16">
                  <c:v>13.233000000000017</c:v>
                </c:pt>
                <c:pt idx="17">
                  <c:v>13.217000000000009</c:v>
                </c:pt>
                <c:pt idx="18">
                  <c:v>13.204999999999986</c:v>
                </c:pt>
                <c:pt idx="19">
                  <c:v>13.196999999999976</c:v>
                </c:pt>
                <c:pt idx="20">
                  <c:v>13.198000000000009</c:v>
                </c:pt>
                <c:pt idx="21">
                  <c:v>13.202999999999998</c:v>
                </c:pt>
                <c:pt idx="22">
                  <c:v>13.211000000000004</c:v>
                </c:pt>
                <c:pt idx="23">
                  <c:v>13.221999999999985</c:v>
                </c:pt>
                <c:pt idx="24" formatCode="#,##0.00">
                  <c:v>13.235999999999995</c:v>
                </c:pt>
                <c:pt idx="25">
                  <c:v>13.253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21.616000000000017</c:v>
                </c:pt>
                <c:pt idx="1">
                  <c:v>20.742000000000008</c:v>
                </c:pt>
                <c:pt idx="2">
                  <c:v>20.487000000000066</c:v>
                </c:pt>
                <c:pt idx="3">
                  <c:v>18.426000000000002</c:v>
                </c:pt>
                <c:pt idx="4">
                  <c:v>18.974999999999962</c:v>
                </c:pt>
                <c:pt idx="5">
                  <c:v>19.364999999999981</c:v>
                </c:pt>
                <c:pt idx="6">
                  <c:v>17.809999999999992</c:v>
                </c:pt>
                <c:pt idx="7">
                  <c:v>17.301999999999975</c:v>
                </c:pt>
                <c:pt idx="8">
                  <c:v>17.920999999999975</c:v>
                </c:pt>
                <c:pt idx="9">
                  <c:v>17.93799999999997</c:v>
                </c:pt>
                <c:pt idx="10">
                  <c:v>17.789999999999967</c:v>
                </c:pt>
                <c:pt idx="11">
                  <c:v>17.572999999999976</c:v>
                </c:pt>
                <c:pt idx="12">
                  <c:v>17.720999999999986</c:v>
                </c:pt>
                <c:pt idx="13">
                  <c:v>17.818000000000026</c:v>
                </c:pt>
                <c:pt idx="14">
                  <c:v>17.938000000000013</c:v>
                </c:pt>
                <c:pt idx="15">
                  <c:v>18.009000000000018</c:v>
                </c:pt>
                <c:pt idx="16">
                  <c:v>18.063999999999965</c:v>
                </c:pt>
                <c:pt idx="17">
                  <c:v>18.121000000000041</c:v>
                </c:pt>
                <c:pt idx="18">
                  <c:v>18.178999999999959</c:v>
                </c:pt>
                <c:pt idx="19">
                  <c:v>18.235999999999986</c:v>
                </c:pt>
                <c:pt idx="20">
                  <c:v>18.294000000000008</c:v>
                </c:pt>
                <c:pt idx="21">
                  <c:v>18.354000000000006</c:v>
                </c:pt>
                <c:pt idx="22">
                  <c:v>18.414000000000033</c:v>
                </c:pt>
                <c:pt idx="23">
                  <c:v>18.474000000000004</c:v>
                </c:pt>
                <c:pt idx="24" formatCode="#,##0.00">
                  <c:v>18.533000000000001</c:v>
                </c:pt>
                <c:pt idx="25">
                  <c:v>18.592000000000063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40.670000000000087</c:v>
                </c:pt>
                <c:pt idx="1">
                  <c:v>43.200000000000038</c:v>
                </c:pt>
                <c:pt idx="2">
                  <c:v>44.333000000000055</c:v>
                </c:pt>
                <c:pt idx="3">
                  <c:v>42.875999999999969</c:v>
                </c:pt>
                <c:pt idx="4">
                  <c:v>40.02000000000001</c:v>
                </c:pt>
                <c:pt idx="5">
                  <c:v>40.764000000000024</c:v>
                </c:pt>
                <c:pt idx="6">
                  <c:v>41.706999999999994</c:v>
                </c:pt>
                <c:pt idx="7">
                  <c:v>38.859999999999971</c:v>
                </c:pt>
                <c:pt idx="8">
                  <c:v>40.369000000000071</c:v>
                </c:pt>
                <c:pt idx="9">
                  <c:v>39.787000000000063</c:v>
                </c:pt>
                <c:pt idx="10">
                  <c:v>40.200000000000074</c:v>
                </c:pt>
                <c:pt idx="11">
                  <c:v>40.302999999999905</c:v>
                </c:pt>
                <c:pt idx="12">
                  <c:v>40.416000000000011</c:v>
                </c:pt>
                <c:pt idx="13">
                  <c:v>40.577000000000055</c:v>
                </c:pt>
                <c:pt idx="14">
                  <c:v>40.761000000000024</c:v>
                </c:pt>
                <c:pt idx="15">
                  <c:v>40.949000000000012</c:v>
                </c:pt>
                <c:pt idx="16">
                  <c:v>41.093999999999994</c:v>
                </c:pt>
                <c:pt idx="17">
                  <c:v>41.243999999999929</c:v>
                </c:pt>
                <c:pt idx="18">
                  <c:v>41.399000000000015</c:v>
                </c:pt>
                <c:pt idx="19">
                  <c:v>41.561999999999955</c:v>
                </c:pt>
                <c:pt idx="20">
                  <c:v>41.747999999999941</c:v>
                </c:pt>
                <c:pt idx="21">
                  <c:v>41.935000000000002</c:v>
                </c:pt>
                <c:pt idx="22">
                  <c:v>42.125000000000028</c:v>
                </c:pt>
                <c:pt idx="23">
                  <c:v>42.314000000000064</c:v>
                </c:pt>
                <c:pt idx="24" formatCode="#,##0.00">
                  <c:v>42.503000000000085</c:v>
                </c:pt>
                <c:pt idx="25">
                  <c:v>42.694000000000017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67.347999999999985</c:v>
                </c:pt>
                <c:pt idx="1">
                  <c:v>65.493000000000066</c:v>
                </c:pt>
                <c:pt idx="2">
                  <c:v>65.036999999999921</c:v>
                </c:pt>
                <c:pt idx="3">
                  <c:v>64.645999999999916</c:v>
                </c:pt>
                <c:pt idx="4">
                  <c:v>69.472000000000023</c:v>
                </c:pt>
                <c:pt idx="5">
                  <c:v>63.528000000000134</c:v>
                </c:pt>
                <c:pt idx="6">
                  <c:v>69.786999999999935</c:v>
                </c:pt>
                <c:pt idx="7">
                  <c:v>71.420000000000059</c:v>
                </c:pt>
                <c:pt idx="8">
                  <c:v>69.434000000000111</c:v>
                </c:pt>
                <c:pt idx="9">
                  <c:v>69.122000000000028</c:v>
                </c:pt>
                <c:pt idx="10">
                  <c:v>68.440000000000055</c:v>
                </c:pt>
                <c:pt idx="11">
                  <c:v>69.581999999999894</c:v>
                </c:pt>
                <c:pt idx="12">
                  <c:v>70.3479999999999</c:v>
                </c:pt>
                <c:pt idx="13">
                  <c:v>70.98700000000018</c:v>
                </c:pt>
                <c:pt idx="14">
                  <c:v>71.802000000000092</c:v>
                </c:pt>
                <c:pt idx="15">
                  <c:v>72.360999999999933</c:v>
                </c:pt>
                <c:pt idx="16">
                  <c:v>72.785999999999873</c:v>
                </c:pt>
                <c:pt idx="17">
                  <c:v>73.175999999999831</c:v>
                </c:pt>
                <c:pt idx="18">
                  <c:v>73.550999999999917</c:v>
                </c:pt>
                <c:pt idx="19">
                  <c:v>73.922000000000111</c:v>
                </c:pt>
                <c:pt idx="20">
                  <c:v>74.286000000000087</c:v>
                </c:pt>
                <c:pt idx="21">
                  <c:v>74.646999999999977</c:v>
                </c:pt>
                <c:pt idx="22">
                  <c:v>75.005999999999858</c:v>
                </c:pt>
                <c:pt idx="23">
                  <c:v>75.364000000000075</c:v>
                </c:pt>
                <c:pt idx="24" formatCode="#,##0.00">
                  <c:v>75.724000000000061</c:v>
                </c:pt>
                <c:pt idx="25">
                  <c:v>76.088000000000008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16.570999999999994</c:v>
                </c:pt>
                <c:pt idx="1">
                  <c:v>12.024999999999999</c:v>
                </c:pt>
                <c:pt idx="2">
                  <c:v>13.977000000000016</c:v>
                </c:pt>
                <c:pt idx="3">
                  <c:v>12.861999999999975</c:v>
                </c:pt>
                <c:pt idx="4">
                  <c:v>12.574000000000003</c:v>
                </c:pt>
                <c:pt idx="5">
                  <c:v>12.873999999999977</c:v>
                </c:pt>
                <c:pt idx="6">
                  <c:v>10.854000000000024</c:v>
                </c:pt>
                <c:pt idx="7">
                  <c:v>10.100000000000001</c:v>
                </c:pt>
                <c:pt idx="8">
                  <c:v>14.554999999999994</c:v>
                </c:pt>
                <c:pt idx="9">
                  <c:v>12.228</c:v>
                </c:pt>
                <c:pt idx="10">
                  <c:v>9.5600000000000058</c:v>
                </c:pt>
                <c:pt idx="11">
                  <c:v>9.481000000000007</c:v>
                </c:pt>
                <c:pt idx="12">
                  <c:v>9.4740000000000144</c:v>
                </c:pt>
                <c:pt idx="13">
                  <c:v>9.5220000000000056</c:v>
                </c:pt>
                <c:pt idx="14">
                  <c:v>9.6320000000000068</c:v>
                </c:pt>
                <c:pt idx="15">
                  <c:v>9.6489999999999974</c:v>
                </c:pt>
                <c:pt idx="16">
                  <c:v>9.6570000000000213</c:v>
                </c:pt>
                <c:pt idx="17">
                  <c:v>9.6520000000000081</c:v>
                </c:pt>
                <c:pt idx="18">
                  <c:v>9.6400000000000112</c:v>
                </c:pt>
                <c:pt idx="19">
                  <c:v>9.6239999999999952</c:v>
                </c:pt>
                <c:pt idx="20">
                  <c:v>9.6120000000000054</c:v>
                </c:pt>
                <c:pt idx="21">
                  <c:v>9.6009999999999991</c:v>
                </c:pt>
                <c:pt idx="22">
                  <c:v>9.5860000000000021</c:v>
                </c:pt>
                <c:pt idx="23">
                  <c:v>9.5729999999999844</c:v>
                </c:pt>
                <c:pt idx="24">
                  <c:v>9.5590000000000046</c:v>
                </c:pt>
                <c:pt idx="25">
                  <c:v>9.5459999999999958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59.161000000000051</c:v>
                </c:pt>
                <c:pt idx="1">
                  <c:v>57.364000000000033</c:v>
                </c:pt>
                <c:pt idx="2">
                  <c:v>58.845000000000027</c:v>
                </c:pt>
                <c:pt idx="3">
                  <c:v>61.231999999999893</c:v>
                </c:pt>
                <c:pt idx="4">
                  <c:v>62.162999999999975</c:v>
                </c:pt>
                <c:pt idx="5">
                  <c:v>63.430000000000078</c:v>
                </c:pt>
                <c:pt idx="6">
                  <c:v>63.937999999999896</c:v>
                </c:pt>
                <c:pt idx="7">
                  <c:v>62.787999999999812</c:v>
                </c:pt>
                <c:pt idx="8">
                  <c:v>65.876999999999924</c:v>
                </c:pt>
                <c:pt idx="9">
                  <c:v>64.30800000000005</c:v>
                </c:pt>
                <c:pt idx="10">
                  <c:v>61.417000000000073</c:v>
                </c:pt>
                <c:pt idx="11">
                  <c:v>62.616999999999955</c:v>
                </c:pt>
                <c:pt idx="12">
                  <c:v>62.404999999999944</c:v>
                </c:pt>
                <c:pt idx="13">
                  <c:v>62.468000000000004</c:v>
                </c:pt>
                <c:pt idx="14">
                  <c:v>62.332000000000036</c:v>
                </c:pt>
                <c:pt idx="15">
                  <c:v>61.848999999999961</c:v>
                </c:pt>
                <c:pt idx="16">
                  <c:v>61.307999999999979</c:v>
                </c:pt>
                <c:pt idx="17">
                  <c:v>60.748000000000005</c:v>
                </c:pt>
                <c:pt idx="18">
                  <c:v>60.213000000000065</c:v>
                </c:pt>
                <c:pt idx="19">
                  <c:v>59.702999999999896</c:v>
                </c:pt>
                <c:pt idx="20">
                  <c:v>59.27999999999993</c:v>
                </c:pt>
                <c:pt idx="21">
                  <c:v>58.815000000000047</c:v>
                </c:pt>
                <c:pt idx="22">
                  <c:v>58.363999999999912</c:v>
                </c:pt>
                <c:pt idx="23">
                  <c:v>57.928999999999974</c:v>
                </c:pt>
                <c:pt idx="24">
                  <c:v>57.506999999999934</c:v>
                </c:pt>
                <c:pt idx="25">
                  <c:v>57.104000000000049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37.719999999999978</c:v>
                </c:pt>
                <c:pt idx="1">
                  <c:v>34.215999999999951</c:v>
                </c:pt>
                <c:pt idx="2">
                  <c:v>33.853999999999964</c:v>
                </c:pt>
                <c:pt idx="3">
                  <c:v>36.786000000000008</c:v>
                </c:pt>
                <c:pt idx="4">
                  <c:v>30.38599999999996</c:v>
                </c:pt>
                <c:pt idx="5">
                  <c:v>36.144000000000048</c:v>
                </c:pt>
                <c:pt idx="6">
                  <c:v>35.170000000000037</c:v>
                </c:pt>
                <c:pt idx="7">
                  <c:v>35.370000000000026</c:v>
                </c:pt>
                <c:pt idx="8">
                  <c:v>45.760999999999854</c:v>
                </c:pt>
                <c:pt idx="9">
                  <c:v>44.225999999999871</c:v>
                </c:pt>
                <c:pt idx="10">
                  <c:v>41.640000000000036</c:v>
                </c:pt>
                <c:pt idx="11">
                  <c:v>40.799000000000028</c:v>
                </c:pt>
                <c:pt idx="12">
                  <c:v>40.877000000000017</c:v>
                </c:pt>
                <c:pt idx="13">
                  <c:v>41.130000000000024</c:v>
                </c:pt>
                <c:pt idx="14">
                  <c:v>41.378999999999991</c:v>
                </c:pt>
                <c:pt idx="15">
                  <c:v>41.527999999999963</c:v>
                </c:pt>
                <c:pt idx="16">
                  <c:v>41.632000000000005</c:v>
                </c:pt>
                <c:pt idx="17">
                  <c:v>41.638999999999982</c:v>
                </c:pt>
                <c:pt idx="18">
                  <c:v>41.691000000000045</c:v>
                </c:pt>
                <c:pt idx="19">
                  <c:v>41.719000000000008</c:v>
                </c:pt>
                <c:pt idx="20">
                  <c:v>41.793000000000198</c:v>
                </c:pt>
                <c:pt idx="21">
                  <c:v>41.875000000000014</c:v>
                </c:pt>
                <c:pt idx="22">
                  <c:v>41.964000000000055</c:v>
                </c:pt>
                <c:pt idx="23">
                  <c:v>42.059000000000196</c:v>
                </c:pt>
                <c:pt idx="24" formatCode="#,##0.00">
                  <c:v>42.154999999999923</c:v>
                </c:pt>
                <c:pt idx="25">
                  <c:v>42.252999999999908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140.33599999999998</c:v>
                </c:pt>
                <c:pt idx="1">
                  <c:v>134.559</c:v>
                </c:pt>
                <c:pt idx="2">
                  <c:v>146.71099999999998</c:v>
                </c:pt>
                <c:pt idx="3">
                  <c:v>145.47900000000007</c:v>
                </c:pt>
                <c:pt idx="4">
                  <c:v>149.69500000000031</c:v>
                </c:pt>
                <c:pt idx="5">
                  <c:v>159.62699999999995</c:v>
                </c:pt>
                <c:pt idx="6">
                  <c:v>164.14400000000012</c:v>
                </c:pt>
                <c:pt idx="7">
                  <c:v>162.78499999999957</c:v>
                </c:pt>
                <c:pt idx="8">
                  <c:v>157.38699999999992</c:v>
                </c:pt>
                <c:pt idx="9">
                  <c:v>164.15999999999983</c:v>
                </c:pt>
                <c:pt idx="10">
                  <c:v>161.43999999999986</c:v>
                </c:pt>
                <c:pt idx="11">
                  <c:v>164.08699999999988</c:v>
                </c:pt>
                <c:pt idx="12">
                  <c:v>165.59800000000027</c:v>
                </c:pt>
                <c:pt idx="13">
                  <c:v>166.797</c:v>
                </c:pt>
                <c:pt idx="14">
                  <c:v>168.13200000000006</c:v>
                </c:pt>
                <c:pt idx="15">
                  <c:v>169.51299999999986</c:v>
                </c:pt>
                <c:pt idx="16">
                  <c:v>170.64300000000014</c:v>
                </c:pt>
                <c:pt idx="17">
                  <c:v>171.6849999999998</c:v>
                </c:pt>
                <c:pt idx="18">
                  <c:v>172.67200000000008</c:v>
                </c:pt>
                <c:pt idx="19">
                  <c:v>173.63199999999989</c:v>
                </c:pt>
                <c:pt idx="20">
                  <c:v>174.62799999999993</c:v>
                </c:pt>
                <c:pt idx="21">
                  <c:v>175.60600000000008</c:v>
                </c:pt>
                <c:pt idx="22">
                  <c:v>176.56899999999999</c:v>
                </c:pt>
                <c:pt idx="23">
                  <c:v>177.54600000000025</c:v>
                </c:pt>
                <c:pt idx="24">
                  <c:v>178.48700000000002</c:v>
                </c:pt>
                <c:pt idx="25">
                  <c:v>179.41399999999967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110.54300000000001</c:v>
                </c:pt>
                <c:pt idx="1">
                  <c:v>113.84199999999994</c:v>
                </c:pt>
                <c:pt idx="2">
                  <c:v>118.18199999999996</c:v>
                </c:pt>
                <c:pt idx="3">
                  <c:v>122.56499999999994</c:v>
                </c:pt>
                <c:pt idx="4">
                  <c:v>124.05</c:v>
                </c:pt>
                <c:pt idx="5">
                  <c:v>130.8490000000001</c:v>
                </c:pt>
                <c:pt idx="6">
                  <c:v>130.88299999999995</c:v>
                </c:pt>
                <c:pt idx="7">
                  <c:v>131.03499999999997</c:v>
                </c:pt>
                <c:pt idx="8">
                  <c:v>136.19100000000003</c:v>
                </c:pt>
                <c:pt idx="9">
                  <c:v>131.50500000000005</c:v>
                </c:pt>
                <c:pt idx="10">
                  <c:v>127.53999999999976</c:v>
                </c:pt>
                <c:pt idx="11">
                  <c:v>128.99299999999991</c:v>
                </c:pt>
                <c:pt idx="12">
                  <c:v>129.40099999999998</c:v>
                </c:pt>
                <c:pt idx="13">
                  <c:v>130.32199999999992</c:v>
                </c:pt>
                <c:pt idx="14">
                  <c:v>131.3769999999999</c:v>
                </c:pt>
                <c:pt idx="15">
                  <c:v>132.11300000000006</c:v>
                </c:pt>
                <c:pt idx="16">
                  <c:v>132.929</c:v>
                </c:pt>
                <c:pt idx="17">
                  <c:v>133.70200000000011</c:v>
                </c:pt>
                <c:pt idx="18">
                  <c:v>134.483</c:v>
                </c:pt>
                <c:pt idx="19">
                  <c:v>135.27099999999982</c:v>
                </c:pt>
                <c:pt idx="20">
                  <c:v>136.10800000000009</c:v>
                </c:pt>
                <c:pt idx="21">
                  <c:v>136.92599999999996</c:v>
                </c:pt>
                <c:pt idx="22">
                  <c:v>137.7510000000002</c:v>
                </c:pt>
                <c:pt idx="23">
                  <c:v>138.57300000000023</c:v>
                </c:pt>
                <c:pt idx="24">
                  <c:v>139.39100000000002</c:v>
                </c:pt>
                <c:pt idx="25">
                  <c:v>140.2059999999999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129.63400000000007</c:v>
                </c:pt>
                <c:pt idx="1">
                  <c:v>129.43500000000012</c:v>
                </c:pt>
                <c:pt idx="2">
                  <c:v>129.85700000000003</c:v>
                </c:pt>
                <c:pt idx="3">
                  <c:v>125.94799999999989</c:v>
                </c:pt>
                <c:pt idx="4">
                  <c:v>128.46699999999998</c:v>
                </c:pt>
                <c:pt idx="5">
                  <c:v>123.65700000000014</c:v>
                </c:pt>
                <c:pt idx="6">
                  <c:v>129.30399999999992</c:v>
                </c:pt>
                <c:pt idx="7">
                  <c:v>127.58200000000001</c:v>
                </c:pt>
                <c:pt idx="8">
                  <c:v>127.72400000000016</c:v>
                </c:pt>
                <c:pt idx="9">
                  <c:v>126.84700000000007</c:v>
                </c:pt>
                <c:pt idx="10">
                  <c:v>126.43000000000009</c:v>
                </c:pt>
                <c:pt idx="11">
                  <c:v>127.45799999999977</c:v>
                </c:pt>
                <c:pt idx="12">
                  <c:v>128.4849999999999</c:v>
                </c:pt>
                <c:pt idx="13">
                  <c:v>129.38200000000026</c:v>
                </c:pt>
                <c:pt idx="14">
                  <c:v>130.50100000000015</c:v>
                </c:pt>
                <c:pt idx="15">
                  <c:v>131.31899999999996</c:v>
                </c:pt>
                <c:pt idx="16">
                  <c:v>131.94399999999985</c:v>
                </c:pt>
                <c:pt idx="17">
                  <c:v>132.5409999999998</c:v>
                </c:pt>
                <c:pt idx="18">
                  <c:v>133.12899999999991</c:v>
                </c:pt>
                <c:pt idx="19">
                  <c:v>133.72000000000006</c:v>
                </c:pt>
                <c:pt idx="20">
                  <c:v>134.32800000000003</c:v>
                </c:pt>
                <c:pt idx="21">
                  <c:v>134.93599999999998</c:v>
                </c:pt>
                <c:pt idx="22">
                  <c:v>135.5449999999999</c:v>
                </c:pt>
                <c:pt idx="23">
                  <c:v>136.15200000000016</c:v>
                </c:pt>
                <c:pt idx="24">
                  <c:v>136.76000000000016</c:v>
                </c:pt>
                <c:pt idx="25">
                  <c:v>137.37400000000008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23.482996917853111</c:v>
                </c:pt>
                <c:pt idx="1">
                  <c:v>23.943851356085982</c:v>
                </c:pt>
                <c:pt idx="2">
                  <c:v>24.275442350816519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24.84878869537641</c:v>
                </c:pt>
                <c:pt idx="1">
                  <c:v>24.15406787910463</c:v>
                </c:pt>
                <c:pt idx="2">
                  <c:v>24.77588677798256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30.313854848541798</c:v>
                </c:pt>
                <c:pt idx="1">
                  <c:v>30.574194122649011</c:v>
                </c:pt>
                <c:pt idx="2">
                  <c:v>31.704356093069897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6.8639012801449404</c:v>
                </c:pt>
                <c:pt idx="1">
                  <c:v>7.8859603770261844</c:v>
                </c:pt>
                <c:pt idx="2">
                  <c:v>7.4665531006525798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12.045630206938734</c:v>
                </c:pt>
                <c:pt idx="1">
                  <c:v>11.631412787603681</c:v>
                </c:pt>
                <c:pt idx="2">
                  <c:v>10.090882263026678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2.4448280511450227</c:v>
                </c:pt>
                <c:pt idx="1">
                  <c:v>1.810513477530507</c:v>
                </c:pt>
                <c:pt idx="2">
                  <c:v>1.6868794144517467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2.7729999999999535</c:v>
                </c:pt>
                <c:pt idx="1">
                  <c:v>-3.3090000000003386</c:v>
                </c:pt>
                <c:pt idx="2">
                  <c:v>1.8129999999999029</c:v>
                </c:pt>
                <c:pt idx="3">
                  <c:v>5.495999999999988</c:v>
                </c:pt>
                <c:pt idx="4">
                  <c:v>-2.0130000000000052</c:v>
                </c:pt>
                <c:pt idx="5">
                  <c:v>-3.3139999999999716</c:v>
                </c:pt>
                <c:pt idx="7">
                  <c:v>1.4459999999995716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10.943999999999988</c:v>
                </c:pt>
                <c:pt idx="1">
                  <c:v>12.666000000000139</c:v>
                </c:pt>
                <c:pt idx="2">
                  <c:v>17.973999999999819</c:v>
                </c:pt>
                <c:pt idx="3">
                  <c:v>0.61299999999987165</c:v>
                </c:pt>
                <c:pt idx="4">
                  <c:v>-4.3130000000000237</c:v>
                </c:pt>
                <c:pt idx="5">
                  <c:v>-1.4000000000010004E-2</c:v>
                </c:pt>
                <c:pt idx="7">
                  <c:v>37.869999999999784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0.46283220204645925</c:v>
                </c:pt>
                <c:pt idx="2">
                  <c:v>-8.9773973439355448E-2</c:v>
                </c:pt>
                <c:pt idx="3">
                  <c:v>-1.3325695117578418</c:v>
                </c:pt>
                <c:pt idx="4">
                  <c:v>-0.29862719887303601</c:v>
                </c:pt>
                <c:pt idx="6">
                  <c:v>0.94090599304137434</c:v>
                </c:pt>
                <c:pt idx="7">
                  <c:v>1.2177803750172966</c:v>
                </c:pt>
                <c:pt idx="8">
                  <c:v>1.0582016044486275</c:v>
                </c:pt>
                <c:pt idx="10">
                  <c:v>2.9029002630216239</c:v>
                </c:pt>
                <c:pt idx="11">
                  <c:v>-0.86220874769820099</c:v>
                </c:pt>
                <c:pt idx="12">
                  <c:v>0.23768438420785909</c:v>
                </c:pt>
                <c:pt idx="14">
                  <c:v>-0.56548151829166615</c:v>
                </c:pt>
                <c:pt idx="15">
                  <c:v>0.43335018429824235</c:v>
                </c:pt>
                <c:pt idx="16">
                  <c:v>1.1563195228650569</c:v>
                </c:pt>
                <c:pt idx="17">
                  <c:v>0.99376501337964385</c:v>
                </c:pt>
                <c:pt idx="19">
                  <c:v>-0.54056474642274477</c:v>
                </c:pt>
                <c:pt idx="20">
                  <c:v>-0.78426176032970751</c:v>
                </c:pt>
                <c:pt idx="21">
                  <c:v>-0.54227766773301544</c:v>
                </c:pt>
                <c:pt idx="22">
                  <c:v>0.61246263557861447</c:v>
                </c:pt>
                <c:pt idx="23">
                  <c:v>-0.50362185361048084</c:v>
                </c:pt>
                <c:pt idx="25">
                  <c:v>-1.9257049219492561</c:v>
                </c:pt>
                <c:pt idx="26">
                  <c:v>-0.63984539061835433</c:v>
                </c:pt>
                <c:pt idx="27">
                  <c:v>-0.83526510337982307</c:v>
                </c:pt>
                <c:pt idx="29">
                  <c:v>0.12545282402292024</c:v>
                </c:pt>
                <c:pt idx="30">
                  <c:v>0.57517191776890186</c:v>
                </c:pt>
                <c:pt idx="31">
                  <c:v>2.3982457461467321</c:v>
                </c:pt>
                <c:pt idx="32">
                  <c:v>0.79475673613980113</c:v>
                </c:pt>
                <c:pt idx="33">
                  <c:v>-0.50296940047550587</c:v>
                </c:pt>
                <c:pt idx="34">
                  <c:v>0.43193636286125159</c:v>
                </c:pt>
                <c:pt idx="36">
                  <c:v>1.6689185161567144</c:v>
                </c:pt>
                <c:pt idx="37">
                  <c:v>0.99033458212731684</c:v>
                </c:pt>
                <c:pt idx="38">
                  <c:v>1.1418902521773022</c:v>
                </c:pt>
                <c:pt idx="39">
                  <c:v>1.0116157501680378</c:v>
                </c:pt>
                <c:pt idx="40">
                  <c:v>1.2322620911970006</c:v>
                </c:pt>
                <c:pt idx="42">
                  <c:v>2.5847320252956774</c:v>
                </c:pt>
                <c:pt idx="43">
                  <c:v>0.31242325902784973</c:v>
                </c:pt>
                <c:pt idx="44">
                  <c:v>1.0416559722022933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5.4860100005660328E-2</c:v>
                </c:pt>
                <c:pt idx="2">
                  <c:v>-3.2073177689712629</c:v>
                </c:pt>
                <c:pt idx="3">
                  <c:v>-4.8061638450030308</c:v>
                </c:pt>
                <c:pt idx="4">
                  <c:v>-3.5079850459553086</c:v>
                </c:pt>
                <c:pt idx="6">
                  <c:v>0.65608693911591853</c:v>
                </c:pt>
                <c:pt idx="7">
                  <c:v>-3.794338670692432</c:v>
                </c:pt>
                <c:pt idx="8">
                  <c:v>-1.3571037563353761</c:v>
                </c:pt>
                <c:pt idx="10">
                  <c:v>1.0409136008038722</c:v>
                </c:pt>
                <c:pt idx="11">
                  <c:v>-2.4517262710925691</c:v>
                </c:pt>
                <c:pt idx="12">
                  <c:v>-1.6776170828454506</c:v>
                </c:pt>
                <c:pt idx="14">
                  <c:v>0.76916527094179621</c:v>
                </c:pt>
                <c:pt idx="15">
                  <c:v>-2.827129216999047</c:v>
                </c:pt>
                <c:pt idx="16">
                  <c:v>-0.28717467894496806</c:v>
                </c:pt>
                <c:pt idx="17">
                  <c:v>-0.84340555515205473</c:v>
                </c:pt>
                <c:pt idx="19">
                  <c:v>-3.3227332549560118</c:v>
                </c:pt>
                <c:pt idx="20">
                  <c:v>-0.57874013764965815</c:v>
                </c:pt>
                <c:pt idx="21">
                  <c:v>-2.8020440848556261</c:v>
                </c:pt>
                <c:pt idx="22">
                  <c:v>-5.9317890710983923</c:v>
                </c:pt>
                <c:pt idx="23">
                  <c:v>-2.5221408465906703</c:v>
                </c:pt>
                <c:pt idx="25">
                  <c:v>-3.1958083072613719</c:v>
                </c:pt>
                <c:pt idx="26">
                  <c:v>-0.30645978461604217</c:v>
                </c:pt>
                <c:pt idx="27">
                  <c:v>-0.81639928609775758</c:v>
                </c:pt>
                <c:pt idx="29">
                  <c:v>1.3360238923113332</c:v>
                </c:pt>
                <c:pt idx="30">
                  <c:v>1.0857040385588101</c:v>
                </c:pt>
                <c:pt idx="31">
                  <c:v>1.0410190276751941</c:v>
                </c:pt>
                <c:pt idx="32">
                  <c:v>2.8298771554558177</c:v>
                </c:pt>
                <c:pt idx="33">
                  <c:v>4.6406094935381281</c:v>
                </c:pt>
                <c:pt idx="34">
                  <c:v>1.964384612844805</c:v>
                </c:pt>
                <c:pt idx="36">
                  <c:v>5.1559641948550672</c:v>
                </c:pt>
                <c:pt idx="37">
                  <c:v>2.1514418443911554</c:v>
                </c:pt>
                <c:pt idx="38">
                  <c:v>3.0793906027996032</c:v>
                </c:pt>
                <c:pt idx="39">
                  <c:v>4.127482854492448</c:v>
                </c:pt>
                <c:pt idx="40">
                  <c:v>3.7570478780368566</c:v>
                </c:pt>
                <c:pt idx="42">
                  <c:v>1.0951817911369455</c:v>
                </c:pt>
                <c:pt idx="43">
                  <c:v>3.7182989918406628</c:v>
                </c:pt>
                <c:pt idx="44">
                  <c:v>2.9222908645034629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6.1092636314322313</c:v>
                </c:pt>
                <c:pt idx="1">
                  <c:v>0.78278607016952151</c:v>
                </c:pt>
                <c:pt idx="2">
                  <c:v>5.5442758445357825</c:v>
                </c:pt>
                <c:pt idx="3">
                  <c:v>3.6697959141322372</c:v>
                </c:pt>
                <c:pt idx="4">
                  <c:v>2.0472142129931079</c:v>
                </c:pt>
                <c:pt idx="5">
                  <c:v>6.78870224442365</c:v>
                </c:pt>
                <c:pt idx="6">
                  <c:v>1.9458729247616571</c:v>
                </c:pt>
                <c:pt idx="7">
                  <c:v>1.3927802234852962</c:v>
                </c:pt>
                <c:pt idx="8">
                  <c:v>0.26988748041923838</c:v>
                </c:pt>
                <c:pt idx="9">
                  <c:v>0.49316232452794218</c:v>
                </c:pt>
                <c:pt idx="10">
                  <c:v>1.9304454691275943</c:v>
                </c:pt>
                <c:pt idx="11">
                  <c:v>-0.77804835160983288</c:v>
                </c:pt>
                <c:pt idx="12">
                  <c:v>-1.7396933623540285</c:v>
                </c:pt>
                <c:pt idx="13">
                  <c:v>-1.9047435972700075</c:v>
                </c:pt>
                <c:pt idx="14">
                  <c:v>-3.6491738300841128</c:v>
                </c:pt>
                <c:pt idx="15">
                  <c:v>-0.55396073108131816</c:v>
                </c:pt>
                <c:pt idx="16">
                  <c:v>-1.6804321428558495</c:v>
                </c:pt>
                <c:pt idx="17">
                  <c:v>-0.55662697986191745</c:v>
                </c:pt>
                <c:pt idx="18">
                  <c:v>-1.5962344210675905</c:v>
                </c:pt>
                <c:pt idx="19">
                  <c:v>1.9749231656373545E-2</c:v>
                </c:pt>
                <c:pt idx="20">
                  <c:v>-4.0624426034269874</c:v>
                </c:pt>
                <c:pt idx="21">
                  <c:v>0.49054749207855686</c:v>
                </c:pt>
                <c:pt idx="22">
                  <c:v>-3.9377627196302818</c:v>
                </c:pt>
                <c:pt idx="23">
                  <c:v>0.82328614029476199</c:v>
                </c:pt>
                <c:pt idx="24">
                  <c:v>-2.6825479189126202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1.753957775204654</c:v>
                </c:pt>
                <c:pt idx="1">
                  <c:v>6.8873002529983705</c:v>
                </c:pt>
                <c:pt idx="2">
                  <c:v>4.9350562670283722</c:v>
                </c:pt>
                <c:pt idx="3">
                  <c:v>4.8426018034386047</c:v>
                </c:pt>
                <c:pt idx="4">
                  <c:v>3.2301736137324539</c:v>
                </c:pt>
                <c:pt idx="5">
                  <c:v>8.6072652782675085</c:v>
                </c:pt>
                <c:pt idx="6">
                  <c:v>-0.69852782533332558</c:v>
                </c:pt>
                <c:pt idx="7">
                  <c:v>1.3483724057429001</c:v>
                </c:pt>
                <c:pt idx="8">
                  <c:v>2.2830080416337344</c:v>
                </c:pt>
                <c:pt idx="9">
                  <c:v>0.8429168815372865</c:v>
                </c:pt>
                <c:pt idx="10">
                  <c:v>0.57079205609125339</c:v>
                </c:pt>
                <c:pt idx="11">
                  <c:v>-4.6182684360737909</c:v>
                </c:pt>
                <c:pt idx="12">
                  <c:v>-2.4960041606799077</c:v>
                </c:pt>
                <c:pt idx="13">
                  <c:v>0.51082393717776498</c:v>
                </c:pt>
                <c:pt idx="14">
                  <c:v>-1.8718568496648409</c:v>
                </c:pt>
                <c:pt idx="15">
                  <c:v>-2.0956369940848738</c:v>
                </c:pt>
                <c:pt idx="16">
                  <c:v>-0.71287400066272077</c:v>
                </c:pt>
                <c:pt idx="17">
                  <c:v>7.2335830161780095</c:v>
                </c:pt>
                <c:pt idx="18">
                  <c:v>0.69376224727443514</c:v>
                </c:pt>
                <c:pt idx="19">
                  <c:v>-4.2846787243834006E-2</c:v>
                </c:pt>
                <c:pt idx="20">
                  <c:v>-3.7447145405085962</c:v>
                </c:pt>
                <c:pt idx="21">
                  <c:v>5.2116150787046003</c:v>
                </c:pt>
                <c:pt idx="22">
                  <c:v>3.6740691122689171</c:v>
                </c:pt>
                <c:pt idx="23">
                  <c:v>3.8599732182596291</c:v>
                </c:pt>
                <c:pt idx="24">
                  <c:v>-1.7509729398317591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6.8920497016017492</c:v>
                </c:pt>
                <c:pt idx="1">
                  <c:v>18.04998821608477</c:v>
                </c:pt>
                <c:pt idx="2">
                  <c:v>6.0321484223217396</c:v>
                </c:pt>
                <c:pt idx="3">
                  <c:v>-2.5177417139638578</c:v>
                </c:pt>
                <c:pt idx="4">
                  <c:v>-7.7883103012912827</c:v>
                </c:pt>
                <c:pt idx="5">
                  <c:v>-2.133112169273133</c:v>
                </c:pt>
                <c:pt idx="6">
                  <c:v>-3.5718951113484323</c:v>
                </c:pt>
                <c:pt idx="7">
                  <c:v>-3.1144765793355162</c:v>
                </c:pt>
                <c:pt idx="8">
                  <c:v>-10.402650464795904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8.6412580282030262</c:v>
                </c:pt>
                <c:pt idx="1">
                  <c:v>21.615096962466922</c:v>
                </c:pt>
                <c:pt idx="2">
                  <c:v>4.3465615596718408</c:v>
                </c:pt>
                <c:pt idx="3">
                  <c:v>-7.1142725967537004</c:v>
                </c:pt>
                <c:pt idx="4">
                  <c:v>-4.1695439072346758</c:v>
                </c:pt>
                <c:pt idx="5">
                  <c:v>7.8844984762086128</c:v>
                </c:pt>
                <c:pt idx="6">
                  <c:v>1.4669005381960005</c:v>
                </c:pt>
                <c:pt idx="7">
                  <c:v>7.5340423305285498</c:v>
                </c:pt>
                <c:pt idx="8">
                  <c:v>-2.3345413912868835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25.371963394150768</c:v>
                </c:pt>
                <c:pt idx="1">
                  <c:v>26.969747574763716</c:v>
                </c:pt>
                <c:pt idx="2">
                  <c:v>28.32838795932544</c:v>
                </c:pt>
                <c:pt idx="3">
                  <c:v>29.552145437953445</c:v>
                </c:pt>
                <c:pt idx="4">
                  <c:v>28.028888569345753</c:v>
                </c:pt>
                <c:pt idx="5">
                  <c:v>30.505987982525465</c:v>
                </c:pt>
                <c:pt idx="6">
                  <c:v>32.99428837701943</c:v>
                </c:pt>
                <c:pt idx="7">
                  <c:v>33.15442719379562</c:v>
                </c:pt>
                <c:pt idx="8">
                  <c:v>35.37212173022661</c:v>
                </c:pt>
                <c:pt idx="9">
                  <c:v>35.758579516301673</c:v>
                </c:pt>
                <c:pt idx="10">
                  <c:v>36.615251613957696</c:v>
                </c:pt>
                <c:pt idx="11">
                  <c:v>32.989873106663644</c:v>
                </c:pt>
                <c:pt idx="12">
                  <c:v>33.349780196362559</c:v>
                </c:pt>
                <c:pt idx="13">
                  <c:v>33.775866559547161</c:v>
                </c:pt>
                <c:pt idx="14">
                  <c:v>34.232762962222317</c:v>
                </c:pt>
                <c:pt idx="15">
                  <c:v>34.609772169545089</c:v>
                </c:pt>
                <c:pt idx="16">
                  <c:v>34.965592723610449</c:v>
                </c:pt>
                <c:pt idx="17">
                  <c:v>35.31647215589021</c:v>
                </c:pt>
                <c:pt idx="18">
                  <c:v>35.679674051417301</c:v>
                </c:pt>
                <c:pt idx="19">
                  <c:v>36.038064773536462</c:v>
                </c:pt>
                <c:pt idx="20">
                  <c:v>36.423905304383624</c:v>
                </c:pt>
                <c:pt idx="21">
                  <c:v>36.802200875517627</c:v>
                </c:pt>
                <c:pt idx="22">
                  <c:v>37.183357583501738</c:v>
                </c:pt>
                <c:pt idx="23">
                  <c:v>37.576207921318165</c:v>
                </c:pt>
                <c:pt idx="24">
                  <c:v>37.968856449486822</c:v>
                </c:pt>
                <c:pt idx="25">
                  <c:v>38.36920938916235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10.975254028032467</c:v>
                </c:pt>
                <c:pt idx="1">
                  <c:v>11.782962496123245</c:v>
                </c:pt>
                <c:pt idx="2">
                  <c:v>12.545954205486652</c:v>
                </c:pt>
                <c:pt idx="3">
                  <c:v>13.060779181813238</c:v>
                </c:pt>
                <c:pt idx="4">
                  <c:v>14.214540536304542</c:v>
                </c:pt>
                <c:pt idx="5">
                  <c:v>13.98538513505674</c:v>
                </c:pt>
                <c:pt idx="6">
                  <c:v>13.160165760085492</c:v>
                </c:pt>
                <c:pt idx="7">
                  <c:v>14.091865880114501</c:v>
                </c:pt>
                <c:pt idx="8">
                  <c:v>14.11967726131182</c:v>
                </c:pt>
                <c:pt idx="9">
                  <c:v>14.24086306558981</c:v>
                </c:pt>
                <c:pt idx="10">
                  <c:v>14.768171205226261</c:v>
                </c:pt>
                <c:pt idx="11">
                  <c:v>17.120846928111174</c:v>
                </c:pt>
                <c:pt idx="12">
                  <c:v>17.458077445423889</c:v>
                </c:pt>
                <c:pt idx="13">
                  <c:v>17.777157816287936</c:v>
                </c:pt>
                <c:pt idx="14">
                  <c:v>18.107581650809404</c:v>
                </c:pt>
                <c:pt idx="15">
                  <c:v>18.433630189275878</c:v>
                </c:pt>
                <c:pt idx="16">
                  <c:v>18.733024136016283</c:v>
                </c:pt>
                <c:pt idx="17">
                  <c:v>19.020284599837524</c:v>
                </c:pt>
                <c:pt idx="18">
                  <c:v>19.315188129778061</c:v>
                </c:pt>
                <c:pt idx="19">
                  <c:v>19.624758981708229</c:v>
                </c:pt>
                <c:pt idx="20">
                  <c:v>19.948934863459005</c:v>
                </c:pt>
                <c:pt idx="21">
                  <c:v>20.274129225553228</c:v>
                </c:pt>
                <c:pt idx="22">
                  <c:v>20.595670864116865</c:v>
                </c:pt>
                <c:pt idx="23">
                  <c:v>20.92903327485541</c:v>
                </c:pt>
                <c:pt idx="24">
                  <c:v>21.287695412020717</c:v>
                </c:pt>
                <c:pt idx="25">
                  <c:v>21.655471458224632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23.01633822386885</c:v>
                </c:pt>
                <c:pt idx="1">
                  <c:v>21.228274645683999</c:v>
                </c:pt>
                <c:pt idx="2">
                  <c:v>21.794180980460272</c:v>
                </c:pt>
                <c:pt idx="3">
                  <c:v>22.798605634303733</c:v>
                </c:pt>
                <c:pt idx="4">
                  <c:v>23.026642399722046</c:v>
                </c:pt>
                <c:pt idx="5">
                  <c:v>24.737090291879852</c:v>
                </c:pt>
                <c:pt idx="6">
                  <c:v>26.111974993687287</c:v>
                </c:pt>
                <c:pt idx="7">
                  <c:v>25.169778892008804</c:v>
                </c:pt>
                <c:pt idx="8">
                  <c:v>28.957746487470601</c:v>
                </c:pt>
                <c:pt idx="9">
                  <c:v>28.718838642847032</c:v>
                </c:pt>
                <c:pt idx="10">
                  <c:v>30.281366136415635</c:v>
                </c:pt>
                <c:pt idx="11">
                  <c:v>30.219254123744975</c:v>
                </c:pt>
                <c:pt idx="12">
                  <c:v>30.580498436980008</c:v>
                </c:pt>
                <c:pt idx="13">
                  <c:v>31.037574089521243</c:v>
                </c:pt>
                <c:pt idx="14">
                  <c:v>31.495710887787812</c:v>
                </c:pt>
                <c:pt idx="15">
                  <c:v>31.871848775064709</c:v>
                </c:pt>
                <c:pt idx="16">
                  <c:v>32.209124734956902</c:v>
                </c:pt>
                <c:pt idx="17">
                  <c:v>32.524024369070226</c:v>
                </c:pt>
                <c:pt idx="18">
                  <c:v>32.834141519961385</c:v>
                </c:pt>
                <c:pt idx="19">
                  <c:v>33.149792036506042</c:v>
                </c:pt>
                <c:pt idx="20">
                  <c:v>33.497211521169262</c:v>
                </c:pt>
                <c:pt idx="21">
                  <c:v>33.838338770886899</c:v>
                </c:pt>
                <c:pt idx="22">
                  <c:v>34.18105956687554</c:v>
                </c:pt>
                <c:pt idx="23">
                  <c:v>34.522038212805207</c:v>
                </c:pt>
                <c:pt idx="24">
                  <c:v>34.869836396425775</c:v>
                </c:pt>
                <c:pt idx="25">
                  <c:v>35.216422403444007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20.592234266214998</c:v>
                </c:pt>
                <c:pt idx="1">
                  <c:v>21.474483195179182</c:v>
                </c:pt>
                <c:pt idx="2">
                  <c:v>22.146643737124119</c:v>
                </c:pt>
                <c:pt idx="3">
                  <c:v>22.413025569307177</c:v>
                </c:pt>
                <c:pt idx="4">
                  <c:v>23.528543065606502</c:v>
                </c:pt>
                <c:pt idx="5">
                  <c:v>22.411144230796296</c:v>
                </c:pt>
                <c:pt idx="6">
                  <c:v>25.049431575020026</c:v>
                </c:pt>
                <c:pt idx="7">
                  <c:v>25.996421169498007</c:v>
                </c:pt>
                <c:pt idx="8">
                  <c:v>25.822067428803336</c:v>
                </c:pt>
                <c:pt idx="9">
                  <c:v>26.492015123975001</c:v>
                </c:pt>
                <c:pt idx="10">
                  <c:v>26.080940144928533</c:v>
                </c:pt>
                <c:pt idx="11">
                  <c:v>27.04835123761972</c:v>
                </c:pt>
                <c:pt idx="12">
                  <c:v>27.332468433389103</c:v>
                </c:pt>
                <c:pt idx="13">
                  <c:v>27.644666983893782</c:v>
                </c:pt>
                <c:pt idx="14">
                  <c:v>27.998876809795842</c:v>
                </c:pt>
                <c:pt idx="15">
                  <c:v>28.29796945023681</c:v>
                </c:pt>
                <c:pt idx="16">
                  <c:v>28.584244054320283</c:v>
                </c:pt>
                <c:pt idx="17">
                  <c:v>28.861176192143066</c:v>
                </c:pt>
                <c:pt idx="18">
                  <c:v>29.095782589546662</c:v>
                </c:pt>
                <c:pt idx="19">
                  <c:v>29.360198181415303</c:v>
                </c:pt>
                <c:pt idx="20">
                  <c:v>29.622048355167216</c:v>
                </c:pt>
                <c:pt idx="21">
                  <c:v>29.888729656051858</c:v>
                </c:pt>
                <c:pt idx="22">
                  <c:v>30.153724622406788</c:v>
                </c:pt>
                <c:pt idx="23">
                  <c:v>30.422994558293816</c:v>
                </c:pt>
                <c:pt idx="24">
                  <c:v>30.684965064496463</c:v>
                </c:pt>
                <c:pt idx="25">
                  <c:v>30.923541948367138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18.988293497065712</c:v>
                </c:pt>
                <c:pt idx="1">
                  <c:v>20.053692027010825</c:v>
                </c:pt>
                <c:pt idx="2">
                  <c:v>20.463108069042097</c:v>
                </c:pt>
                <c:pt idx="3">
                  <c:v>19.616887494968125</c:v>
                </c:pt>
                <c:pt idx="4">
                  <c:v>18.314862672095941</c:v>
                </c:pt>
                <c:pt idx="5">
                  <c:v>18.229632312207517</c:v>
                </c:pt>
                <c:pt idx="6">
                  <c:v>19.273511716945187</c:v>
                </c:pt>
                <c:pt idx="7">
                  <c:v>17.647512085078311</c:v>
                </c:pt>
                <c:pt idx="8">
                  <c:v>18.403296299994739</c:v>
                </c:pt>
                <c:pt idx="9">
                  <c:v>19.218124978221667</c:v>
                </c:pt>
                <c:pt idx="10">
                  <c:v>20.276846525200625</c:v>
                </c:pt>
                <c:pt idx="11">
                  <c:v>20.482093004141426</c:v>
                </c:pt>
                <c:pt idx="12">
                  <c:v>20.666744169051977</c:v>
                </c:pt>
                <c:pt idx="13">
                  <c:v>20.907400811223042</c:v>
                </c:pt>
                <c:pt idx="14">
                  <c:v>21.168897463682299</c:v>
                </c:pt>
                <c:pt idx="15">
                  <c:v>21.396323805126315</c:v>
                </c:pt>
                <c:pt idx="16">
                  <c:v>21.634938607235373</c:v>
                </c:pt>
                <c:pt idx="17">
                  <c:v>21.873520093387935</c:v>
                </c:pt>
                <c:pt idx="18">
                  <c:v>22.096142432507236</c:v>
                </c:pt>
                <c:pt idx="19">
                  <c:v>22.300348728397303</c:v>
                </c:pt>
                <c:pt idx="20">
                  <c:v>22.509949771519381</c:v>
                </c:pt>
                <c:pt idx="21">
                  <c:v>22.730320112627716</c:v>
                </c:pt>
                <c:pt idx="22">
                  <c:v>22.925468179791316</c:v>
                </c:pt>
                <c:pt idx="23">
                  <c:v>23.124555018674869</c:v>
                </c:pt>
                <c:pt idx="24">
                  <c:v>23.320635961791371</c:v>
                </c:pt>
                <c:pt idx="25">
                  <c:v>23.507020138933079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24.212970201077056</c:v>
                </c:pt>
                <c:pt idx="1">
                  <c:v>22.549860840648865</c:v>
                </c:pt>
                <c:pt idx="2">
                  <c:v>22.214991877591036</c:v>
                </c:pt>
                <c:pt idx="3">
                  <c:v>24.022367974467222</c:v>
                </c:pt>
                <c:pt idx="4">
                  <c:v>23.338636953561309</c:v>
                </c:pt>
                <c:pt idx="5">
                  <c:v>23.754284681152903</c:v>
                </c:pt>
                <c:pt idx="6">
                  <c:v>25.867587028433437</c:v>
                </c:pt>
                <c:pt idx="7">
                  <c:v>25.845299229911426</c:v>
                </c:pt>
                <c:pt idx="8">
                  <c:v>28.296052707062916</c:v>
                </c:pt>
                <c:pt idx="9">
                  <c:v>27.907303981014685</c:v>
                </c:pt>
                <c:pt idx="10">
                  <c:v>30.542986925576553</c:v>
                </c:pt>
                <c:pt idx="11">
                  <c:v>32.498405740775986</c:v>
                </c:pt>
                <c:pt idx="12">
                  <c:v>32.876850559234384</c:v>
                </c:pt>
                <c:pt idx="13">
                  <c:v>33.361596114734063</c:v>
                </c:pt>
                <c:pt idx="14">
                  <c:v>33.893119861640891</c:v>
                </c:pt>
                <c:pt idx="15">
                  <c:v>34.346432888341361</c:v>
                </c:pt>
                <c:pt idx="16">
                  <c:v>34.788854980192035</c:v>
                </c:pt>
                <c:pt idx="17">
                  <c:v>35.232748757410064</c:v>
                </c:pt>
                <c:pt idx="18">
                  <c:v>35.700552526883584</c:v>
                </c:pt>
                <c:pt idx="19">
                  <c:v>36.166068976328262</c:v>
                </c:pt>
                <c:pt idx="20">
                  <c:v>36.661359006875607</c:v>
                </c:pt>
                <c:pt idx="21">
                  <c:v>37.152031867287221</c:v>
                </c:pt>
                <c:pt idx="22">
                  <c:v>37.64269640426182</c:v>
                </c:pt>
                <c:pt idx="23">
                  <c:v>38.151204768208359</c:v>
                </c:pt>
                <c:pt idx="24">
                  <c:v>38.652981354824696</c:v>
                </c:pt>
                <c:pt idx="25">
                  <c:v>39.150252203844062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7.9772216289748501</c:v>
                </c:pt>
                <c:pt idx="1">
                  <c:v>7.7162545346983906</c:v>
                </c:pt>
                <c:pt idx="2">
                  <c:v>7.9554270768911097</c:v>
                </c:pt>
                <c:pt idx="3">
                  <c:v>8.2945306282581566</c:v>
                </c:pt>
                <c:pt idx="4">
                  <c:v>7.4914902980394027</c:v>
                </c:pt>
                <c:pt idx="5">
                  <c:v>7.6432081981617799</c:v>
                </c:pt>
                <c:pt idx="6">
                  <c:v>8.0748643511753588</c:v>
                </c:pt>
                <c:pt idx="7">
                  <c:v>8.7611824458135619</c:v>
                </c:pt>
                <c:pt idx="8">
                  <c:v>9.5614502128239334</c:v>
                </c:pt>
                <c:pt idx="9">
                  <c:v>8.8206369814915817</c:v>
                </c:pt>
                <c:pt idx="10">
                  <c:v>9.589081122923437</c:v>
                </c:pt>
                <c:pt idx="11">
                  <c:v>8.1437892911425358</c:v>
                </c:pt>
                <c:pt idx="12">
                  <c:v>8.2021374360287478</c:v>
                </c:pt>
                <c:pt idx="13">
                  <c:v>8.2792556176005032</c:v>
                </c:pt>
                <c:pt idx="14">
                  <c:v>8.3554289984220311</c:v>
                </c:pt>
                <c:pt idx="15">
                  <c:v>8.4111172585148282</c:v>
                </c:pt>
                <c:pt idx="16">
                  <c:v>8.4645206727532578</c:v>
                </c:pt>
                <c:pt idx="17">
                  <c:v>8.5119086702653153</c:v>
                </c:pt>
                <c:pt idx="18">
                  <c:v>8.5596294477669694</c:v>
                </c:pt>
                <c:pt idx="19">
                  <c:v>8.6004169000979562</c:v>
                </c:pt>
                <c:pt idx="20">
                  <c:v>8.6447078370936357</c:v>
                </c:pt>
                <c:pt idx="21">
                  <c:v>8.6919167021089265</c:v>
                </c:pt>
                <c:pt idx="22">
                  <c:v>8.7369969392519966</c:v>
                </c:pt>
                <c:pt idx="23">
                  <c:v>8.7851987945455896</c:v>
                </c:pt>
                <c:pt idx="24">
                  <c:v>8.8378188347574209</c:v>
                </c:pt>
                <c:pt idx="25">
                  <c:v>8.8905532975901114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7.6087491795539224</c:v>
                </c:pt>
                <c:pt idx="1">
                  <c:v>9.5678267700280824</c:v>
                </c:pt>
                <c:pt idx="2">
                  <c:v>9.5649019268912472</c:v>
                </c:pt>
                <c:pt idx="3">
                  <c:v>9.2011646938204823</c:v>
                </c:pt>
                <c:pt idx="4">
                  <c:v>9.6624850128366671</c:v>
                </c:pt>
                <c:pt idx="5">
                  <c:v>9.3018263614397814</c:v>
                </c:pt>
                <c:pt idx="6">
                  <c:v>10.199276935583033</c:v>
                </c:pt>
                <c:pt idx="7">
                  <c:v>10.088442920122318</c:v>
                </c:pt>
                <c:pt idx="8">
                  <c:v>10.795661039187541</c:v>
                </c:pt>
                <c:pt idx="9">
                  <c:v>10.601860875692488</c:v>
                </c:pt>
                <c:pt idx="10">
                  <c:v>10.694606584925078</c:v>
                </c:pt>
                <c:pt idx="11">
                  <c:v>10.433633008577713</c:v>
                </c:pt>
                <c:pt idx="12">
                  <c:v>10.555808066817123</c:v>
                </c:pt>
                <c:pt idx="13">
                  <c:v>10.685621479564078</c:v>
                </c:pt>
                <c:pt idx="14">
                  <c:v>10.830173406823837</c:v>
                </c:pt>
                <c:pt idx="15">
                  <c:v>10.949924988095594</c:v>
                </c:pt>
                <c:pt idx="16">
                  <c:v>11.062795868112827</c:v>
                </c:pt>
                <c:pt idx="17">
                  <c:v>11.173013802539</c:v>
                </c:pt>
                <c:pt idx="18">
                  <c:v>11.288483599156592</c:v>
                </c:pt>
                <c:pt idx="19">
                  <c:v>11.398975209115772</c:v>
                </c:pt>
                <c:pt idx="20">
                  <c:v>11.50933689277274</c:v>
                </c:pt>
                <c:pt idx="21">
                  <c:v>11.609457494420635</c:v>
                </c:pt>
                <c:pt idx="22">
                  <c:v>11.705679708429638</c:v>
                </c:pt>
                <c:pt idx="23">
                  <c:v>11.818939679303156</c:v>
                </c:pt>
                <c:pt idx="24">
                  <c:v>11.932037886818723</c:v>
                </c:pt>
                <c:pt idx="25">
                  <c:v>12.042978990667978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4.8893967718487588</c:v>
                </c:pt>
                <c:pt idx="1">
                  <c:v>5.4450661993221985</c:v>
                </c:pt>
                <c:pt idx="2">
                  <c:v>5.5437184422669272</c:v>
                </c:pt>
                <c:pt idx="3">
                  <c:v>4.8577279515240859</c:v>
                </c:pt>
                <c:pt idx="4">
                  <c:v>4.9731059139601657</c:v>
                </c:pt>
                <c:pt idx="5">
                  <c:v>5.0782263297945391</c:v>
                </c:pt>
                <c:pt idx="6">
                  <c:v>5.4502608572143947</c:v>
                </c:pt>
                <c:pt idx="7">
                  <c:v>5.0763319387789876</c:v>
                </c:pt>
                <c:pt idx="8">
                  <c:v>5.1743852203382259</c:v>
                </c:pt>
                <c:pt idx="9">
                  <c:v>5.0521785934724273</c:v>
                </c:pt>
                <c:pt idx="10">
                  <c:v>5.3481138102137775</c:v>
                </c:pt>
                <c:pt idx="11">
                  <c:v>5.9963840809489195</c:v>
                </c:pt>
                <c:pt idx="12">
                  <c:v>6.1102145732221507</c:v>
                </c:pt>
                <c:pt idx="13">
                  <c:v>6.2363896701409498</c:v>
                </c:pt>
                <c:pt idx="14">
                  <c:v>6.3735478111203756</c:v>
                </c:pt>
                <c:pt idx="15">
                  <c:v>6.5022368283480461</c:v>
                </c:pt>
                <c:pt idx="16">
                  <c:v>6.6198347691044894</c:v>
                </c:pt>
                <c:pt idx="17">
                  <c:v>6.7354156199841091</c:v>
                </c:pt>
                <c:pt idx="18">
                  <c:v>6.8371325498762774</c:v>
                </c:pt>
                <c:pt idx="19">
                  <c:v>6.9612833364005748</c:v>
                </c:pt>
                <c:pt idx="20">
                  <c:v>7.0702639663429396</c:v>
                </c:pt>
                <c:pt idx="21">
                  <c:v>7.177559303611349</c:v>
                </c:pt>
                <c:pt idx="22">
                  <c:v>7.2742458237813867</c:v>
                </c:pt>
                <c:pt idx="23">
                  <c:v>7.4016410999164561</c:v>
                </c:pt>
                <c:pt idx="24">
                  <c:v>7.5021212698610968</c:v>
                </c:pt>
                <c:pt idx="25">
                  <c:v>7.6311218518475119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6.8590310712599951</c:v>
                </c:pt>
                <c:pt idx="1">
                  <c:v>6.0888463411716991</c:v>
                </c:pt>
                <c:pt idx="2">
                  <c:v>6.9912564921347116</c:v>
                </c:pt>
                <c:pt idx="3">
                  <c:v>7.8033517800442329</c:v>
                </c:pt>
                <c:pt idx="4">
                  <c:v>7.7557406815510692</c:v>
                </c:pt>
                <c:pt idx="5">
                  <c:v>8.8895200115601476</c:v>
                </c:pt>
                <c:pt idx="6">
                  <c:v>7.8302491962866263</c:v>
                </c:pt>
                <c:pt idx="7">
                  <c:v>8.3334235536350079</c:v>
                </c:pt>
                <c:pt idx="8">
                  <c:v>8.1046836293801299</c:v>
                </c:pt>
                <c:pt idx="9">
                  <c:v>9.3611552205464363</c:v>
                </c:pt>
                <c:pt idx="10">
                  <c:v>9.3826823360880898</c:v>
                </c:pt>
                <c:pt idx="11">
                  <c:v>8.818246989019503</c:v>
                </c:pt>
                <c:pt idx="12">
                  <c:v>8.7131766445411323</c:v>
                </c:pt>
                <c:pt idx="13">
                  <c:v>8.7654937438046421</c:v>
                </c:pt>
                <c:pt idx="14">
                  <c:v>8.9084421226488857</c:v>
                </c:pt>
                <c:pt idx="15">
                  <c:v>9.026206510737337</c:v>
                </c:pt>
                <c:pt idx="16">
                  <c:v>9.1424850183641855</c:v>
                </c:pt>
                <c:pt idx="17">
                  <c:v>9.2519621115168462</c:v>
                </c:pt>
                <c:pt idx="18">
                  <c:v>9.3649329054941415</c:v>
                </c:pt>
                <c:pt idx="19">
                  <c:v>9.4805903011195305</c:v>
                </c:pt>
                <c:pt idx="20">
                  <c:v>9.6051778925544351</c:v>
                </c:pt>
                <c:pt idx="21">
                  <c:v>9.7196377418243483</c:v>
                </c:pt>
                <c:pt idx="22">
                  <c:v>9.843322927511073</c:v>
                </c:pt>
                <c:pt idx="23">
                  <c:v>9.976198825581319</c:v>
                </c:pt>
                <c:pt idx="24">
                  <c:v>10.09929295731356</c:v>
                </c:pt>
                <c:pt idx="25">
                  <c:v>10.225599217625376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27.005523848538033</c:v>
                </c:pt>
                <c:pt idx="1">
                  <c:v>24.970140318400418</c:v>
                </c:pt>
                <c:pt idx="2">
                  <c:v>26.182384356098858</c:v>
                </c:pt>
                <c:pt idx="3">
                  <c:v>26.658568621848065</c:v>
                </c:pt>
                <c:pt idx="4">
                  <c:v>27.445650077671534</c:v>
                </c:pt>
                <c:pt idx="5">
                  <c:v>28.13643667306042</c:v>
                </c:pt>
                <c:pt idx="6">
                  <c:v>28.454899808408957</c:v>
                </c:pt>
                <c:pt idx="7">
                  <c:v>28.893956062389339</c:v>
                </c:pt>
                <c:pt idx="8">
                  <c:v>29.50798150006252</c:v>
                </c:pt>
                <c:pt idx="9">
                  <c:v>29.15016804430401</c:v>
                </c:pt>
                <c:pt idx="10">
                  <c:v>30.066882142188014</c:v>
                </c:pt>
                <c:pt idx="11">
                  <c:v>28.27457375488488</c:v>
                </c:pt>
                <c:pt idx="12">
                  <c:v>28.461571631274467</c:v>
                </c:pt>
                <c:pt idx="13">
                  <c:v>28.69066042325078</c:v>
                </c:pt>
                <c:pt idx="14">
                  <c:v>28.92974748234019</c:v>
                </c:pt>
                <c:pt idx="15">
                  <c:v>29.090570914122289</c:v>
                </c:pt>
                <c:pt idx="16">
                  <c:v>29.225605660518944</c:v>
                </c:pt>
                <c:pt idx="17">
                  <c:v>29.348433736582397</c:v>
                </c:pt>
                <c:pt idx="18">
                  <c:v>29.495966488386511</c:v>
                </c:pt>
                <c:pt idx="19">
                  <c:v>29.639501633697673</c:v>
                </c:pt>
                <c:pt idx="20">
                  <c:v>29.803916391702352</c:v>
                </c:pt>
                <c:pt idx="21">
                  <c:v>29.969463989007831</c:v>
                </c:pt>
                <c:pt idx="22">
                  <c:v>30.136813149932845</c:v>
                </c:pt>
                <c:pt idx="23">
                  <c:v>30.298378300093304</c:v>
                </c:pt>
                <c:pt idx="24">
                  <c:v>30.474871931904726</c:v>
                </c:pt>
                <c:pt idx="25">
                  <c:v>30.637674198279267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45.915935327459842</c:v>
                </c:pt>
                <c:pt idx="1">
                  <c:v>46.678503095361108</c:v>
                </c:pt>
                <c:pt idx="2">
                  <c:v>48.608003377441761</c:v>
                </c:pt>
                <c:pt idx="3">
                  <c:v>46.860782130303612</c:v>
                </c:pt>
                <c:pt idx="4">
                  <c:v>47.771388624949907</c:v>
                </c:pt>
                <c:pt idx="5">
                  <c:v>51.088712997845121</c:v>
                </c:pt>
                <c:pt idx="6">
                  <c:v>49.759968726501285</c:v>
                </c:pt>
                <c:pt idx="7">
                  <c:v>50.540014010029175</c:v>
                </c:pt>
                <c:pt idx="8">
                  <c:v>50.600720548128464</c:v>
                </c:pt>
                <c:pt idx="9">
                  <c:v>48.131937874706779</c:v>
                </c:pt>
                <c:pt idx="10">
                  <c:v>50.310664646235288</c:v>
                </c:pt>
                <c:pt idx="11">
                  <c:v>47.034315105645959</c:v>
                </c:pt>
                <c:pt idx="12">
                  <c:v>47.111484441172912</c:v>
                </c:pt>
                <c:pt idx="13">
                  <c:v>47.196478863571151</c:v>
                </c:pt>
                <c:pt idx="14">
                  <c:v>47.293090578744952</c:v>
                </c:pt>
                <c:pt idx="15">
                  <c:v>47.269030523828192</c:v>
                </c:pt>
                <c:pt idx="16">
                  <c:v>47.187426136663319</c:v>
                </c:pt>
                <c:pt idx="17">
                  <c:v>47.050144483814201</c:v>
                </c:pt>
                <c:pt idx="18">
                  <c:v>46.89540203910235</c:v>
                </c:pt>
                <c:pt idx="19">
                  <c:v>46.743200403240976</c:v>
                </c:pt>
                <c:pt idx="20">
                  <c:v>46.616947513340982</c:v>
                </c:pt>
                <c:pt idx="21">
                  <c:v>46.473454012820419</c:v>
                </c:pt>
                <c:pt idx="22">
                  <c:v>46.301559183989042</c:v>
                </c:pt>
                <c:pt idx="23">
                  <c:v>46.125826968465987</c:v>
                </c:pt>
                <c:pt idx="24">
                  <c:v>45.923848693993364</c:v>
                </c:pt>
                <c:pt idx="25">
                  <c:v>45.692396210161498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13.13309023284304</c:v>
                </c:pt>
                <c:pt idx="1">
                  <c:v>12.106560778498574</c:v>
                </c:pt>
                <c:pt idx="2">
                  <c:v>12.012348682159983</c:v>
                </c:pt>
                <c:pt idx="3">
                  <c:v>12.065905322000576</c:v>
                </c:pt>
                <c:pt idx="4">
                  <c:v>11.940632645726714</c:v>
                </c:pt>
                <c:pt idx="5">
                  <c:v>11.605813929866898</c:v>
                </c:pt>
                <c:pt idx="6">
                  <c:v>11.179479435441589</c:v>
                </c:pt>
                <c:pt idx="7">
                  <c:v>11.644216399973017</c:v>
                </c:pt>
                <c:pt idx="8">
                  <c:v>11.863947501903091</c:v>
                </c:pt>
                <c:pt idx="9">
                  <c:v>10.097944911961342</c:v>
                </c:pt>
                <c:pt idx="10">
                  <c:v>9.8661205675128691</c:v>
                </c:pt>
                <c:pt idx="11">
                  <c:v>11.00607274997078</c:v>
                </c:pt>
                <c:pt idx="12">
                  <c:v>10.921443596735861</c:v>
                </c:pt>
                <c:pt idx="13">
                  <c:v>10.80352451296776</c:v>
                </c:pt>
                <c:pt idx="14">
                  <c:v>10.68489776352555</c:v>
                </c:pt>
                <c:pt idx="15">
                  <c:v>10.501762810487945</c:v>
                </c:pt>
                <c:pt idx="16">
                  <c:v>10.233144588164294</c:v>
                </c:pt>
                <c:pt idx="17">
                  <c:v>9.9851537107827433</c:v>
                </c:pt>
                <c:pt idx="18">
                  <c:v>9.6987381936258661</c:v>
                </c:pt>
                <c:pt idx="19">
                  <c:v>9.3869132789572056</c:v>
                </c:pt>
                <c:pt idx="20">
                  <c:v>9.0661213719035203</c:v>
                </c:pt>
                <c:pt idx="21">
                  <c:v>8.7244166038963371</c:v>
                </c:pt>
                <c:pt idx="22">
                  <c:v>8.4109005015175438</c:v>
                </c:pt>
                <c:pt idx="23">
                  <c:v>7.9982850887674113</c:v>
                </c:pt>
                <c:pt idx="24">
                  <c:v>7.6345815574853981</c:v>
                </c:pt>
                <c:pt idx="25">
                  <c:v>7.3701164068329614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7.8402777091484683</c:v>
                </c:pt>
                <c:pt idx="1">
                  <c:v>5.8357765908799459</c:v>
                </c:pt>
                <c:pt idx="2">
                  <c:v>7.1818940507918239</c:v>
                </c:pt>
                <c:pt idx="3">
                  <c:v>6.5899590079407178</c:v>
                </c:pt>
                <c:pt idx="4">
                  <c:v>5.9125490697166461</c:v>
                </c:pt>
                <c:pt idx="5">
                  <c:v>7.230567679338896</c:v>
                </c:pt>
                <c:pt idx="6">
                  <c:v>6.1361497859672935</c:v>
                </c:pt>
                <c:pt idx="7">
                  <c:v>5.1216557661754001</c:v>
                </c:pt>
                <c:pt idx="8">
                  <c:v>7.3015249094191113</c:v>
                </c:pt>
                <c:pt idx="9">
                  <c:v>6.4294726491939258</c:v>
                </c:pt>
                <c:pt idx="10">
                  <c:v>5.3258240820688885</c:v>
                </c:pt>
                <c:pt idx="11">
                  <c:v>5.2304929482248541</c:v>
                </c:pt>
                <c:pt idx="12">
                  <c:v>5.2731199327188909</c:v>
                </c:pt>
                <c:pt idx="13">
                  <c:v>5.3498312949219669</c:v>
                </c:pt>
                <c:pt idx="14">
                  <c:v>5.4280146208544586</c:v>
                </c:pt>
                <c:pt idx="15">
                  <c:v>5.4716779989298203</c:v>
                </c:pt>
                <c:pt idx="16">
                  <c:v>5.510404985414505</c:v>
                </c:pt>
                <c:pt idx="17">
                  <c:v>5.5480102292424061</c:v>
                </c:pt>
                <c:pt idx="18">
                  <c:v>5.5835629775193523</c:v>
                </c:pt>
                <c:pt idx="19">
                  <c:v>5.619362420083811</c:v>
                </c:pt>
                <c:pt idx="20">
                  <c:v>5.655767483309651</c:v>
                </c:pt>
                <c:pt idx="21">
                  <c:v>5.6939254604251586</c:v>
                </c:pt>
                <c:pt idx="22">
                  <c:v>5.7301703916565101</c:v>
                </c:pt>
                <c:pt idx="23">
                  <c:v>5.7671541496968075</c:v>
                </c:pt>
                <c:pt idx="24">
                  <c:v>5.8024762540007551</c:v>
                </c:pt>
                <c:pt idx="25">
                  <c:v>5.8366480192466534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24.330881705643343</c:v>
                </c:pt>
                <c:pt idx="1">
                  <c:v>24.584697821768266</c:v>
                </c:pt>
                <c:pt idx="2">
                  <c:v>24.02542127913399</c:v>
                </c:pt>
                <c:pt idx="3">
                  <c:v>25.730598796565616</c:v>
                </c:pt>
                <c:pt idx="4">
                  <c:v>25.785831186524621</c:v>
                </c:pt>
                <c:pt idx="5">
                  <c:v>27.547652177413493</c:v>
                </c:pt>
                <c:pt idx="6">
                  <c:v>25.866927363014881</c:v>
                </c:pt>
                <c:pt idx="7">
                  <c:v>25.344230619917976</c:v>
                </c:pt>
                <c:pt idx="8">
                  <c:v>27.304947210511443</c:v>
                </c:pt>
                <c:pt idx="9">
                  <c:v>28.553503682824946</c:v>
                </c:pt>
                <c:pt idx="10">
                  <c:v>23.89847834732938</c:v>
                </c:pt>
                <c:pt idx="11">
                  <c:v>23.954762814047339</c:v>
                </c:pt>
                <c:pt idx="12">
                  <c:v>23.860326034506841</c:v>
                </c:pt>
                <c:pt idx="13">
                  <c:v>23.808311664328112</c:v>
                </c:pt>
                <c:pt idx="14">
                  <c:v>23.738061858965736</c:v>
                </c:pt>
                <c:pt idx="15">
                  <c:v>23.612992958383217</c:v>
                </c:pt>
                <c:pt idx="16">
                  <c:v>23.46035236518971</c:v>
                </c:pt>
                <c:pt idx="17">
                  <c:v>23.292488637881245</c:v>
                </c:pt>
                <c:pt idx="18">
                  <c:v>23.118289757268812</c:v>
                </c:pt>
                <c:pt idx="19">
                  <c:v>22.941189453306428</c:v>
                </c:pt>
                <c:pt idx="20">
                  <c:v>22.787168517916427</c:v>
                </c:pt>
                <c:pt idx="21">
                  <c:v>22.631930523056361</c:v>
                </c:pt>
                <c:pt idx="22">
                  <c:v>22.487217179277721</c:v>
                </c:pt>
                <c:pt idx="23">
                  <c:v>22.339204240426572</c:v>
                </c:pt>
                <c:pt idx="24">
                  <c:v>22.185180820431157</c:v>
                </c:pt>
                <c:pt idx="25">
                  <c:v>22.026621497664539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21.683867684873771</c:v>
                </c:pt>
                <c:pt idx="1">
                  <c:v>18.563840163844564</c:v>
                </c:pt>
                <c:pt idx="2">
                  <c:v>18.421653793524548</c:v>
                </c:pt>
                <c:pt idx="3">
                  <c:v>20.124199045417594</c:v>
                </c:pt>
                <c:pt idx="4">
                  <c:v>17.583571628948864</c:v>
                </c:pt>
                <c:pt idx="5">
                  <c:v>19.366548017371692</c:v>
                </c:pt>
                <c:pt idx="6">
                  <c:v>18.060827958002765</c:v>
                </c:pt>
                <c:pt idx="7">
                  <c:v>18.666895985582361</c:v>
                </c:pt>
                <c:pt idx="8">
                  <c:v>22.301008369739371</c:v>
                </c:pt>
                <c:pt idx="9">
                  <c:v>23.077106477717102</c:v>
                </c:pt>
                <c:pt idx="10">
                  <c:v>18.812587286290373</c:v>
                </c:pt>
                <c:pt idx="11">
                  <c:v>19.872041553875196</c:v>
                </c:pt>
                <c:pt idx="12">
                  <c:v>19.668008430983381</c:v>
                </c:pt>
                <c:pt idx="13">
                  <c:v>19.417712500215888</c:v>
                </c:pt>
                <c:pt idx="14">
                  <c:v>19.214662520476413</c:v>
                </c:pt>
                <c:pt idx="15">
                  <c:v>19.01689176886207</c:v>
                </c:pt>
                <c:pt idx="16">
                  <c:v>18.789497394854422</c:v>
                </c:pt>
                <c:pt idx="17">
                  <c:v>18.550624023997283</c:v>
                </c:pt>
                <c:pt idx="18">
                  <c:v>18.334120551632534</c:v>
                </c:pt>
                <c:pt idx="19">
                  <c:v>18.105119807988512</c:v>
                </c:pt>
                <c:pt idx="20">
                  <c:v>17.876534093029164</c:v>
                </c:pt>
                <c:pt idx="21">
                  <c:v>17.642664809257642</c:v>
                </c:pt>
                <c:pt idx="22">
                  <c:v>17.41182637874622</c:v>
                </c:pt>
                <c:pt idx="23">
                  <c:v>17.184675783781909</c:v>
                </c:pt>
                <c:pt idx="24">
                  <c:v>16.952112733274397</c:v>
                </c:pt>
                <c:pt idx="25">
                  <c:v>16.7169502922055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9.9254944388427013</c:v>
                </c:pt>
                <c:pt idx="1">
                  <c:v>9.109766360100803</c:v>
                </c:pt>
                <c:pt idx="2">
                  <c:v>10.284714757397529</c:v>
                </c:pt>
                <c:pt idx="3">
                  <c:v>10.326561837418421</c:v>
                </c:pt>
                <c:pt idx="4">
                  <c:v>10.763103704621649</c:v>
                </c:pt>
                <c:pt idx="5">
                  <c:v>10.809633650047138</c:v>
                </c:pt>
                <c:pt idx="6">
                  <c:v>10.882957227530008</c:v>
                </c:pt>
                <c:pt idx="7">
                  <c:v>10.919151959568312</c:v>
                </c:pt>
                <c:pt idx="8">
                  <c:v>9.7485903034819756</c:v>
                </c:pt>
                <c:pt idx="9">
                  <c:v>9.090765483546706</c:v>
                </c:pt>
                <c:pt idx="10">
                  <c:v>9.1292015071912882</c:v>
                </c:pt>
                <c:pt idx="11">
                  <c:v>9.0093205846306947</c:v>
                </c:pt>
                <c:pt idx="12">
                  <c:v>8.987852919557838</c:v>
                </c:pt>
                <c:pt idx="13">
                  <c:v>8.9174199488915384</c:v>
                </c:pt>
                <c:pt idx="14">
                  <c:v>8.8459485309884975</c:v>
                </c:pt>
                <c:pt idx="15">
                  <c:v>8.7697661177916224</c:v>
                </c:pt>
                <c:pt idx="16">
                  <c:v>8.7200026032774876</c:v>
                </c:pt>
                <c:pt idx="17">
                  <c:v>8.6722197076770566</c:v>
                </c:pt>
                <c:pt idx="18">
                  <c:v>8.6325580374962314</c:v>
                </c:pt>
                <c:pt idx="19">
                  <c:v>8.59656357510441</c:v>
                </c:pt>
                <c:pt idx="20">
                  <c:v>8.5656098404841465</c:v>
                </c:pt>
                <c:pt idx="21">
                  <c:v>8.5313674185326942</c:v>
                </c:pt>
                <c:pt idx="22">
                  <c:v>8.4954909707902626</c:v>
                </c:pt>
                <c:pt idx="23">
                  <c:v>8.4622864099772048</c:v>
                </c:pt>
                <c:pt idx="24">
                  <c:v>8.437785245881031</c:v>
                </c:pt>
                <c:pt idx="25">
                  <c:v>8.4163275065285674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40.395861291500076</c:v>
                </c:pt>
                <c:pt idx="1">
                  <c:v>37.490281470926689</c:v>
                </c:pt>
                <c:pt idx="2">
                  <c:v>38.60573700325579</c:v>
                </c:pt>
                <c:pt idx="3">
                  <c:v>37.979360986107892</c:v>
                </c:pt>
                <c:pt idx="4">
                  <c:v>40.167857634397976</c:v>
                </c:pt>
                <c:pt idx="5">
                  <c:v>38.989033399837055</c:v>
                </c:pt>
                <c:pt idx="6">
                  <c:v>42.059026363056752</c:v>
                </c:pt>
                <c:pt idx="7">
                  <c:v>41.099702885071729</c:v>
                </c:pt>
                <c:pt idx="8">
                  <c:v>40.602885231045903</c:v>
                </c:pt>
                <c:pt idx="9">
                  <c:v>39.714933248923217</c:v>
                </c:pt>
                <c:pt idx="10">
                  <c:v>38.432406419975138</c:v>
                </c:pt>
                <c:pt idx="11">
                  <c:v>39.981997921018042</c:v>
                </c:pt>
                <c:pt idx="12">
                  <c:v>40.385529708608345</c:v>
                </c:pt>
                <c:pt idx="13">
                  <c:v>40.839800946172957</c:v>
                </c:pt>
                <c:pt idx="14">
                  <c:v>41.336350810905508</c:v>
                </c:pt>
                <c:pt idx="15">
                  <c:v>41.742941990295954</c:v>
                </c:pt>
                <c:pt idx="16">
                  <c:v>42.133064744600965</c:v>
                </c:pt>
                <c:pt idx="17">
                  <c:v>42.50816072904675</c:v>
                </c:pt>
                <c:pt idx="18">
                  <c:v>42.909898637309055</c:v>
                </c:pt>
                <c:pt idx="19">
                  <c:v>43.292881065412296</c:v>
                </c:pt>
                <c:pt idx="20">
                  <c:v>43.67239614441133</c:v>
                </c:pt>
                <c:pt idx="21">
                  <c:v>44.062176368116539</c:v>
                </c:pt>
                <c:pt idx="22">
                  <c:v>44.444201537331907</c:v>
                </c:pt>
                <c:pt idx="23">
                  <c:v>44.853746167373096</c:v>
                </c:pt>
                <c:pt idx="24">
                  <c:v>45.267781448173253</c:v>
                </c:pt>
                <c:pt idx="25">
                  <c:v>45.665989436153147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10.081662368783753</c:v>
                </c:pt>
                <c:pt idx="1">
                  <c:v>11.177761384981434</c:v>
                </c:pt>
                <c:pt idx="2">
                  <c:v>11.048442007995371</c:v>
                </c:pt>
                <c:pt idx="3">
                  <c:v>11.330800734391197</c:v>
                </c:pt>
                <c:pt idx="4">
                  <c:v>9.6882011010288771</c:v>
                </c:pt>
                <c:pt idx="5">
                  <c:v>11.94906199147472</c:v>
                </c:pt>
                <c:pt idx="6">
                  <c:v>12.231742381087145</c:v>
                </c:pt>
                <c:pt idx="7">
                  <c:v>12.084645460107387</c:v>
                </c:pt>
                <c:pt idx="8">
                  <c:v>11.073975109873961</c:v>
                </c:pt>
                <c:pt idx="9">
                  <c:v>11.391664035312639</c:v>
                </c:pt>
                <c:pt idx="10">
                  <c:v>10.352827570407129</c:v>
                </c:pt>
                <c:pt idx="11">
                  <c:v>10.447335827403638</c:v>
                </c:pt>
                <c:pt idx="12">
                  <c:v>10.488713237516583</c:v>
                </c:pt>
                <c:pt idx="13">
                  <c:v>10.546028030087243</c:v>
                </c:pt>
                <c:pt idx="14">
                  <c:v>10.616335362710892</c:v>
                </c:pt>
                <c:pt idx="15">
                  <c:v>10.66353341560372</c:v>
                </c:pt>
                <c:pt idx="16">
                  <c:v>10.70370070242366</c:v>
                </c:pt>
                <c:pt idx="17">
                  <c:v>10.739466119689046</c:v>
                </c:pt>
                <c:pt idx="18">
                  <c:v>10.772822884096867</c:v>
                </c:pt>
                <c:pt idx="19">
                  <c:v>10.803447105901688</c:v>
                </c:pt>
                <c:pt idx="20">
                  <c:v>10.837050659097137</c:v>
                </c:pt>
                <c:pt idx="21">
                  <c:v>10.875457775317333</c:v>
                </c:pt>
                <c:pt idx="22">
                  <c:v>10.912853817921377</c:v>
                </c:pt>
                <c:pt idx="23">
                  <c:v>10.94854904736426</c:v>
                </c:pt>
                <c:pt idx="24">
                  <c:v>10.994681941374024</c:v>
                </c:pt>
                <c:pt idx="25">
                  <c:v>11.046589817681564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0.7533132782508476</c:v>
                </c:pt>
                <c:pt idx="1">
                  <c:v>0.51432678856260639</c:v>
                </c:pt>
                <c:pt idx="2">
                  <c:v>0.53518223859169922</c:v>
                </c:pt>
                <c:pt idx="3">
                  <c:v>0.46450185217124812</c:v>
                </c:pt>
                <c:pt idx="4">
                  <c:v>0.53846527057535731</c:v>
                </c:pt>
                <c:pt idx="5">
                  <c:v>0.50568458347317136</c:v>
                </c:pt>
                <c:pt idx="6">
                  <c:v>0.42319836189034249</c:v>
                </c:pt>
                <c:pt idx="7">
                  <c:v>0.44017578733979801</c:v>
                </c:pt>
                <c:pt idx="8">
                  <c:v>0.48060552968342635</c:v>
                </c:pt>
                <c:pt idx="9">
                  <c:v>0.41977721911187676</c:v>
                </c:pt>
                <c:pt idx="10">
                  <c:v>0.5254338151295449</c:v>
                </c:pt>
                <c:pt idx="11">
                  <c:v>0.41490829184943734</c:v>
                </c:pt>
                <c:pt idx="12">
                  <c:v>0.41997750142715906</c:v>
                </c:pt>
                <c:pt idx="13">
                  <c:v>0.42534861232019411</c:v>
                </c:pt>
                <c:pt idx="14">
                  <c:v>0.43118819740572878</c:v>
                </c:pt>
                <c:pt idx="15">
                  <c:v>0.4371543884493746</c:v>
                </c:pt>
                <c:pt idx="16">
                  <c:v>0.44190956412069854</c:v>
                </c:pt>
                <c:pt idx="17">
                  <c:v>0.44649423784385522</c:v>
                </c:pt>
                <c:pt idx="18">
                  <c:v>0.45019756170283665</c:v>
                </c:pt>
                <c:pt idx="19">
                  <c:v>0.45574815560641674</c:v>
                </c:pt>
                <c:pt idx="20">
                  <c:v>0.46024302781685328</c:v>
                </c:pt>
                <c:pt idx="21">
                  <c:v>0.46460593600726074</c:v>
                </c:pt>
                <c:pt idx="22">
                  <c:v>0.46821790440182331</c:v>
                </c:pt>
                <c:pt idx="23">
                  <c:v>0.47360553021422808</c:v>
                </c:pt>
                <c:pt idx="24">
                  <c:v>0.47726058992917281</c:v>
                </c:pt>
                <c:pt idx="25">
                  <c:v>0.4825870278857109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31.408940265351788</c:v>
                </c:pt>
                <c:pt idx="1">
                  <c:v>32.805453624881387</c:v>
                </c:pt>
                <c:pt idx="2">
                  <c:v>35.569009366175379</c:v>
                </c:pt>
                <c:pt idx="3">
                  <c:v>35.064521778028627</c:v>
                </c:pt>
                <c:pt idx="4">
                  <c:v>37.246461976940324</c:v>
                </c:pt>
                <c:pt idx="5">
                  <c:v>34.804749473946991</c:v>
                </c:pt>
                <c:pt idx="6">
                  <c:v>34.523982992650929</c:v>
                </c:pt>
                <c:pt idx="7">
                  <c:v>34.000617747340428</c:v>
                </c:pt>
                <c:pt idx="8">
                  <c:v>32.853194755875329</c:v>
                </c:pt>
                <c:pt idx="9">
                  <c:v>31.457706683829869</c:v>
                </c:pt>
                <c:pt idx="10">
                  <c:v>30.742306870520004</c:v>
                </c:pt>
                <c:pt idx="11">
                  <c:v>28.723558144633902</c:v>
                </c:pt>
                <c:pt idx="12">
                  <c:v>28.629959700601777</c:v>
                </c:pt>
                <c:pt idx="13">
                  <c:v>28.585244394903466</c:v>
                </c:pt>
                <c:pt idx="14">
                  <c:v>28.559221970029284</c:v>
                </c:pt>
                <c:pt idx="15">
                  <c:v>28.451970801664284</c:v>
                </c:pt>
                <c:pt idx="16">
                  <c:v>28.31546469701858</c:v>
                </c:pt>
                <c:pt idx="17">
                  <c:v>28.16087621276974</c:v>
                </c:pt>
                <c:pt idx="18">
                  <c:v>27.998257284012581</c:v>
                </c:pt>
                <c:pt idx="19">
                  <c:v>27.833936539202913</c:v>
                </c:pt>
                <c:pt idx="20">
                  <c:v>27.672897365563362</c:v>
                </c:pt>
                <c:pt idx="21">
                  <c:v>27.553727387940263</c:v>
                </c:pt>
                <c:pt idx="22">
                  <c:v>27.432326051217888</c:v>
                </c:pt>
                <c:pt idx="23">
                  <c:v>27.309631565985406</c:v>
                </c:pt>
                <c:pt idx="24">
                  <c:v>27.168247792733514</c:v>
                </c:pt>
                <c:pt idx="25">
                  <c:v>26.997592330011408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8.0180201955118413</c:v>
                </c:pt>
                <c:pt idx="1">
                  <c:v>8.0981054401797703</c:v>
                </c:pt>
                <c:pt idx="2">
                  <c:v>8.5801698385374756</c:v>
                </c:pt>
                <c:pt idx="3">
                  <c:v>8.6232197629641814</c:v>
                </c:pt>
                <c:pt idx="4">
                  <c:v>8.3953814376483074</c:v>
                </c:pt>
                <c:pt idx="5">
                  <c:v>9.2311386453895103</c:v>
                </c:pt>
                <c:pt idx="6">
                  <c:v>8.9735329877707937</c:v>
                </c:pt>
                <c:pt idx="7">
                  <c:v>9.6495138458167826</c:v>
                </c:pt>
                <c:pt idx="8">
                  <c:v>9.9711296823801927</c:v>
                </c:pt>
                <c:pt idx="9">
                  <c:v>9.5210608882719505</c:v>
                </c:pt>
                <c:pt idx="10">
                  <c:v>9.7216861374680672</c:v>
                </c:pt>
                <c:pt idx="11">
                  <c:v>11.873871844690719</c:v>
                </c:pt>
                <c:pt idx="12">
                  <c:v>12.130555827578204</c:v>
                </c:pt>
                <c:pt idx="13">
                  <c:v>12.372445553809857</c:v>
                </c:pt>
                <c:pt idx="14">
                  <c:v>12.609200983687282</c:v>
                </c:pt>
                <c:pt idx="15">
                  <c:v>12.816079754767097</c:v>
                </c:pt>
                <c:pt idx="16">
                  <c:v>13.013531889851096</c:v>
                </c:pt>
                <c:pt idx="17">
                  <c:v>13.213822704223224</c:v>
                </c:pt>
                <c:pt idx="18">
                  <c:v>13.419916621729364</c:v>
                </c:pt>
                <c:pt idx="19">
                  <c:v>13.629638668422286</c:v>
                </c:pt>
                <c:pt idx="20">
                  <c:v>13.847854706034758</c:v>
                </c:pt>
                <c:pt idx="21">
                  <c:v>14.059131313127452</c:v>
                </c:pt>
                <c:pt idx="22">
                  <c:v>14.268165524941839</c:v>
                </c:pt>
                <c:pt idx="23">
                  <c:v>14.488368727382008</c:v>
                </c:pt>
                <c:pt idx="24">
                  <c:v>14.708776509961417</c:v>
                </c:pt>
                <c:pt idx="25">
                  <c:v>14.933301216172667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20.791510590383918</c:v>
                </c:pt>
                <c:pt idx="1">
                  <c:v>19.172038322846319</c:v>
                </c:pt>
                <c:pt idx="2">
                  <c:v>20.018895512453845</c:v>
                </c:pt>
                <c:pt idx="3">
                  <c:v>21.666799602197742</c:v>
                </c:pt>
                <c:pt idx="4">
                  <c:v>21.776893871533002</c:v>
                </c:pt>
                <c:pt idx="5">
                  <c:v>22.391983508485978</c:v>
                </c:pt>
                <c:pt idx="6">
                  <c:v>22.40988712706439</c:v>
                </c:pt>
                <c:pt idx="7">
                  <c:v>22.040166104724083</c:v>
                </c:pt>
                <c:pt idx="8">
                  <c:v>23.116707378735363</c:v>
                </c:pt>
                <c:pt idx="9">
                  <c:v>21.484666437018372</c:v>
                </c:pt>
                <c:pt idx="10">
                  <c:v>18.454220788855697</c:v>
                </c:pt>
                <c:pt idx="11">
                  <c:v>22.394555602419093</c:v>
                </c:pt>
                <c:pt idx="12">
                  <c:v>22.451458307858456</c:v>
                </c:pt>
                <c:pt idx="13">
                  <c:v>22.52402267380916</c:v>
                </c:pt>
                <c:pt idx="14">
                  <c:v>22.564137886229723</c:v>
                </c:pt>
                <c:pt idx="15">
                  <c:v>22.511136870807846</c:v>
                </c:pt>
                <c:pt idx="16">
                  <c:v>22.502059168316404</c:v>
                </c:pt>
                <c:pt idx="17">
                  <c:v>22.484373464240321</c:v>
                </c:pt>
                <c:pt idx="18">
                  <c:v>22.454908239897843</c:v>
                </c:pt>
                <c:pt idx="19">
                  <c:v>22.412137330894826</c:v>
                </c:pt>
                <c:pt idx="20">
                  <c:v>22.376817780642394</c:v>
                </c:pt>
                <c:pt idx="21">
                  <c:v>22.325365315234752</c:v>
                </c:pt>
                <c:pt idx="22">
                  <c:v>22.29542116966871</c:v>
                </c:pt>
                <c:pt idx="23">
                  <c:v>22.265581581069021</c:v>
                </c:pt>
                <c:pt idx="24">
                  <c:v>22.205473450563208</c:v>
                </c:pt>
                <c:pt idx="25">
                  <c:v>22.128289901124614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22.32434217784995</c:v>
                </c:pt>
                <c:pt idx="1">
                  <c:v>20.884678456203851</c:v>
                </c:pt>
                <c:pt idx="2">
                  <c:v>23.531808889160221</c:v>
                </c:pt>
                <c:pt idx="3">
                  <c:v>21.764701287433802</c:v>
                </c:pt>
                <c:pt idx="4">
                  <c:v>22.005463131224584</c:v>
                </c:pt>
                <c:pt idx="5">
                  <c:v>24.769700174970229</c:v>
                </c:pt>
                <c:pt idx="6">
                  <c:v>26.418916303899785</c:v>
                </c:pt>
                <c:pt idx="7">
                  <c:v>25.389462988685597</c:v>
                </c:pt>
                <c:pt idx="8">
                  <c:v>25.616551677196799</c:v>
                </c:pt>
                <c:pt idx="9">
                  <c:v>29.039367859506346</c:v>
                </c:pt>
                <c:pt idx="10">
                  <c:v>25.592986315264991</c:v>
                </c:pt>
                <c:pt idx="11">
                  <c:v>27.849581274037405</c:v>
                </c:pt>
                <c:pt idx="12">
                  <c:v>27.95401944981176</c:v>
                </c:pt>
                <c:pt idx="13">
                  <c:v>28.159377094850711</c:v>
                </c:pt>
                <c:pt idx="14">
                  <c:v>28.378847177184017</c:v>
                </c:pt>
                <c:pt idx="15">
                  <c:v>28.535710348554193</c:v>
                </c:pt>
                <c:pt idx="16">
                  <c:v>28.647304482025177</c:v>
                </c:pt>
                <c:pt idx="17">
                  <c:v>28.744877226572225</c:v>
                </c:pt>
                <c:pt idx="18">
                  <c:v>28.83694582845996</c:v>
                </c:pt>
                <c:pt idx="19">
                  <c:v>28.922595436897353</c:v>
                </c:pt>
                <c:pt idx="20">
                  <c:v>29.021525453773535</c:v>
                </c:pt>
                <c:pt idx="21">
                  <c:v>29.110195663309131</c:v>
                </c:pt>
                <c:pt idx="22">
                  <c:v>29.201327840508601</c:v>
                </c:pt>
                <c:pt idx="23">
                  <c:v>29.289461939965289</c:v>
                </c:pt>
                <c:pt idx="24">
                  <c:v>29.372834230639036</c:v>
                </c:pt>
                <c:pt idx="25">
                  <c:v>29.45295953352462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10.620804141041203</c:v>
                </c:pt>
                <c:pt idx="1">
                  <c:v>9.9506997839208893</c:v>
                </c:pt>
                <c:pt idx="2">
                  <c:v>10.247691247596041</c:v>
                </c:pt>
                <c:pt idx="3">
                  <c:v>10.746289370645332</c:v>
                </c:pt>
                <c:pt idx="4">
                  <c:v>11.301028002456178</c:v>
                </c:pt>
                <c:pt idx="5">
                  <c:v>12.288763506461327</c:v>
                </c:pt>
                <c:pt idx="6">
                  <c:v>12.433429390070167</c:v>
                </c:pt>
                <c:pt idx="7">
                  <c:v>10.877115981528423</c:v>
                </c:pt>
                <c:pt idx="8">
                  <c:v>11.614112210395966</c:v>
                </c:pt>
                <c:pt idx="9">
                  <c:v>11.065126090932621</c:v>
                </c:pt>
                <c:pt idx="10">
                  <c:v>9.6062155875487072</c:v>
                </c:pt>
                <c:pt idx="11">
                  <c:v>8.3165716124128508</c:v>
                </c:pt>
                <c:pt idx="12">
                  <c:v>8.2973536353765152</c:v>
                </c:pt>
                <c:pt idx="13">
                  <c:v>8.3016668018498834</c:v>
                </c:pt>
                <c:pt idx="14">
                  <c:v>8.3018149804224315</c:v>
                </c:pt>
                <c:pt idx="15">
                  <c:v>8.281736241187069</c:v>
                </c:pt>
                <c:pt idx="16">
                  <c:v>8.2374126272116079</c:v>
                </c:pt>
                <c:pt idx="17">
                  <c:v>8.1815797532276466</c:v>
                </c:pt>
                <c:pt idx="18">
                  <c:v>8.1415143768322533</c:v>
                </c:pt>
                <c:pt idx="19">
                  <c:v>8.0985013902568372</c:v>
                </c:pt>
                <c:pt idx="20">
                  <c:v>8.056868280876289</c:v>
                </c:pt>
                <c:pt idx="21">
                  <c:v>8.0129056960688754</c:v>
                </c:pt>
                <c:pt idx="22">
                  <c:v>7.9710523001753408</c:v>
                </c:pt>
                <c:pt idx="23">
                  <c:v>7.9304875197991862</c:v>
                </c:pt>
                <c:pt idx="24">
                  <c:v>7.8928339964682444</c:v>
                </c:pt>
                <c:pt idx="25">
                  <c:v>7.8552426477169481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49.244022481930138</c:v>
                </c:pt>
                <c:pt idx="1">
                  <c:v>46.621354974012995</c:v>
                </c:pt>
                <c:pt idx="2">
                  <c:v>49.024072832472164</c:v>
                </c:pt>
                <c:pt idx="3">
                  <c:v>47.254643518105389</c:v>
                </c:pt>
                <c:pt idx="4">
                  <c:v>48.677584533012372</c:v>
                </c:pt>
                <c:pt idx="5">
                  <c:v>51.329214056442382</c:v>
                </c:pt>
                <c:pt idx="6">
                  <c:v>50.46646299619254</c:v>
                </c:pt>
                <c:pt idx="7">
                  <c:v>48.78379308699364</c:v>
                </c:pt>
                <c:pt idx="8">
                  <c:v>48.929976064967256</c:v>
                </c:pt>
                <c:pt idx="9">
                  <c:v>48.477241433685528</c:v>
                </c:pt>
                <c:pt idx="10">
                  <c:v>43.609111510559096</c:v>
                </c:pt>
                <c:pt idx="11">
                  <c:v>45.300162459509593</c:v>
                </c:pt>
                <c:pt idx="12">
                  <c:v>45.35286968322</c:v>
                </c:pt>
                <c:pt idx="13">
                  <c:v>45.212103797731835</c:v>
                </c:pt>
                <c:pt idx="14">
                  <c:v>45.056937300575584</c:v>
                </c:pt>
                <c:pt idx="15">
                  <c:v>44.952580232979415</c:v>
                </c:pt>
                <c:pt idx="16">
                  <c:v>44.786702825683086</c:v>
                </c:pt>
                <c:pt idx="17">
                  <c:v>44.539748650365304</c:v>
                </c:pt>
                <c:pt idx="18">
                  <c:v>44.313240768539686</c:v>
                </c:pt>
                <c:pt idx="19">
                  <c:v>44.107766310400677</c:v>
                </c:pt>
                <c:pt idx="20">
                  <c:v>43.938385958760414</c:v>
                </c:pt>
                <c:pt idx="21">
                  <c:v>43.743889977992204</c:v>
                </c:pt>
                <c:pt idx="22">
                  <c:v>43.569233477994217</c:v>
                </c:pt>
                <c:pt idx="23">
                  <c:v>43.388744826136254</c:v>
                </c:pt>
                <c:pt idx="24">
                  <c:v>43.204011215390679</c:v>
                </c:pt>
                <c:pt idx="25">
                  <c:v>43.025543059103974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36.347217422183235</c:v>
                </c:pt>
                <c:pt idx="1">
                  <c:v>38.752710070886963</c:v>
                </c:pt>
                <c:pt idx="2">
                  <c:v>40.874342164812091</c:v>
                </c:pt>
                <c:pt idx="3">
                  <c:v>42.612924619766687</c:v>
                </c:pt>
                <c:pt idx="4">
                  <c:v>42.243429105650293</c:v>
                </c:pt>
                <c:pt idx="5">
                  <c:v>44.491373117582206</c:v>
                </c:pt>
                <c:pt idx="6">
                  <c:v>46.154454137104921</c:v>
                </c:pt>
                <c:pt idx="7">
                  <c:v>47.246293073910124</c:v>
                </c:pt>
                <c:pt idx="8">
                  <c:v>49.491798991538431</c:v>
                </c:pt>
                <c:pt idx="9">
                  <c:v>49.999442581891486</c:v>
                </c:pt>
                <c:pt idx="10">
                  <c:v>51.383422819183956</c:v>
                </c:pt>
                <c:pt idx="11">
                  <c:v>50.110720034774815</c:v>
                </c:pt>
                <c:pt idx="12">
                  <c:v>50.807857641786448</c:v>
                </c:pt>
                <c:pt idx="13">
                  <c:v>51.553024375835093</c:v>
                </c:pt>
                <c:pt idx="14">
                  <c:v>52.340344613031718</c:v>
                </c:pt>
                <c:pt idx="15">
                  <c:v>53.04340235882097</c:v>
                </c:pt>
                <c:pt idx="16">
                  <c:v>53.698616859626732</c:v>
                </c:pt>
                <c:pt idx="17">
                  <c:v>54.336756755727734</c:v>
                </c:pt>
                <c:pt idx="18">
                  <c:v>54.994862181195359</c:v>
                </c:pt>
                <c:pt idx="19">
                  <c:v>55.662823755244688</c:v>
                </c:pt>
                <c:pt idx="20">
                  <c:v>56.372840167842625</c:v>
                </c:pt>
                <c:pt idx="21">
                  <c:v>57.076330101070852</c:v>
                </c:pt>
                <c:pt idx="22">
                  <c:v>57.7790284476186</c:v>
                </c:pt>
                <c:pt idx="23">
                  <c:v>58.505241196173571</c:v>
                </c:pt>
                <c:pt idx="24">
                  <c:v>59.256551861507539</c:v>
                </c:pt>
                <c:pt idx="25">
                  <c:v>60.024680847386982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86.809836188226612</c:v>
                </c:pt>
                <c:pt idx="1">
                  <c:v>85.306310708522872</c:v>
                </c:pt>
                <c:pt idx="2">
                  <c:v>86.618924664217516</c:v>
                </c:pt>
                <c:pt idx="3">
                  <c:v>88.850886673046261</c:v>
                </c:pt>
                <c:pt idx="4">
                  <c:v>88.208685090985796</c:v>
                </c:pt>
                <c:pt idx="5">
                  <c:v>89.132151516036572</c:v>
                </c:pt>
                <c:pt idx="6">
                  <c:v>96.302505314085934</c:v>
                </c:pt>
                <c:pt idx="7">
                  <c:v>94.659011376496551</c:v>
                </c:pt>
                <c:pt idx="8">
                  <c:v>101.47916292333159</c:v>
                </c:pt>
                <c:pt idx="9">
                  <c:v>102.33628272605839</c:v>
                </c:pt>
                <c:pt idx="10">
                  <c:v>107.18213973212134</c:v>
                </c:pt>
                <c:pt idx="11">
                  <c:v>110.24810410628211</c:v>
                </c:pt>
                <c:pt idx="12">
                  <c:v>111.45656159865547</c:v>
                </c:pt>
                <c:pt idx="13">
                  <c:v>112.95123799937213</c:v>
                </c:pt>
                <c:pt idx="14">
                  <c:v>114.55660502290684</c:v>
                </c:pt>
                <c:pt idx="15">
                  <c:v>115.9125749187692</c:v>
                </c:pt>
                <c:pt idx="16">
                  <c:v>117.21716237670458</c:v>
                </c:pt>
                <c:pt idx="17">
                  <c:v>118.4914694120113</c:v>
                </c:pt>
                <c:pt idx="18">
                  <c:v>119.72661906889887</c:v>
                </c:pt>
                <c:pt idx="19">
                  <c:v>120.9764079226469</c:v>
                </c:pt>
                <c:pt idx="20">
                  <c:v>122.29056865473146</c:v>
                </c:pt>
                <c:pt idx="21">
                  <c:v>123.60942040685369</c:v>
                </c:pt>
                <c:pt idx="22">
                  <c:v>124.90294877333545</c:v>
                </c:pt>
                <c:pt idx="23">
                  <c:v>126.22079255798225</c:v>
                </c:pt>
                <c:pt idx="24">
                  <c:v>127.52841877753829</c:v>
                </c:pt>
                <c:pt idx="25">
                  <c:v>128.79723669458826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54.339922500175561</c:v>
                </c:pt>
                <c:pt idx="1">
                  <c:v>53.788134163620789</c:v>
                </c:pt>
                <c:pt idx="2">
                  <c:v>56.237688294282854</c:v>
                </c:pt>
                <c:pt idx="3">
                  <c:v>56.815343675495029</c:v>
                </c:pt>
                <c:pt idx="4">
                  <c:v>57.328471984058837</c:v>
                </c:pt>
                <c:pt idx="5">
                  <c:v>59.049217574016666</c:v>
                </c:pt>
                <c:pt idx="6">
                  <c:v>60.009551148668372</c:v>
                </c:pt>
                <c:pt idx="7">
                  <c:v>61.153336920739207</c:v>
                </c:pt>
                <c:pt idx="8">
                  <c:v>63.144161601792355</c:v>
                </c:pt>
                <c:pt idx="9">
                  <c:v>62.985999715506942</c:v>
                </c:pt>
                <c:pt idx="10">
                  <c:v>65.081365996338405</c:v>
                </c:pt>
                <c:pt idx="11">
                  <c:v>61.666627124573552</c:v>
                </c:pt>
                <c:pt idx="12">
                  <c:v>62.042908351883625</c:v>
                </c:pt>
                <c:pt idx="13">
                  <c:v>62.657420934360957</c:v>
                </c:pt>
                <c:pt idx="14">
                  <c:v>63.397339821355317</c:v>
                </c:pt>
                <c:pt idx="15">
                  <c:v>63.980056499818097</c:v>
                </c:pt>
                <c:pt idx="16">
                  <c:v>64.515241988853703</c:v>
                </c:pt>
                <c:pt idx="17">
                  <c:v>65.020733940887666</c:v>
                </c:pt>
                <c:pt idx="18">
                  <c:v>65.546144990680489</c:v>
                </c:pt>
                <c:pt idx="19">
                  <c:v>66.08076738043151</c:v>
                </c:pt>
                <c:pt idx="20">
                  <c:v>66.633402980466101</c:v>
                </c:pt>
                <c:pt idx="21">
                  <c:v>67.168035230973089</c:v>
                </c:pt>
                <c:pt idx="22">
                  <c:v>67.697058548906938</c:v>
                </c:pt>
                <c:pt idx="23">
                  <c:v>68.280356699439835</c:v>
                </c:pt>
                <c:pt idx="24">
                  <c:v>68.84614288065552</c:v>
                </c:pt>
                <c:pt idx="25">
                  <c:v>69.427927556010246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59.04902556030288</c:v>
                </c:pt>
                <c:pt idx="1">
                  <c:v>58.785063873859684</c:v>
                </c:pt>
                <c:pt idx="2">
                  <c:v>60.620352059601743</c:v>
                </c:pt>
                <c:pt idx="3">
                  <c:v>58.926687452304186</c:v>
                </c:pt>
                <c:pt idx="4">
                  <c:v>59.712021270676622</c:v>
                </c:pt>
                <c:pt idx="5">
                  <c:v>62.694526927712019</c:v>
                </c:pt>
                <c:pt idx="6">
                  <c:v>60.939448161942877</c:v>
                </c:pt>
                <c:pt idx="7">
                  <c:v>62.184230410002193</c:v>
                </c:pt>
                <c:pt idx="8">
                  <c:v>62.464668050031555</c:v>
                </c:pt>
                <c:pt idx="9">
                  <c:v>58.229882786668121</c:v>
                </c:pt>
                <c:pt idx="10">
                  <c:v>60.176785213748161</c:v>
                </c:pt>
                <c:pt idx="11">
                  <c:v>58.040387855616743</c:v>
                </c:pt>
                <c:pt idx="12">
                  <c:v>58.032928037908775</c:v>
                </c:pt>
                <c:pt idx="13">
                  <c:v>58.000003376538913</c:v>
                </c:pt>
                <c:pt idx="14">
                  <c:v>57.9779883422705</c:v>
                </c:pt>
                <c:pt idx="15">
                  <c:v>57.770793334316139</c:v>
                </c:pt>
                <c:pt idx="16">
                  <c:v>57.420570724827613</c:v>
                </c:pt>
                <c:pt idx="17">
                  <c:v>57.035298194596947</c:v>
                </c:pt>
                <c:pt idx="18">
                  <c:v>56.594140232728215</c:v>
                </c:pt>
                <c:pt idx="19">
                  <c:v>56.130113682198186</c:v>
                </c:pt>
                <c:pt idx="20">
                  <c:v>55.683068885244502</c:v>
                </c:pt>
                <c:pt idx="21">
                  <c:v>55.197870616716756</c:v>
                </c:pt>
                <c:pt idx="22">
                  <c:v>54.712459685506587</c:v>
                </c:pt>
                <c:pt idx="23">
                  <c:v>54.124112057233397</c:v>
                </c:pt>
                <c:pt idx="24">
                  <c:v>53.558430251478761</c:v>
                </c:pt>
                <c:pt idx="25">
                  <c:v>53.062512616994461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63.780521538508282</c:v>
                </c:pt>
                <c:pt idx="1">
                  <c:v>58.094080936593585</c:v>
                </c:pt>
                <c:pt idx="2">
                  <c:v>59.913683880847891</c:v>
                </c:pt>
                <c:pt idx="3">
                  <c:v>62.771318687342358</c:v>
                </c:pt>
                <c:pt idx="4">
                  <c:v>60.045055589811781</c:v>
                </c:pt>
                <c:pt idx="5">
                  <c:v>64.954401524171217</c:v>
                </c:pt>
                <c:pt idx="6">
                  <c:v>60.94686233451494</c:v>
                </c:pt>
                <c:pt idx="7">
                  <c:v>60.051934331244048</c:v>
                </c:pt>
                <c:pt idx="8">
                  <c:v>66.656070793151912</c:v>
                </c:pt>
                <c:pt idx="9">
                  <c:v>67.150848293282678</c:v>
                </c:pt>
                <c:pt idx="10">
                  <c:v>57.166091222879935</c:v>
                </c:pt>
                <c:pt idx="11">
                  <c:v>58.066617900778077</c:v>
                </c:pt>
                <c:pt idx="12">
                  <c:v>57.789307317766955</c:v>
                </c:pt>
                <c:pt idx="13">
                  <c:v>57.493275408357505</c:v>
                </c:pt>
                <c:pt idx="14">
                  <c:v>57.226687531285108</c:v>
                </c:pt>
                <c:pt idx="15">
                  <c:v>56.871328843966722</c:v>
                </c:pt>
                <c:pt idx="16">
                  <c:v>56.480257348736124</c:v>
                </c:pt>
                <c:pt idx="17">
                  <c:v>56.063342598797988</c:v>
                </c:pt>
                <c:pt idx="18">
                  <c:v>55.66853132391693</c:v>
                </c:pt>
                <c:pt idx="19">
                  <c:v>55.262235256483166</c:v>
                </c:pt>
                <c:pt idx="20">
                  <c:v>54.885079934739395</c:v>
                </c:pt>
                <c:pt idx="21">
                  <c:v>54.499888211271859</c:v>
                </c:pt>
                <c:pt idx="22">
                  <c:v>54.124704920470712</c:v>
                </c:pt>
                <c:pt idx="23">
                  <c:v>53.753320583882491</c:v>
                </c:pt>
                <c:pt idx="24">
                  <c:v>53.377555053587344</c:v>
                </c:pt>
                <c:pt idx="25">
                  <c:v>52.996547315645259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51.230836938534679</c:v>
                </c:pt>
                <c:pt idx="1">
                  <c:v>49.182369644470732</c:v>
                </c:pt>
                <c:pt idx="2">
                  <c:v>50.189361249842861</c:v>
                </c:pt>
                <c:pt idx="3">
                  <c:v>49.774663572670335</c:v>
                </c:pt>
                <c:pt idx="4">
                  <c:v>50.394524006002214</c:v>
                </c:pt>
                <c:pt idx="5">
                  <c:v>51.443779974784945</c:v>
                </c:pt>
                <c:pt idx="6">
                  <c:v>54.713967106034239</c:v>
                </c:pt>
                <c:pt idx="7">
                  <c:v>53.624524132518914</c:v>
                </c:pt>
                <c:pt idx="8">
                  <c:v>52.157465870603289</c:v>
                </c:pt>
                <c:pt idx="9">
                  <c:v>51.526374503347732</c:v>
                </c:pt>
                <c:pt idx="10">
                  <c:v>49.310667805511812</c:v>
                </c:pt>
                <c:pt idx="11">
                  <c:v>50.844242040271119</c:v>
                </c:pt>
                <c:pt idx="12">
                  <c:v>51.294220447552092</c:v>
                </c:pt>
                <c:pt idx="13">
                  <c:v>51.811177588580392</c:v>
                </c:pt>
                <c:pt idx="14">
                  <c:v>52.383874371022131</c:v>
                </c:pt>
                <c:pt idx="15">
                  <c:v>52.843629794349042</c:v>
                </c:pt>
                <c:pt idx="16">
                  <c:v>53.278675011145324</c:v>
                </c:pt>
                <c:pt idx="17">
                  <c:v>53.694121086579656</c:v>
                </c:pt>
                <c:pt idx="18">
                  <c:v>54.13291908310876</c:v>
                </c:pt>
                <c:pt idx="19">
                  <c:v>54.5520763269204</c:v>
                </c:pt>
                <c:pt idx="20">
                  <c:v>54.969689831325319</c:v>
                </c:pt>
                <c:pt idx="21">
                  <c:v>55.402240079441128</c:v>
                </c:pt>
                <c:pt idx="22">
                  <c:v>55.825273259655106</c:v>
                </c:pt>
                <c:pt idx="23">
                  <c:v>56.275900744951585</c:v>
                </c:pt>
                <c:pt idx="24">
                  <c:v>56.739723979476452</c:v>
                </c:pt>
                <c:pt idx="25">
                  <c:v>57.195166281720425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39.426960460863626</c:v>
                </c:pt>
                <c:pt idx="1">
                  <c:v>40.90355906506116</c:v>
                </c:pt>
                <c:pt idx="2">
                  <c:v>44.149179204712851</c:v>
                </c:pt>
                <c:pt idx="3">
                  <c:v>43.68774154099281</c:v>
                </c:pt>
                <c:pt idx="4">
                  <c:v>45.641843414588635</c:v>
                </c:pt>
                <c:pt idx="5">
                  <c:v>44.035888119336505</c:v>
                </c:pt>
                <c:pt idx="6">
                  <c:v>43.497515980421724</c:v>
                </c:pt>
                <c:pt idx="7">
                  <c:v>43.650131593157212</c:v>
                </c:pt>
                <c:pt idx="8">
                  <c:v>42.824324438255523</c:v>
                </c:pt>
                <c:pt idx="9">
                  <c:v>40.978767572101816</c:v>
                </c:pt>
                <c:pt idx="10">
                  <c:v>40.463993007988073</c:v>
                </c:pt>
                <c:pt idx="11">
                  <c:v>40.597429989324624</c:v>
                </c:pt>
                <c:pt idx="12">
                  <c:v>40.76051552817998</c:v>
                </c:pt>
                <c:pt idx="13">
                  <c:v>40.957689948713323</c:v>
                </c:pt>
                <c:pt idx="14">
                  <c:v>41.168422953716565</c:v>
                </c:pt>
                <c:pt idx="15">
                  <c:v>41.268050556431383</c:v>
                </c:pt>
                <c:pt idx="16">
                  <c:v>41.328996586869678</c:v>
                </c:pt>
                <c:pt idx="17">
                  <c:v>41.374698916992962</c:v>
                </c:pt>
                <c:pt idx="18">
                  <c:v>41.418173905741945</c:v>
                </c:pt>
                <c:pt idx="19">
                  <c:v>41.463575207625198</c:v>
                </c:pt>
                <c:pt idx="20">
                  <c:v>41.520752071598118</c:v>
                </c:pt>
                <c:pt idx="21">
                  <c:v>41.612858701067715</c:v>
                </c:pt>
                <c:pt idx="22">
                  <c:v>41.700491576159727</c:v>
                </c:pt>
                <c:pt idx="23">
                  <c:v>41.798000293367416</c:v>
                </c:pt>
                <c:pt idx="24">
                  <c:v>41.877024302694934</c:v>
                </c:pt>
                <c:pt idx="25">
                  <c:v>41.930893546184073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43.115852768233864</c:v>
                </c:pt>
                <c:pt idx="1">
                  <c:v>40.05671677905017</c:v>
                </c:pt>
                <c:pt idx="2">
                  <c:v>43.55070440161407</c:v>
                </c:pt>
                <c:pt idx="3">
                  <c:v>43.431500889631543</c:v>
                </c:pt>
                <c:pt idx="4">
                  <c:v>43.782357002757585</c:v>
                </c:pt>
                <c:pt idx="5">
                  <c:v>47.161683683456204</c:v>
                </c:pt>
                <c:pt idx="6">
                  <c:v>48.828803430964172</c:v>
                </c:pt>
                <c:pt idx="7">
                  <c:v>47.42962909340968</c:v>
                </c:pt>
                <c:pt idx="8">
                  <c:v>48.733259055932166</c:v>
                </c:pt>
                <c:pt idx="9">
                  <c:v>50.524034296524718</c:v>
                </c:pt>
                <c:pt idx="10">
                  <c:v>44.047207104120687</c:v>
                </c:pt>
                <c:pt idx="11">
                  <c:v>50.244136876456494</c:v>
                </c:pt>
                <c:pt idx="12">
                  <c:v>50.405477757670212</c:v>
                </c:pt>
                <c:pt idx="13">
                  <c:v>50.683399768659868</c:v>
                </c:pt>
                <c:pt idx="14">
                  <c:v>50.942985063413744</c:v>
                </c:pt>
                <c:pt idx="15">
                  <c:v>51.046847219362036</c:v>
                </c:pt>
                <c:pt idx="16">
                  <c:v>51.149363650341584</c:v>
                </c:pt>
                <c:pt idx="17">
                  <c:v>51.229250690812549</c:v>
                </c:pt>
                <c:pt idx="18">
                  <c:v>51.291854068357807</c:v>
                </c:pt>
                <c:pt idx="19">
                  <c:v>51.334732767792175</c:v>
                </c:pt>
                <c:pt idx="20">
                  <c:v>51.398343234415933</c:v>
                </c:pt>
                <c:pt idx="21">
                  <c:v>51.435560978543883</c:v>
                </c:pt>
                <c:pt idx="22">
                  <c:v>51.496749010177311</c:v>
                </c:pt>
                <c:pt idx="23">
                  <c:v>51.555043521034307</c:v>
                </c:pt>
                <c:pt idx="24">
                  <c:v>51.578307681202247</c:v>
                </c:pt>
                <c:pt idx="25">
                  <c:v>51.581249434649237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59.864826622971343</c:v>
                </c:pt>
                <c:pt idx="1">
                  <c:v>56.572054757933884</c:v>
                </c:pt>
                <c:pt idx="2">
                  <c:v>59.271764080068209</c:v>
                </c:pt>
                <c:pt idx="3">
                  <c:v>58.000932888750725</c:v>
                </c:pt>
                <c:pt idx="4">
                  <c:v>59.97861253546855</c:v>
                </c:pt>
                <c:pt idx="5">
                  <c:v>63.617977562903711</c:v>
                </c:pt>
                <c:pt idx="6">
                  <c:v>62.899892386262707</c:v>
                </c:pt>
                <c:pt idx="7">
                  <c:v>59.660909068522059</c:v>
                </c:pt>
                <c:pt idx="8">
                  <c:v>60.544088275363222</c:v>
                </c:pt>
                <c:pt idx="9">
                  <c:v>59.54236752461815</c:v>
                </c:pt>
                <c:pt idx="10">
                  <c:v>53.215327098107807</c:v>
                </c:pt>
                <c:pt idx="11">
                  <c:v>53.616734071922444</c:v>
                </c:pt>
                <c:pt idx="12">
                  <c:v>53.650223318596517</c:v>
                </c:pt>
                <c:pt idx="13">
                  <c:v>53.513770599581719</c:v>
                </c:pt>
                <c:pt idx="14">
                  <c:v>53.358752280998019</c:v>
                </c:pt>
                <c:pt idx="15">
                  <c:v>53.234316474166484</c:v>
                </c:pt>
                <c:pt idx="16">
                  <c:v>53.024115452894691</c:v>
                </c:pt>
                <c:pt idx="17">
                  <c:v>52.721328403592949</c:v>
                </c:pt>
                <c:pt idx="18">
                  <c:v>52.454755145371941</c:v>
                </c:pt>
                <c:pt idx="19">
                  <c:v>52.206267700657513</c:v>
                </c:pt>
                <c:pt idx="20">
                  <c:v>51.995254239636701</c:v>
                </c:pt>
                <c:pt idx="21">
                  <c:v>51.756795674061081</c:v>
                </c:pt>
                <c:pt idx="22">
                  <c:v>51.540285778169562</c:v>
                </c:pt>
                <c:pt idx="23">
                  <c:v>51.31923234593544</c:v>
                </c:pt>
                <c:pt idx="24">
                  <c:v>51.09684521185892</c:v>
                </c:pt>
                <c:pt idx="25">
                  <c:v>50.880785706820923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36.347217422183235</c:v>
                </c:pt>
                <c:pt idx="1">
                  <c:v>38.752710070886963</c:v>
                </c:pt>
                <c:pt idx="2">
                  <c:v>40.874342164812091</c:v>
                </c:pt>
                <c:pt idx="3">
                  <c:v>42.612924619766687</c:v>
                </c:pt>
                <c:pt idx="4">
                  <c:v>42.243429105650293</c:v>
                </c:pt>
                <c:pt idx="5">
                  <c:v>44.491373117582206</c:v>
                </c:pt>
                <c:pt idx="6">
                  <c:v>46.154454137104921</c:v>
                </c:pt>
                <c:pt idx="7">
                  <c:v>47.246293073910124</c:v>
                </c:pt>
                <c:pt idx="8">
                  <c:v>49.491798991538431</c:v>
                </c:pt>
                <c:pt idx="9">
                  <c:v>49.999442581891486</c:v>
                </c:pt>
                <c:pt idx="10">
                  <c:v>51.383422819183956</c:v>
                </c:pt>
                <c:pt idx="11">
                  <c:v>50.110720034774815</c:v>
                </c:pt>
                <c:pt idx="12">
                  <c:v>50.807857641786448</c:v>
                </c:pt>
                <c:pt idx="13">
                  <c:v>51.553024375835093</c:v>
                </c:pt>
                <c:pt idx="14">
                  <c:v>52.340344613031718</c:v>
                </c:pt>
                <c:pt idx="15">
                  <c:v>53.04340235882097</c:v>
                </c:pt>
                <c:pt idx="16">
                  <c:v>53.698616859626732</c:v>
                </c:pt>
                <c:pt idx="17">
                  <c:v>54.336756755727734</c:v>
                </c:pt>
                <c:pt idx="18">
                  <c:v>54.994862181195359</c:v>
                </c:pt>
                <c:pt idx="19">
                  <c:v>55.662823755244688</c:v>
                </c:pt>
                <c:pt idx="20">
                  <c:v>56.372840167842625</c:v>
                </c:pt>
                <c:pt idx="21">
                  <c:v>57.076330101070852</c:v>
                </c:pt>
                <c:pt idx="22">
                  <c:v>57.7790284476186</c:v>
                </c:pt>
                <c:pt idx="23">
                  <c:v>58.505241196173571</c:v>
                </c:pt>
                <c:pt idx="24">
                  <c:v>59.256551861507539</c:v>
                </c:pt>
                <c:pt idx="25">
                  <c:v>60.024680847386982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86.809836188226612</c:v>
                </c:pt>
                <c:pt idx="1">
                  <c:v>85.306310708522872</c:v>
                </c:pt>
                <c:pt idx="2">
                  <c:v>86.618924664217516</c:v>
                </c:pt>
                <c:pt idx="3">
                  <c:v>88.850886673046261</c:v>
                </c:pt>
                <c:pt idx="4">
                  <c:v>88.208685090985796</c:v>
                </c:pt>
                <c:pt idx="5">
                  <c:v>89.132151516036572</c:v>
                </c:pt>
                <c:pt idx="6">
                  <c:v>96.302505314085934</c:v>
                </c:pt>
                <c:pt idx="7">
                  <c:v>94.659011376496551</c:v>
                </c:pt>
                <c:pt idx="8">
                  <c:v>101.47916292333159</c:v>
                </c:pt>
                <c:pt idx="9">
                  <c:v>102.33628272605839</c:v>
                </c:pt>
                <c:pt idx="10">
                  <c:v>107.18213973212134</c:v>
                </c:pt>
                <c:pt idx="11">
                  <c:v>110.24810410628211</c:v>
                </c:pt>
                <c:pt idx="12">
                  <c:v>111.45656159865547</c:v>
                </c:pt>
                <c:pt idx="13">
                  <c:v>112.95123799937213</c:v>
                </c:pt>
                <c:pt idx="14">
                  <c:v>114.55660502290684</c:v>
                </c:pt>
                <c:pt idx="15">
                  <c:v>115.9125749187692</c:v>
                </c:pt>
                <c:pt idx="16">
                  <c:v>117.21716237670458</c:v>
                </c:pt>
                <c:pt idx="17">
                  <c:v>118.4914694120113</c:v>
                </c:pt>
                <c:pt idx="18">
                  <c:v>119.72661906889887</c:v>
                </c:pt>
                <c:pt idx="19">
                  <c:v>120.9764079226469</c:v>
                </c:pt>
                <c:pt idx="20">
                  <c:v>122.29056865473146</c:v>
                </c:pt>
                <c:pt idx="21">
                  <c:v>123.60942040685369</c:v>
                </c:pt>
                <c:pt idx="22">
                  <c:v>124.90294877333545</c:v>
                </c:pt>
                <c:pt idx="23">
                  <c:v>126.22079255798225</c:v>
                </c:pt>
                <c:pt idx="24">
                  <c:v>127.52841877753829</c:v>
                </c:pt>
                <c:pt idx="25">
                  <c:v>128.79723669458826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54.339922500175561</c:v>
                </c:pt>
                <c:pt idx="1">
                  <c:v>53.788134163620789</c:v>
                </c:pt>
                <c:pt idx="2">
                  <c:v>56.237688294282854</c:v>
                </c:pt>
                <c:pt idx="3">
                  <c:v>56.815343675495029</c:v>
                </c:pt>
                <c:pt idx="4">
                  <c:v>57.328471984058837</c:v>
                </c:pt>
                <c:pt idx="5">
                  <c:v>59.049217574016666</c:v>
                </c:pt>
                <c:pt idx="6">
                  <c:v>60.009551148668372</c:v>
                </c:pt>
                <c:pt idx="7">
                  <c:v>61.153336920739207</c:v>
                </c:pt>
                <c:pt idx="8">
                  <c:v>63.144161601792355</c:v>
                </c:pt>
                <c:pt idx="9">
                  <c:v>62.985999715506942</c:v>
                </c:pt>
                <c:pt idx="10">
                  <c:v>65.081365996338405</c:v>
                </c:pt>
                <c:pt idx="11">
                  <c:v>61.666627124573552</c:v>
                </c:pt>
                <c:pt idx="12">
                  <c:v>62.042908351883625</c:v>
                </c:pt>
                <c:pt idx="13">
                  <c:v>62.657420934360957</c:v>
                </c:pt>
                <c:pt idx="14">
                  <c:v>63.397339821355317</c:v>
                </c:pt>
                <c:pt idx="15">
                  <c:v>63.980056499818097</c:v>
                </c:pt>
                <c:pt idx="16">
                  <c:v>64.515241988853703</c:v>
                </c:pt>
                <c:pt idx="17">
                  <c:v>65.020733940887666</c:v>
                </c:pt>
                <c:pt idx="18">
                  <c:v>65.546144990680489</c:v>
                </c:pt>
                <c:pt idx="19">
                  <c:v>66.08076738043151</c:v>
                </c:pt>
                <c:pt idx="20">
                  <c:v>66.633402980466101</c:v>
                </c:pt>
                <c:pt idx="21">
                  <c:v>67.168035230973089</c:v>
                </c:pt>
                <c:pt idx="22">
                  <c:v>67.697058548906938</c:v>
                </c:pt>
                <c:pt idx="23">
                  <c:v>68.280356699439835</c:v>
                </c:pt>
                <c:pt idx="24">
                  <c:v>68.84614288065552</c:v>
                </c:pt>
                <c:pt idx="25">
                  <c:v>69.427927556010246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59.04902556030288</c:v>
                </c:pt>
                <c:pt idx="1">
                  <c:v>58.785063873859684</c:v>
                </c:pt>
                <c:pt idx="2">
                  <c:v>60.620352059601743</c:v>
                </c:pt>
                <c:pt idx="3">
                  <c:v>58.926687452304186</c:v>
                </c:pt>
                <c:pt idx="4">
                  <c:v>59.712021270676622</c:v>
                </c:pt>
                <c:pt idx="5">
                  <c:v>62.694526927712019</c:v>
                </c:pt>
                <c:pt idx="6">
                  <c:v>60.939448161942877</c:v>
                </c:pt>
                <c:pt idx="7">
                  <c:v>62.184230410002193</c:v>
                </c:pt>
                <c:pt idx="8">
                  <c:v>62.464668050031555</c:v>
                </c:pt>
                <c:pt idx="9">
                  <c:v>58.229882786668121</c:v>
                </c:pt>
                <c:pt idx="10">
                  <c:v>60.176785213748161</c:v>
                </c:pt>
                <c:pt idx="11">
                  <c:v>58.040387855616743</c:v>
                </c:pt>
                <c:pt idx="12">
                  <c:v>58.032928037908775</c:v>
                </c:pt>
                <c:pt idx="13">
                  <c:v>58.000003376538913</c:v>
                </c:pt>
                <c:pt idx="14">
                  <c:v>57.9779883422705</c:v>
                </c:pt>
                <c:pt idx="15">
                  <c:v>57.770793334316139</c:v>
                </c:pt>
                <c:pt idx="16">
                  <c:v>57.420570724827613</c:v>
                </c:pt>
                <c:pt idx="17">
                  <c:v>57.035298194596947</c:v>
                </c:pt>
                <c:pt idx="18">
                  <c:v>56.594140232728215</c:v>
                </c:pt>
                <c:pt idx="19">
                  <c:v>56.130113682198186</c:v>
                </c:pt>
                <c:pt idx="20">
                  <c:v>55.683068885244502</c:v>
                </c:pt>
                <c:pt idx="21">
                  <c:v>55.197870616716756</c:v>
                </c:pt>
                <c:pt idx="22">
                  <c:v>54.712459685506587</c:v>
                </c:pt>
                <c:pt idx="23">
                  <c:v>54.124112057233397</c:v>
                </c:pt>
                <c:pt idx="24">
                  <c:v>53.558430251478761</c:v>
                </c:pt>
                <c:pt idx="25">
                  <c:v>53.062512616994461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63.780521538508282</c:v>
                </c:pt>
                <c:pt idx="1">
                  <c:v>58.094080936593585</c:v>
                </c:pt>
                <c:pt idx="2">
                  <c:v>59.913683880847891</c:v>
                </c:pt>
                <c:pt idx="3">
                  <c:v>62.771318687342358</c:v>
                </c:pt>
                <c:pt idx="4">
                  <c:v>60.045055589811781</c:v>
                </c:pt>
                <c:pt idx="5">
                  <c:v>64.954401524171217</c:v>
                </c:pt>
                <c:pt idx="6">
                  <c:v>60.94686233451494</c:v>
                </c:pt>
                <c:pt idx="7">
                  <c:v>60.051934331244048</c:v>
                </c:pt>
                <c:pt idx="8">
                  <c:v>66.656070793151912</c:v>
                </c:pt>
                <c:pt idx="9">
                  <c:v>67.150848293282678</c:v>
                </c:pt>
                <c:pt idx="10">
                  <c:v>57.166091222879935</c:v>
                </c:pt>
                <c:pt idx="11">
                  <c:v>58.066617900778077</c:v>
                </c:pt>
                <c:pt idx="12">
                  <c:v>57.789307317766955</c:v>
                </c:pt>
                <c:pt idx="13">
                  <c:v>57.493275408357505</c:v>
                </c:pt>
                <c:pt idx="14">
                  <c:v>57.226687531285108</c:v>
                </c:pt>
                <c:pt idx="15">
                  <c:v>56.871328843966722</c:v>
                </c:pt>
                <c:pt idx="16">
                  <c:v>56.480257348736124</c:v>
                </c:pt>
                <c:pt idx="17">
                  <c:v>56.063342598797988</c:v>
                </c:pt>
                <c:pt idx="18">
                  <c:v>55.66853132391693</c:v>
                </c:pt>
                <c:pt idx="19">
                  <c:v>55.262235256483166</c:v>
                </c:pt>
                <c:pt idx="20">
                  <c:v>54.885079934739395</c:v>
                </c:pt>
                <c:pt idx="21">
                  <c:v>54.499888211271859</c:v>
                </c:pt>
                <c:pt idx="22">
                  <c:v>54.124704920470712</c:v>
                </c:pt>
                <c:pt idx="23">
                  <c:v>53.753320583882491</c:v>
                </c:pt>
                <c:pt idx="24">
                  <c:v>53.377555053587344</c:v>
                </c:pt>
                <c:pt idx="25">
                  <c:v>52.996547315645259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51.230836938534679</c:v>
                </c:pt>
                <c:pt idx="1">
                  <c:v>49.182369644470732</c:v>
                </c:pt>
                <c:pt idx="2">
                  <c:v>50.189361249842861</c:v>
                </c:pt>
                <c:pt idx="3">
                  <c:v>49.774663572670335</c:v>
                </c:pt>
                <c:pt idx="4">
                  <c:v>50.394524006002214</c:v>
                </c:pt>
                <c:pt idx="5">
                  <c:v>51.443779974784945</c:v>
                </c:pt>
                <c:pt idx="6">
                  <c:v>54.713967106034239</c:v>
                </c:pt>
                <c:pt idx="7">
                  <c:v>53.624524132518914</c:v>
                </c:pt>
                <c:pt idx="8">
                  <c:v>52.157465870603289</c:v>
                </c:pt>
                <c:pt idx="9">
                  <c:v>51.526374503347732</c:v>
                </c:pt>
                <c:pt idx="10">
                  <c:v>49.310667805511812</c:v>
                </c:pt>
                <c:pt idx="11">
                  <c:v>50.844242040271119</c:v>
                </c:pt>
                <c:pt idx="12">
                  <c:v>51.294220447552092</c:v>
                </c:pt>
                <c:pt idx="13">
                  <c:v>51.811177588580392</c:v>
                </c:pt>
                <c:pt idx="14">
                  <c:v>52.383874371022131</c:v>
                </c:pt>
                <c:pt idx="15">
                  <c:v>52.843629794349042</c:v>
                </c:pt>
                <c:pt idx="16">
                  <c:v>53.278675011145324</c:v>
                </c:pt>
                <c:pt idx="17">
                  <c:v>53.694121086579656</c:v>
                </c:pt>
                <c:pt idx="18">
                  <c:v>54.13291908310876</c:v>
                </c:pt>
                <c:pt idx="19">
                  <c:v>54.5520763269204</c:v>
                </c:pt>
                <c:pt idx="20">
                  <c:v>54.969689831325319</c:v>
                </c:pt>
                <c:pt idx="21">
                  <c:v>55.402240079441128</c:v>
                </c:pt>
                <c:pt idx="22">
                  <c:v>55.825273259655106</c:v>
                </c:pt>
                <c:pt idx="23">
                  <c:v>56.275900744951585</c:v>
                </c:pt>
                <c:pt idx="24">
                  <c:v>56.739723979476452</c:v>
                </c:pt>
                <c:pt idx="25">
                  <c:v>57.195166281720425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39.426960460863626</c:v>
                </c:pt>
                <c:pt idx="1">
                  <c:v>40.90355906506116</c:v>
                </c:pt>
                <c:pt idx="2">
                  <c:v>44.149179204712851</c:v>
                </c:pt>
                <c:pt idx="3">
                  <c:v>43.68774154099281</c:v>
                </c:pt>
                <c:pt idx="4">
                  <c:v>45.641843414588635</c:v>
                </c:pt>
                <c:pt idx="5">
                  <c:v>44.035888119336505</c:v>
                </c:pt>
                <c:pt idx="6">
                  <c:v>43.497515980421724</c:v>
                </c:pt>
                <c:pt idx="7">
                  <c:v>43.650131593157212</c:v>
                </c:pt>
                <c:pt idx="8">
                  <c:v>42.824324438255523</c:v>
                </c:pt>
                <c:pt idx="9">
                  <c:v>40.978767572101816</c:v>
                </c:pt>
                <c:pt idx="10">
                  <c:v>40.463993007988073</c:v>
                </c:pt>
                <c:pt idx="11">
                  <c:v>40.597429989324624</c:v>
                </c:pt>
                <c:pt idx="12">
                  <c:v>40.76051552817998</c:v>
                </c:pt>
                <c:pt idx="13">
                  <c:v>40.957689948713323</c:v>
                </c:pt>
                <c:pt idx="14">
                  <c:v>41.168422953716565</c:v>
                </c:pt>
                <c:pt idx="15">
                  <c:v>41.268050556431383</c:v>
                </c:pt>
                <c:pt idx="16">
                  <c:v>41.328996586869678</c:v>
                </c:pt>
                <c:pt idx="17">
                  <c:v>41.374698916992962</c:v>
                </c:pt>
                <c:pt idx="18">
                  <c:v>41.418173905741945</c:v>
                </c:pt>
                <c:pt idx="19">
                  <c:v>41.463575207625198</c:v>
                </c:pt>
                <c:pt idx="20">
                  <c:v>41.520752071598118</c:v>
                </c:pt>
                <c:pt idx="21">
                  <c:v>41.612858701067715</c:v>
                </c:pt>
                <c:pt idx="22">
                  <c:v>41.700491576159727</c:v>
                </c:pt>
                <c:pt idx="23">
                  <c:v>41.798000293367416</c:v>
                </c:pt>
                <c:pt idx="24">
                  <c:v>41.877024302694934</c:v>
                </c:pt>
                <c:pt idx="25">
                  <c:v>41.930893546184073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43.115852768233864</c:v>
                </c:pt>
                <c:pt idx="1">
                  <c:v>40.05671677905017</c:v>
                </c:pt>
                <c:pt idx="2">
                  <c:v>43.55070440161407</c:v>
                </c:pt>
                <c:pt idx="3">
                  <c:v>43.431500889631543</c:v>
                </c:pt>
                <c:pt idx="4">
                  <c:v>43.782357002757585</c:v>
                </c:pt>
                <c:pt idx="5">
                  <c:v>47.161683683456204</c:v>
                </c:pt>
                <c:pt idx="6">
                  <c:v>48.828803430964172</c:v>
                </c:pt>
                <c:pt idx="7">
                  <c:v>47.42962909340968</c:v>
                </c:pt>
                <c:pt idx="8">
                  <c:v>48.733259055932166</c:v>
                </c:pt>
                <c:pt idx="9">
                  <c:v>50.524034296524718</c:v>
                </c:pt>
                <c:pt idx="10">
                  <c:v>44.047207104120687</c:v>
                </c:pt>
                <c:pt idx="11">
                  <c:v>50.244136876456494</c:v>
                </c:pt>
                <c:pt idx="12">
                  <c:v>50.405477757670212</c:v>
                </c:pt>
                <c:pt idx="13">
                  <c:v>50.683399768659868</c:v>
                </c:pt>
                <c:pt idx="14">
                  <c:v>50.942985063413744</c:v>
                </c:pt>
                <c:pt idx="15">
                  <c:v>51.046847219362036</c:v>
                </c:pt>
                <c:pt idx="16">
                  <c:v>51.149363650341584</c:v>
                </c:pt>
                <c:pt idx="17">
                  <c:v>51.229250690812549</c:v>
                </c:pt>
                <c:pt idx="18">
                  <c:v>51.291854068357807</c:v>
                </c:pt>
                <c:pt idx="19">
                  <c:v>51.334732767792175</c:v>
                </c:pt>
                <c:pt idx="20">
                  <c:v>51.398343234415933</c:v>
                </c:pt>
                <c:pt idx="21">
                  <c:v>51.435560978543883</c:v>
                </c:pt>
                <c:pt idx="22">
                  <c:v>51.496749010177311</c:v>
                </c:pt>
                <c:pt idx="23">
                  <c:v>51.555043521034307</c:v>
                </c:pt>
                <c:pt idx="24">
                  <c:v>51.578307681202247</c:v>
                </c:pt>
                <c:pt idx="25">
                  <c:v>51.581249434649237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59.864826622971343</c:v>
                </c:pt>
                <c:pt idx="1">
                  <c:v>56.572054757933884</c:v>
                </c:pt>
                <c:pt idx="2">
                  <c:v>59.271764080068209</c:v>
                </c:pt>
                <c:pt idx="3">
                  <c:v>58.000932888750725</c:v>
                </c:pt>
                <c:pt idx="4">
                  <c:v>59.97861253546855</c:v>
                </c:pt>
                <c:pt idx="5">
                  <c:v>63.617977562903711</c:v>
                </c:pt>
                <c:pt idx="6">
                  <c:v>62.899892386262707</c:v>
                </c:pt>
                <c:pt idx="7">
                  <c:v>59.660909068522059</c:v>
                </c:pt>
                <c:pt idx="8">
                  <c:v>60.544088275363222</c:v>
                </c:pt>
                <c:pt idx="9">
                  <c:v>59.54236752461815</c:v>
                </c:pt>
                <c:pt idx="10">
                  <c:v>53.215327098107807</c:v>
                </c:pt>
                <c:pt idx="11">
                  <c:v>53.616734071922444</c:v>
                </c:pt>
                <c:pt idx="12">
                  <c:v>53.650223318596517</c:v>
                </c:pt>
                <c:pt idx="13">
                  <c:v>53.513770599581719</c:v>
                </c:pt>
                <c:pt idx="14">
                  <c:v>53.358752280998019</c:v>
                </c:pt>
                <c:pt idx="15">
                  <c:v>53.234316474166484</c:v>
                </c:pt>
                <c:pt idx="16">
                  <c:v>53.024115452894691</c:v>
                </c:pt>
                <c:pt idx="17">
                  <c:v>52.721328403592949</c:v>
                </c:pt>
                <c:pt idx="18">
                  <c:v>52.454755145371941</c:v>
                </c:pt>
                <c:pt idx="19">
                  <c:v>52.206267700657513</c:v>
                </c:pt>
                <c:pt idx="20">
                  <c:v>51.995254239636701</c:v>
                </c:pt>
                <c:pt idx="21">
                  <c:v>51.756795674061081</c:v>
                </c:pt>
                <c:pt idx="22">
                  <c:v>51.540285778169562</c:v>
                </c:pt>
                <c:pt idx="23">
                  <c:v>51.31923234593544</c:v>
                </c:pt>
                <c:pt idx="24">
                  <c:v>51.09684521185892</c:v>
                </c:pt>
                <c:pt idx="25">
                  <c:v>50.880785706820923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60.024680847386982</c:v>
                </c:pt>
                <c:pt idx="1">
                  <c:v>128.79723669458826</c:v>
                </c:pt>
                <c:pt idx="2">
                  <c:v>69.427927556010246</c:v>
                </c:pt>
                <c:pt idx="3">
                  <c:v>53.062512616994461</c:v>
                </c:pt>
                <c:pt idx="4">
                  <c:v>52.996547315645259</c:v>
                </c:pt>
                <c:pt idx="5">
                  <c:v>57.195166281720425</c:v>
                </c:pt>
                <c:pt idx="6">
                  <c:v>41.930893546184073</c:v>
                </c:pt>
                <c:pt idx="7">
                  <c:v>51.581249434649237</c:v>
                </c:pt>
                <c:pt idx="8">
                  <c:v>50.880785706820923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51.383422819183956</c:v>
                </c:pt>
                <c:pt idx="1">
                  <c:v>107.18213973212134</c:v>
                </c:pt>
                <c:pt idx="2">
                  <c:v>65.081365996338405</c:v>
                </c:pt>
                <c:pt idx="3">
                  <c:v>60.176785213748161</c:v>
                </c:pt>
                <c:pt idx="4">
                  <c:v>57.166091222879935</c:v>
                </c:pt>
                <c:pt idx="5">
                  <c:v>49.310667805511812</c:v>
                </c:pt>
                <c:pt idx="6">
                  <c:v>40.463993007988073</c:v>
                </c:pt>
                <c:pt idx="7">
                  <c:v>44.047207104120687</c:v>
                </c:pt>
                <c:pt idx="8">
                  <c:v>53.215327098107807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10.60699753619245</c:v>
                </c:pt>
                <c:pt idx="1">
                  <c:v>22.759837336933803</c:v>
                </c:pt>
                <c:pt idx="2">
                  <c:v>12.268650930471491</c:v>
                </c:pt>
                <c:pt idx="3">
                  <c:v>9.3767085913151096</c:v>
                </c:pt>
                <c:pt idx="4">
                  <c:v>9.3650518231489599</c:v>
                </c:pt>
                <c:pt idx="5">
                  <c:v>10.106992311625691</c:v>
                </c:pt>
                <c:pt idx="6">
                  <c:v>7.4096334750288619</c:v>
                </c:pt>
                <c:pt idx="7">
                  <c:v>9.1149536814383616</c:v>
                </c:pt>
                <c:pt idx="8">
                  <c:v>8.9911743138452636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9.7312112485126594</c:v>
                </c:pt>
                <c:pt idx="1">
                  <c:v>20.298609679452245</c:v>
                </c:pt>
                <c:pt idx="2">
                  <c:v>12.325386011764245</c:v>
                </c:pt>
                <c:pt idx="3">
                  <c:v>11.396535634304334</c:v>
                </c:pt>
                <c:pt idx="4">
                  <c:v>10.826357595895649</c:v>
                </c:pt>
                <c:pt idx="5">
                  <c:v>9.3386640845092774</c:v>
                </c:pt>
                <c:pt idx="6">
                  <c:v>7.6632431690023539</c:v>
                </c:pt>
                <c:pt idx="7">
                  <c:v>8.3418475010029169</c:v>
                </c:pt>
                <c:pt idx="8">
                  <c:v>10.078145075556325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8.4491033891428291</c:v>
                </c:pt>
                <c:pt idx="1">
                  <c:v>16.926579484644634</c:v>
                </c:pt>
                <c:pt idx="2">
                  <c:v>11.213700755252594</c:v>
                </c:pt>
                <c:pt idx="3">
                  <c:v>11.90596070266721</c:v>
                </c:pt>
                <c:pt idx="4">
                  <c:v>12.335120622310948</c:v>
                </c:pt>
                <c:pt idx="5">
                  <c:v>9.7693953968686582</c:v>
                </c:pt>
                <c:pt idx="6">
                  <c:v>8.3626048261020625</c:v>
                </c:pt>
                <c:pt idx="7">
                  <c:v>8.956206867216288</c:v>
                </c:pt>
                <c:pt idx="8">
                  <c:v>12.08132795579478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7.3582576543243405E-2</c:v>
                </c:pt>
                <c:pt idx="1">
                  <c:v>8.0493165457214855E-2</c:v>
                </c:pt>
                <c:pt idx="2">
                  <c:v>8.1516200126862351E-2</c:v>
                </c:pt>
                <c:pt idx="3">
                  <c:v>8.4403422292713179E-2</c:v>
                </c:pt>
                <c:pt idx="4">
                  <c:v>8.326535544689459E-2</c:v>
                </c:pt>
                <c:pt idx="5">
                  <c:v>8.4491033891428299E-2</c:v>
                </c:pt>
                <c:pt idx="6">
                  <c:v>8.6384164001970701E-2</c:v>
                </c:pt>
                <c:pt idx="7">
                  <c:v>8.9201172589793695E-2</c:v>
                </c:pt>
                <c:pt idx="8">
                  <c:v>9.0396805434823008E-2</c:v>
                </c:pt>
                <c:pt idx="9">
                  <c:v>9.2033564245466354E-2</c:v>
                </c:pt>
                <c:pt idx="10">
                  <c:v>9.7312112485126598E-2</c:v>
                </c:pt>
                <c:pt idx="11">
                  <c:v>9.3939692811260647E-2</c:v>
                </c:pt>
                <c:pt idx="12">
                  <c:v>9.4748354546073485E-2</c:v>
                </c:pt>
                <c:pt idx="13">
                  <c:v>9.5535615507615732E-2</c:v>
                </c:pt>
                <c:pt idx="14">
                  <c:v>9.6328435865876735E-2</c:v>
                </c:pt>
                <c:pt idx="15">
                  <c:v>9.7154248776621766E-2</c:v>
                </c:pt>
                <c:pt idx="16">
                  <c:v>9.796997491325099E-2</c:v>
                </c:pt>
                <c:pt idx="17">
                  <c:v>9.8800031194103952E-2</c:v>
                </c:pt>
                <c:pt idx="18">
                  <c:v>9.9659426816318383E-2</c:v>
                </c:pt>
                <c:pt idx="19">
                  <c:v>0.10053447773894642</c:v>
                </c:pt>
                <c:pt idx="20">
                  <c:v>0.10143579235921724</c:v>
                </c:pt>
                <c:pt idx="21">
                  <c:v>0.10233152688001601</c:v>
                </c:pt>
                <c:pt idx="22">
                  <c:v>0.10321757059056985</c:v>
                </c:pt>
                <c:pt idx="23">
                  <c:v>0.10413298138264383</c:v>
                </c:pt>
                <c:pt idx="24">
                  <c:v>0.10509108103534313</c:v>
                </c:pt>
                <c:pt idx="25">
                  <c:v>0.1060699753619245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0.17574086461232394</c:v>
                </c:pt>
                <c:pt idx="1">
                  <c:v>0.17718954286926725</c:v>
                </c:pt>
                <c:pt idx="2">
                  <c:v>0.17274518007486148</c:v>
                </c:pt>
                <c:pt idx="3">
                  <c:v>0.17598695644251666</c:v>
                </c:pt>
                <c:pt idx="4">
                  <c:v>0.17386674503234695</c:v>
                </c:pt>
                <c:pt idx="5">
                  <c:v>0.16926579484644635</c:v>
                </c:pt>
                <c:pt idx="6">
                  <c:v>0.18024287294440683</c:v>
                </c:pt>
                <c:pt idx="7">
                  <c:v>0.17871655661461419</c:v>
                </c:pt>
                <c:pt idx="8">
                  <c:v>0.18535176197651407</c:v>
                </c:pt>
                <c:pt idx="9">
                  <c:v>0.18836955703026168</c:v>
                </c:pt>
                <c:pt idx="10">
                  <c:v>0.20298609679452245</c:v>
                </c:pt>
                <c:pt idx="11">
                  <c:v>0.20667579762535665</c:v>
                </c:pt>
                <c:pt idx="12">
                  <c:v>0.20784827987217563</c:v>
                </c:pt>
                <c:pt idx="13">
                  <c:v>0.20931586798766569</c:v>
                </c:pt>
                <c:pt idx="14">
                  <c:v>0.21083274597344057</c:v>
                </c:pt>
                <c:pt idx="15">
                  <c:v>0.21230536955034091</c:v>
                </c:pt>
                <c:pt idx="16">
                  <c:v>0.21385583333492289</c:v>
                </c:pt>
                <c:pt idx="17">
                  <c:v>0.21545196241231088</c:v>
                </c:pt>
                <c:pt idx="18">
                  <c:v>0.21696365365457865</c:v>
                </c:pt>
                <c:pt idx="19">
                  <c:v>0.21849951491350786</c:v>
                </c:pt>
                <c:pt idx="20">
                  <c:v>0.22004640342084547</c:v>
                </c:pt>
                <c:pt idx="21">
                  <c:v>0.2216179755178378</c:v>
                </c:pt>
                <c:pt idx="22">
                  <c:v>0.22312903623275518</c:v>
                </c:pt>
                <c:pt idx="23">
                  <c:v>0.22465931552133414</c:v>
                </c:pt>
                <c:pt idx="24">
                  <c:v>0.22617076038076595</c:v>
                </c:pt>
                <c:pt idx="25">
                  <c:v>0.22759837336933803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0.11000763718112731</c:v>
                </c:pt>
                <c:pt idx="1">
                  <c:v>0.11172321045282975</c:v>
                </c:pt>
                <c:pt idx="2">
                  <c:v>0.11215550907667898</c:v>
                </c:pt>
                <c:pt idx="3">
                  <c:v>0.11253415454906399</c:v>
                </c:pt>
                <c:pt idx="4">
                  <c:v>0.11299924504333192</c:v>
                </c:pt>
                <c:pt idx="5">
                  <c:v>0.11213700755252594</c:v>
                </c:pt>
                <c:pt idx="6">
                  <c:v>0.11231581014287738</c:v>
                </c:pt>
                <c:pt idx="7">
                  <c:v>0.11545772178518146</c:v>
                </c:pt>
                <c:pt idx="8">
                  <c:v>0.11533285528049085</c:v>
                </c:pt>
                <c:pt idx="9">
                  <c:v>0.1159378135443753</c:v>
                </c:pt>
                <c:pt idx="10">
                  <c:v>0.12325386011764244</c:v>
                </c:pt>
                <c:pt idx="11">
                  <c:v>0.11560288905784877</c:v>
                </c:pt>
                <c:pt idx="12">
                  <c:v>0.11569988876600705</c:v>
                </c:pt>
                <c:pt idx="13">
                  <c:v>0.11611375564398156</c:v>
                </c:pt>
                <c:pt idx="14">
                  <c:v>0.11667799721609216</c:v>
                </c:pt>
                <c:pt idx="15">
                  <c:v>0.11718581481400676</c:v>
                </c:pt>
                <c:pt idx="16">
                  <c:v>0.11770427263876922</c:v>
                </c:pt>
                <c:pt idx="17">
                  <c:v>0.11822660985275063</c:v>
                </c:pt>
                <c:pt idx="18">
                  <c:v>0.11878002745543985</c:v>
                </c:pt>
                <c:pt idx="19">
                  <c:v>0.11935067229776555</c:v>
                </c:pt>
                <c:pt idx="20">
                  <c:v>0.1198983767500546</c:v>
                </c:pt>
                <c:pt idx="21">
                  <c:v>0.12042483443740591</c:v>
                </c:pt>
                <c:pt idx="22">
                  <c:v>0.12093533081610232</c:v>
                </c:pt>
                <c:pt idx="23">
                  <c:v>0.12153162635706014</c:v>
                </c:pt>
                <c:pt idx="24">
                  <c:v>0.1220981537594603</c:v>
                </c:pt>
                <c:pt idx="25">
                  <c:v>0.12268650930471491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0.11954090990313659</c:v>
                </c:pt>
                <c:pt idx="1">
                  <c:v>0.12210232172552753</c:v>
                </c:pt>
                <c:pt idx="2">
                  <c:v>0.12089590898677317</c:v>
                </c:pt>
                <c:pt idx="3">
                  <c:v>0.11671609329157527</c:v>
                </c:pt>
                <c:pt idx="4">
                  <c:v>0.11769742136985736</c:v>
                </c:pt>
                <c:pt idx="5">
                  <c:v>0.11905960702667209</c:v>
                </c:pt>
                <c:pt idx="6">
                  <c:v>0.11405623536513278</c:v>
                </c:pt>
                <c:pt idx="7">
                  <c:v>0.11740405242986482</c:v>
                </c:pt>
                <c:pt idx="8">
                  <c:v>0.11409175983348074</c:v>
                </c:pt>
                <c:pt idx="9">
                  <c:v>0.10718326808694714</c:v>
                </c:pt>
                <c:pt idx="10">
                  <c:v>0.11396535634304333</c:v>
                </c:pt>
                <c:pt idx="11">
                  <c:v>0.10880498627877201</c:v>
                </c:pt>
                <c:pt idx="12">
                  <c:v>0.10822193054958372</c:v>
                </c:pt>
                <c:pt idx="13">
                  <c:v>0.10748285069806203</c:v>
                </c:pt>
                <c:pt idx="14">
                  <c:v>0.10670409170883478</c:v>
                </c:pt>
                <c:pt idx="15">
                  <c:v>0.10581293389999859</c:v>
                </c:pt>
                <c:pt idx="16">
                  <c:v>0.10476046130054864</c:v>
                </c:pt>
                <c:pt idx="17">
                  <c:v>0.10370676457786919</c:v>
                </c:pt>
                <c:pt idx="18">
                  <c:v>0.10255757270875743</c:v>
                </c:pt>
                <c:pt idx="19">
                  <c:v>0.10137846562151434</c:v>
                </c:pt>
                <c:pt idx="20">
                  <c:v>0.10019463622110791</c:v>
                </c:pt>
                <c:pt idx="21">
                  <c:v>9.8963657451904413E-2</c:v>
                </c:pt>
                <c:pt idx="22">
                  <c:v>9.7739393020292983E-2</c:v>
                </c:pt>
                <c:pt idx="23">
                  <c:v>9.6335046877417757E-2</c:v>
                </c:pt>
                <c:pt idx="24">
                  <c:v>9.4985502140568417E-2</c:v>
                </c:pt>
                <c:pt idx="25">
                  <c:v>9.3767085913151096E-2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0.12911951563067883</c:v>
                </c:pt>
                <c:pt idx="1">
                  <c:v>0.12066708264687387</c:v>
                </c:pt>
                <c:pt idx="2">
                  <c:v>0.11948659200130801</c:v>
                </c:pt>
                <c:pt idx="3">
                  <c:v>0.1243311546042212</c:v>
                </c:pt>
                <c:pt idx="4">
                  <c:v>0.1183538600526511</c:v>
                </c:pt>
                <c:pt idx="5">
                  <c:v>0.12335120622310948</c:v>
                </c:pt>
                <c:pt idx="6">
                  <c:v>0.11407011196949043</c:v>
                </c:pt>
                <c:pt idx="7">
                  <c:v>0.1133782697036666</c:v>
                </c:pt>
                <c:pt idx="8">
                  <c:v>0.12174735987205709</c:v>
                </c:pt>
                <c:pt idx="9">
                  <c:v>0.12360401619308614</c:v>
                </c:pt>
                <c:pt idx="10">
                  <c:v>0.10826357595895648</c:v>
                </c:pt>
                <c:pt idx="11">
                  <c:v>0.10885415824004439</c:v>
                </c:pt>
                <c:pt idx="12">
                  <c:v>0.10776761770432447</c:v>
                </c:pt>
                <c:pt idx="13">
                  <c:v>0.1065438065018921</c:v>
                </c:pt>
                <c:pt idx="14">
                  <c:v>0.10532137952911848</c:v>
                </c:pt>
                <c:pt idx="15">
                  <c:v>0.10416547553618545</c:v>
                </c:pt>
                <c:pt idx="16">
                  <c:v>0.10304491473242949</c:v>
                </c:pt>
                <c:pt idx="17">
                  <c:v>0.10193946654762563</c:v>
                </c:pt>
                <c:pt idx="18">
                  <c:v>0.10088022232274714</c:v>
                </c:pt>
                <c:pt idx="19">
                  <c:v>9.9810961524815736E-2</c:v>
                </c:pt>
                <c:pt idx="20">
                  <c:v>9.875875608366258E-2</c:v>
                </c:pt>
                <c:pt idx="21">
                  <c:v>9.7712252444643405E-2</c:v>
                </c:pt>
                <c:pt idx="22">
                  <c:v>9.6689416574167145E-2</c:v>
                </c:pt>
                <c:pt idx="23">
                  <c:v>9.5675078286538442E-2</c:v>
                </c:pt>
                <c:pt idx="24">
                  <c:v>9.4664721239862012E-2</c:v>
                </c:pt>
                <c:pt idx="25">
                  <c:v>9.3650518231489593E-2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0.10371349577102562</c:v>
                </c:pt>
                <c:pt idx="1">
                  <c:v>0.10215658750391168</c:v>
                </c:pt>
                <c:pt idx="2">
                  <c:v>0.10009325653205627</c:v>
                </c:pt>
                <c:pt idx="3">
                  <c:v>9.8588679056613046E-2</c:v>
                </c:pt>
                <c:pt idx="4">
                  <c:v>9.9331849775793471E-2</c:v>
                </c:pt>
                <c:pt idx="5">
                  <c:v>9.7693953968686575E-2</c:v>
                </c:pt>
                <c:pt idx="6">
                  <c:v>0.10240442436272654</c:v>
                </c:pt>
                <c:pt idx="7">
                  <c:v>0.10124329594932394</c:v>
                </c:pt>
                <c:pt idx="8">
                  <c:v>9.5265647851767193E-2</c:v>
                </c:pt>
                <c:pt idx="9">
                  <c:v>9.4844175321012469E-2</c:v>
                </c:pt>
                <c:pt idx="10">
                  <c:v>9.3386640845092767E-2</c:v>
                </c:pt>
                <c:pt idx="11">
                  <c:v>9.5314784444723577E-2</c:v>
                </c:pt>
                <c:pt idx="12">
                  <c:v>9.5655341726749388E-2</c:v>
                </c:pt>
                <c:pt idx="13">
                  <c:v>9.6014012776708846E-2</c:v>
                </c:pt>
                <c:pt idx="14">
                  <c:v>9.6408549085073861E-2</c:v>
                </c:pt>
                <c:pt idx="15">
                  <c:v>9.6788345524485786E-2</c:v>
                </c:pt>
                <c:pt idx="16">
                  <c:v>9.7203815656890694E-2</c:v>
                </c:pt>
                <c:pt idx="17">
                  <c:v>9.7631532594827861E-2</c:v>
                </c:pt>
                <c:pt idx="18">
                  <c:v>9.8097448993361591E-2</c:v>
                </c:pt>
                <c:pt idx="19">
                  <c:v>9.8528319857027272E-2</c:v>
                </c:pt>
                <c:pt idx="20">
                  <c:v>9.8911000885877107E-2</c:v>
                </c:pt>
                <c:pt idx="21">
                  <c:v>9.9330069222443973E-2</c:v>
                </c:pt>
                <c:pt idx="22">
                  <c:v>9.9727344647896954E-2</c:v>
                </c:pt>
                <c:pt idx="23">
                  <c:v>0.10016499726778033</c:v>
                </c:pt>
                <c:pt idx="24">
                  <c:v>0.10062750435743059</c:v>
                </c:pt>
                <c:pt idx="25">
                  <c:v>0.1010699231162569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7.9817315924941276E-2</c:v>
                </c:pt>
                <c:pt idx="1">
                  <c:v>8.4960688983823918E-2</c:v>
                </c:pt>
                <c:pt idx="2">
                  <c:v>8.8047247659101921E-2</c:v>
                </c:pt>
                <c:pt idx="3">
                  <c:v>8.6532312231600905E-2</c:v>
                </c:pt>
                <c:pt idx="4">
                  <c:v>8.9963916178833717E-2</c:v>
                </c:pt>
                <c:pt idx="5">
                  <c:v>8.362604826102063E-2</c:v>
                </c:pt>
                <c:pt idx="6">
                  <c:v>8.1411352910148047E-2</c:v>
                </c:pt>
                <c:pt idx="7">
                  <c:v>8.2411606678165647E-2</c:v>
                </c:pt>
                <c:pt idx="8">
                  <c:v>7.8218658505110575E-2</c:v>
                </c:pt>
                <c:pt idx="9">
                  <c:v>7.5429281673891652E-2</c:v>
                </c:pt>
                <c:pt idx="10">
                  <c:v>7.6632431690023539E-2</c:v>
                </c:pt>
                <c:pt idx="11">
                  <c:v>7.6105673585956352E-2</c:v>
                </c:pt>
                <c:pt idx="12">
                  <c:v>7.6011702834887326E-2</c:v>
                </c:pt>
                <c:pt idx="13">
                  <c:v>7.5900845127808841E-2</c:v>
                </c:pt>
                <c:pt idx="14">
                  <c:v>7.5767361096223951E-2</c:v>
                </c:pt>
                <c:pt idx="15">
                  <c:v>7.5586524845516284E-2</c:v>
                </c:pt>
                <c:pt idx="16">
                  <c:v>7.5402328692933174E-2</c:v>
                </c:pt>
                <c:pt idx="17">
                  <c:v>7.5231239177974293E-2</c:v>
                </c:pt>
                <c:pt idx="18">
                  <c:v>7.5056310853639049E-2</c:v>
                </c:pt>
                <c:pt idx="19">
                  <c:v>7.488874256573011E-2</c:v>
                </c:pt>
                <c:pt idx="20">
                  <c:v>7.4711339240553051E-2</c:v>
                </c:pt>
                <c:pt idx="21">
                  <c:v>7.4607238432849513E-2</c:v>
                </c:pt>
                <c:pt idx="22">
                  <c:v>7.4494562275754767E-2</c:v>
                </c:pt>
                <c:pt idx="23">
                  <c:v>7.4395905347803964E-2</c:v>
                </c:pt>
                <c:pt idx="24">
                  <c:v>7.4268610242445257E-2</c:v>
                </c:pt>
                <c:pt idx="25">
                  <c:v>7.4096334750288623E-2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8.7285238363515344E-2</c:v>
                </c:pt>
                <c:pt idx="1">
                  <c:v>8.3201714808356961E-2</c:v>
                </c:pt>
                <c:pt idx="2">
                  <c:v>8.685370204499579E-2</c:v>
                </c:pt>
                <c:pt idx="3">
                  <c:v>8.6024776358426591E-2</c:v>
                </c:pt>
                <c:pt idx="4">
                  <c:v>8.629871190191403E-2</c:v>
                </c:pt>
                <c:pt idx="5">
                  <c:v>8.9562068672162876E-2</c:v>
                </c:pt>
                <c:pt idx="6">
                  <c:v>9.1389562339323521E-2</c:v>
                </c:pt>
                <c:pt idx="7">
                  <c:v>8.9547311659195869E-2</c:v>
                </c:pt>
                <c:pt idx="8">
                  <c:v>8.9011331712494465E-2</c:v>
                </c:pt>
                <c:pt idx="9">
                  <c:v>9.2999175915881707E-2</c:v>
                </c:pt>
                <c:pt idx="10">
                  <c:v>8.3418475010029178E-2</c:v>
                </c:pt>
                <c:pt idx="11">
                  <c:v>9.4189801712404514E-2</c:v>
                </c:pt>
                <c:pt idx="12">
                  <c:v>9.3997981794849722E-2</c:v>
                </c:pt>
                <c:pt idx="13">
                  <c:v>9.3924068501151509E-2</c:v>
                </c:pt>
                <c:pt idx="14">
                  <c:v>9.3756701561257136E-2</c:v>
                </c:pt>
                <c:pt idx="15">
                  <c:v>9.3497360151660117E-2</c:v>
                </c:pt>
                <c:pt idx="16">
                  <c:v>9.3319012047409181E-2</c:v>
                </c:pt>
                <c:pt idx="17">
                  <c:v>9.3149681145982544E-2</c:v>
                </c:pt>
                <c:pt idx="18">
                  <c:v>9.2948987851935366E-2</c:v>
                </c:pt>
                <c:pt idx="19">
                  <c:v>9.2717368622393895E-2</c:v>
                </c:pt>
                <c:pt idx="20">
                  <c:v>9.2484814609501642E-2</c:v>
                </c:pt>
                <c:pt idx="21">
                  <c:v>9.2218253723460999E-2</c:v>
                </c:pt>
                <c:pt idx="22">
                  <c:v>9.1994785460292924E-2</c:v>
                </c:pt>
                <c:pt idx="23">
                  <c:v>9.1762383632534791E-2</c:v>
                </c:pt>
                <c:pt idx="24">
                  <c:v>9.1473768586122162E-2</c:v>
                </c:pt>
                <c:pt idx="25">
                  <c:v>9.1149536814383619E-2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0.12119244607000766</c:v>
                </c:pt>
                <c:pt idx="1">
                  <c:v>0.11750568555219415</c:v>
                </c:pt>
                <c:pt idx="2">
                  <c:v>0.1182064034973619</c:v>
                </c:pt>
                <c:pt idx="3">
                  <c:v>0.11488245117326913</c:v>
                </c:pt>
                <c:pt idx="4">
                  <c:v>0.11822289519837684</c:v>
                </c:pt>
                <c:pt idx="5">
                  <c:v>0.12081327955794779</c:v>
                </c:pt>
                <c:pt idx="6">
                  <c:v>0.11772546596392376</c:v>
                </c:pt>
                <c:pt idx="7">
                  <c:v>0.11264001259019382</c:v>
                </c:pt>
                <c:pt idx="8">
                  <c:v>0.11058381953326188</c:v>
                </c:pt>
                <c:pt idx="9">
                  <c:v>0.10959914798907761</c:v>
                </c:pt>
                <c:pt idx="10">
                  <c:v>0.10078145075556325</c:v>
                </c:pt>
                <c:pt idx="11">
                  <c:v>0.10051221624363316</c:v>
                </c:pt>
                <c:pt idx="12">
                  <c:v>0.10004890220534932</c:v>
                </c:pt>
                <c:pt idx="13">
                  <c:v>9.9169177255113747E-2</c:v>
                </c:pt>
                <c:pt idx="14">
                  <c:v>9.8202737964082326E-2</c:v>
                </c:pt>
                <c:pt idx="15">
                  <c:v>9.7503926901184257E-2</c:v>
                </c:pt>
                <c:pt idx="16">
                  <c:v>9.673938668284586E-2</c:v>
                </c:pt>
                <c:pt idx="17">
                  <c:v>9.5862712496555216E-2</c:v>
                </c:pt>
                <c:pt idx="18">
                  <c:v>9.505634934322274E-2</c:v>
                </c:pt>
                <c:pt idx="19">
                  <c:v>9.4291476858299E-2</c:v>
                </c:pt>
                <c:pt idx="20">
                  <c:v>9.3558880429180619E-2</c:v>
                </c:pt>
                <c:pt idx="21">
                  <c:v>9.2794191889438049E-2</c:v>
                </c:pt>
                <c:pt idx="22">
                  <c:v>9.2072560382167892E-2</c:v>
                </c:pt>
                <c:pt idx="23">
                  <c:v>9.1342665326886716E-2</c:v>
                </c:pt>
                <c:pt idx="24">
                  <c:v>9.0619898258002318E-2</c:v>
                </c:pt>
                <c:pt idx="25">
                  <c:v>8.9911743138452627E-2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5.5080694643092798</c:v>
                </c:pt>
                <c:pt idx="1">
                  <c:v>13.204131210021814</c:v>
                </c:pt>
                <c:pt idx="2">
                  <c:v>3.9367821414902764</c:v>
                </c:pt>
                <c:pt idx="3">
                  <c:v>-4.4646441410438982</c:v>
                </c:pt>
                <c:pt idx="4">
                  <c:v>2.1964467691114606</c:v>
                </c:pt>
                <c:pt idx="5">
                  <c:v>8.2594528562786707E-2</c:v>
                </c:pt>
                <c:pt idx="6">
                  <c:v>-3.057120547234689</c:v>
                </c:pt>
                <c:pt idx="7">
                  <c:v>3.3623506130685143</c:v>
                </c:pt>
                <c:pt idx="8">
                  <c:v>-4.0756100382855607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1.3839802372924694</c:v>
                </c:pt>
                <c:pt idx="1">
                  <c:v>4.8458570060629569</c:v>
                </c:pt>
                <c:pt idx="2">
                  <c:v>2.0953662808314633</c:v>
                </c:pt>
                <c:pt idx="3">
                  <c:v>1.9469024270800404</c:v>
                </c:pt>
                <c:pt idx="4">
                  <c:v>-9.9847570704027433</c:v>
                </c:pt>
                <c:pt idx="5">
                  <c:v>-2.2157066978359197</c:v>
                </c:pt>
                <c:pt idx="6">
                  <c:v>-0.51477456411374334</c:v>
                </c:pt>
                <c:pt idx="7">
                  <c:v>-6.4768271924040306</c:v>
                </c:pt>
                <c:pt idx="8">
                  <c:v>-6.3270404265103437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1.6599795396370141</c:v>
                </c:pt>
                <c:pt idx="1">
                  <c:v>8.7304351866478527</c:v>
                </c:pt>
                <c:pt idx="2">
                  <c:v>-1.1013094965203081</c:v>
                </c:pt>
                <c:pt idx="3">
                  <c:v>-2.4059918794320225</c:v>
                </c:pt>
                <c:pt idx="4">
                  <c:v>-0.29476237891321233</c:v>
                </c:pt>
                <c:pt idx="5">
                  <c:v>3.5329619888372292</c:v>
                </c:pt>
                <c:pt idx="6">
                  <c:v>0.80405754844331057</c:v>
                </c:pt>
                <c:pt idx="7">
                  <c:v>6.9996401152413483</c:v>
                </c:pt>
                <c:pt idx="8">
                  <c:v>1.898937605867701E-2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6.9812784885660122</c:v>
                </c:pt>
                <c:pt idx="1">
                  <c:v>12.884661775819069</c:v>
                </c:pt>
                <c:pt idx="2">
                  <c:v>5.4478710561921488</c:v>
                </c:pt>
                <c:pt idx="3">
                  <c:v>-4.7082807173216779</c:v>
                </c:pt>
                <c:pt idx="4">
                  <c:v>-3.8747815283214635</c:v>
                </c:pt>
                <c:pt idx="5">
                  <c:v>4.3515364873713835</c:v>
                </c:pt>
                <c:pt idx="6">
                  <c:v>0.66284298975268996</c:v>
                </c:pt>
                <c:pt idx="7">
                  <c:v>0.53440221528720144</c:v>
                </c:pt>
                <c:pt idx="8">
                  <c:v>-2.3535307673455605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8.6412580282030262</c:v>
                </c:pt>
                <c:pt idx="1">
                  <c:v>21.615096962466922</c:v>
                </c:pt>
                <c:pt idx="2">
                  <c:v>4.3465615596718408</c:v>
                </c:pt>
                <c:pt idx="3">
                  <c:v>-7.1142725967537004</c:v>
                </c:pt>
                <c:pt idx="4">
                  <c:v>-4.1695439072346758</c:v>
                </c:pt>
                <c:pt idx="5">
                  <c:v>7.8844984762086128</c:v>
                </c:pt>
                <c:pt idx="6">
                  <c:v>1.4669005381960005</c:v>
                </c:pt>
                <c:pt idx="7">
                  <c:v>7.5340423305285498</c:v>
                </c:pt>
                <c:pt idx="8">
                  <c:v>-2.3345413912868835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5.1234957939192398</c:v>
                </c:pt>
                <c:pt idx="1">
                  <c:v>12.701793481974086</c:v>
                </c:pt>
                <c:pt idx="2">
                  <c:v>4.9942320029387872</c:v>
                </c:pt>
                <c:pt idx="3">
                  <c:v>-9.2917615173867034</c:v>
                </c:pt>
                <c:pt idx="4">
                  <c:v>1.0780099049074003</c:v>
                </c:pt>
                <c:pt idx="5">
                  <c:v>5.8004550899727292</c:v>
                </c:pt>
                <c:pt idx="6">
                  <c:v>-0.20133642083164816</c:v>
                </c:pt>
                <c:pt idx="7">
                  <c:v>2.2929178730009481</c:v>
                </c:pt>
                <c:pt idx="8">
                  <c:v>-1.9091267789163702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3.5177622342838077</c:v>
                </c:pt>
                <c:pt idx="1">
                  <c:v>8.9133034804927789</c:v>
                </c:pt>
                <c:pt idx="2">
                  <c:v>-0.64767044326696066</c:v>
                </c:pt>
                <c:pt idx="3">
                  <c:v>2.1774889206329888</c:v>
                </c:pt>
                <c:pt idx="4">
                  <c:v>-5.2475538121420726</c:v>
                </c:pt>
                <c:pt idx="5">
                  <c:v>2.084043386235872</c:v>
                </c:pt>
                <c:pt idx="6">
                  <c:v>1.6682369590276558</c:v>
                </c:pt>
                <c:pt idx="7">
                  <c:v>5.2411244575275973</c:v>
                </c:pt>
                <c:pt idx="8">
                  <c:v>-0.42541461237050981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0.94126329287656141</c:v>
                </c:pt>
                <c:pt idx="1">
                  <c:v>-0.65427644539457397</c:v>
                </c:pt>
                <c:pt idx="2">
                  <c:v>0.25546544595807497</c:v>
                </c:pt>
                <c:pt idx="3">
                  <c:v>-0.1287151830009059</c:v>
                </c:pt>
                <c:pt idx="4">
                  <c:v>0.42662549665401883</c:v>
                </c:pt>
                <c:pt idx="5">
                  <c:v>1.0313527839022782</c:v>
                </c:pt>
                <c:pt idx="6">
                  <c:v>-0.23309177407210635</c:v>
                </c:pt>
                <c:pt idx="7">
                  <c:v>1.9524841798000869</c:v>
                </c:pt>
                <c:pt idx="8">
                  <c:v>1.5723373796071369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2.1363656322083644</c:v>
                </c:pt>
                <c:pt idx="1">
                  <c:v>5.8128449899932662</c:v>
                </c:pt>
                <c:pt idx="2">
                  <c:v>1.3657651778031372</c:v>
                </c:pt>
                <c:pt idx="3">
                  <c:v>-3.3190631268991631</c:v>
                </c:pt>
                <c:pt idx="4">
                  <c:v>0.69476320508982514</c:v>
                </c:pt>
                <c:pt idx="5">
                  <c:v>2.0469045218301432</c:v>
                </c:pt>
                <c:pt idx="6">
                  <c:v>0.60509230289785165</c:v>
                </c:pt>
                <c:pt idx="7">
                  <c:v>2.4267857472445282</c:v>
                </c:pt>
                <c:pt idx="8">
                  <c:v>-2.7907865344946359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5.5636291031182026</c:v>
                </c:pt>
                <c:pt idx="1">
                  <c:v>16.456528417868185</c:v>
                </c:pt>
                <c:pt idx="2">
                  <c:v>2.7253309359106552</c:v>
                </c:pt>
                <c:pt idx="3">
                  <c:v>-3.6664942868536343</c:v>
                </c:pt>
                <c:pt idx="4">
                  <c:v>-5.2909326089785829</c:v>
                </c:pt>
                <c:pt idx="5">
                  <c:v>4.8062411704761878</c:v>
                </c:pt>
                <c:pt idx="6">
                  <c:v>1.0949000093702619</c:v>
                </c:pt>
                <c:pt idx="7">
                  <c:v>3.154772403484003</c:v>
                </c:pt>
                <c:pt idx="8">
                  <c:v>-1.1160922363993748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0.403008251527182</c:v>
                </c:pt>
                <c:pt idx="1">
                  <c:v>4.8884827442070566E-2</c:v>
                </c:pt>
                <c:pt idx="2">
                  <c:v>0.11595758478980356</c:v>
                </c:pt>
                <c:pt idx="3">
                  <c:v>-0.38854969247399707</c:v>
                </c:pt>
                <c:pt idx="4">
                  <c:v>0.47203622917204391</c:v>
                </c:pt>
                <c:pt idx="5">
                  <c:v>0.62185832949940867</c:v>
                </c:pt>
                <c:pt idx="6">
                  <c:v>-0.11281815717201116</c:v>
                </c:pt>
                <c:pt idx="7">
                  <c:v>8.8298808311659871E-2</c:v>
                </c:pt>
                <c:pt idx="8">
                  <c:v>0.45033204630784995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0.8851358105234155</c:v>
                </c:pt>
                <c:pt idx="1">
                  <c:v>4.2197453426835096</c:v>
                </c:pt>
                <c:pt idx="2">
                  <c:v>1.5561104734831943</c:v>
                </c:pt>
                <c:pt idx="3">
                  <c:v>-3.7381001166893313</c:v>
                </c:pt>
                <c:pt idx="4">
                  <c:v>0.12825172068296142</c:v>
                </c:pt>
                <c:pt idx="5">
                  <c:v>1.4766748271409682</c:v>
                </c:pt>
                <c:pt idx="6">
                  <c:v>-7.4462734449692647E-2</c:v>
                </c:pt>
                <c:pt idx="7">
                  <c:v>1.2524461854380489</c:v>
                </c:pt>
                <c:pt idx="8">
                  <c:v>-2.2577690681834763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3.835351731868645</c:v>
                </c:pt>
                <c:pt idx="1">
                  <c:v>8.4331633118485634</c:v>
                </c:pt>
                <c:pt idx="2">
                  <c:v>3.3221639446658102</c:v>
                </c:pt>
                <c:pt idx="3">
                  <c:v>-5.1651117082233835</c:v>
                </c:pt>
                <c:pt idx="4">
                  <c:v>0.47772195505239079</c:v>
                </c:pt>
                <c:pt idx="5">
                  <c:v>3.7019219333323399</c:v>
                </c:pt>
                <c:pt idx="6">
                  <c:v>-1.4055529209939799E-2</c:v>
                </c:pt>
                <c:pt idx="7">
                  <c:v>0.95217287925124472</c:v>
                </c:pt>
                <c:pt idx="8">
                  <c:v>-0.10168975704072736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0.53825504134938296</c:v>
                </c:pt>
                <c:pt idx="1">
                  <c:v>-0.70316127283664365</c:v>
                </c:pt>
                <c:pt idx="2">
                  <c:v>0.13950786116827274</c:v>
                </c:pt>
                <c:pt idx="3">
                  <c:v>0.25983450947309172</c:v>
                </c:pt>
                <c:pt idx="4">
                  <c:v>-4.5410732518025299E-2</c:v>
                </c:pt>
                <c:pt idx="5">
                  <c:v>0.40949445440286902</c:v>
                </c:pt>
                <c:pt idx="6">
                  <c:v>-0.12027361690009519</c:v>
                </c:pt>
                <c:pt idx="7">
                  <c:v>1.8641853714884222</c:v>
                </c:pt>
                <c:pt idx="8">
                  <c:v>1.1220053332992852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1.2512298216849476</c:v>
                </c:pt>
                <c:pt idx="1">
                  <c:v>1.5930996473097467</c:v>
                </c:pt>
                <c:pt idx="2">
                  <c:v>-0.19034529568005709</c:v>
                </c:pt>
                <c:pt idx="3">
                  <c:v>0.41903698979017445</c:v>
                </c:pt>
                <c:pt idx="4">
                  <c:v>0.56651148440686105</c:v>
                </c:pt>
                <c:pt idx="5">
                  <c:v>0.57022969468919049</c:v>
                </c:pt>
                <c:pt idx="6">
                  <c:v>0.67955503734757983</c:v>
                </c:pt>
                <c:pt idx="7">
                  <c:v>1.1743395618064758</c:v>
                </c:pt>
                <c:pt idx="8">
                  <c:v>-0.53301746631115421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1.7282773712495292</c:v>
                </c:pt>
                <c:pt idx="1">
                  <c:v>8.0233651060196252</c:v>
                </c:pt>
                <c:pt idx="2">
                  <c:v>-0.59683300875515144</c:v>
                </c:pt>
                <c:pt idx="3">
                  <c:v>1.4986174213697296</c:v>
                </c:pt>
                <c:pt idx="4">
                  <c:v>-5.7686545640309568</c:v>
                </c:pt>
                <c:pt idx="5">
                  <c:v>1.1043192371438177</c:v>
                </c:pt>
                <c:pt idx="6">
                  <c:v>1.1089555385801777</c:v>
                </c:pt>
                <c:pt idx="7">
                  <c:v>2.2025995242327419</c:v>
                </c:pt>
                <c:pt idx="8">
                  <c:v>-1.0144024793586688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45.803640437304161</c:v>
                </c:pt>
                <c:pt idx="1">
                  <c:v>43.296644333307945</c:v>
                </c:pt>
                <c:pt idx="2">
                  <c:v>45.592834937853567</c:v>
                </c:pt>
                <c:pt idx="3">
                  <c:v>48.863292131353397</c:v>
                </c:pt>
                <c:pt idx="4">
                  <c:v>40.280690098260017</c:v>
                </c:pt>
                <c:pt idx="5">
                  <c:v>43.437710836264266</c:v>
                </c:pt>
                <c:pt idx="6">
                  <c:v>39.537608587327981</c:v>
                </c:pt>
                <c:pt idx="7">
                  <c:v>40.558240721267232</c:v>
                </c:pt>
                <c:pt idx="8">
                  <c:v>33.41714764450851</c:v>
                </c:pt>
                <c:pt idx="9">
                  <c:v>35.786755437943178</c:v>
                </c:pt>
                <c:pt idx="10">
                  <c:v>34.973062028266412</c:v>
                </c:pt>
                <c:pt idx="11">
                  <c:v>25.786358574257008</c:v>
                </c:pt>
                <c:pt idx="12">
                  <c:v>27.277663149529193</c:v>
                </c:pt>
                <c:pt idx="13">
                  <c:v>25.380533299769791</c:v>
                </c:pt>
                <c:pt idx="14">
                  <c:v>23.533299686780673</c:v>
                </c:pt>
                <c:pt idx="15">
                  <c:v>22.31071388300305</c:v>
                </c:pt>
                <c:pt idx="16">
                  <c:v>21.191448604612003</c:v>
                </c:pt>
                <c:pt idx="17">
                  <c:v>20.101326453530955</c:v>
                </c:pt>
                <c:pt idx="18">
                  <c:v>19.078481932200884</c:v>
                </c:pt>
                <c:pt idx="19">
                  <c:v>18.099195422442264</c:v>
                </c:pt>
                <c:pt idx="20">
                  <c:v>17.17813893425302</c:v>
                </c:pt>
                <c:pt idx="21">
                  <c:v>16.295737578449572</c:v>
                </c:pt>
                <c:pt idx="22">
                  <c:v>15.45769304217972</c:v>
                </c:pt>
                <c:pt idx="23">
                  <c:v>14.663217535075756</c:v>
                </c:pt>
                <c:pt idx="24">
                  <c:v>13.940695111056291</c:v>
                </c:pt>
                <c:pt idx="25">
                  <c:v>13.665235280290656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88.345300280211106</c:v>
                </c:pt>
                <c:pt idx="1">
                  <c:v>86.198910499328704</c:v>
                </c:pt>
                <c:pt idx="2">
                  <c:v>80.159071760037023</c:v>
                </c:pt>
                <c:pt idx="3">
                  <c:v>77.075425970230796</c:v>
                </c:pt>
                <c:pt idx="4">
                  <c:v>86.52122049936105</c:v>
                </c:pt>
                <c:pt idx="5">
                  <c:v>77.455932449651854</c:v>
                </c:pt>
                <c:pt idx="6">
                  <c:v>74.597314612141432</c:v>
                </c:pt>
                <c:pt idx="7">
                  <c:v>75.129964300452258</c:v>
                </c:pt>
                <c:pt idx="8">
                  <c:v>74.185830580572841</c:v>
                </c:pt>
                <c:pt idx="9">
                  <c:v>71.723211064450169</c:v>
                </c:pt>
                <c:pt idx="10">
                  <c:v>65.306962962085549</c:v>
                </c:pt>
                <c:pt idx="11">
                  <c:v>66.210437647597459</c:v>
                </c:pt>
                <c:pt idx="12">
                  <c:v>63.44194746085418</c:v>
                </c:pt>
                <c:pt idx="13">
                  <c:v>61.504008747960484</c:v>
                </c:pt>
                <c:pt idx="14">
                  <c:v>59.584321006018222</c:v>
                </c:pt>
                <c:pt idx="15">
                  <c:v>57.479893777621953</c:v>
                </c:pt>
                <c:pt idx="16">
                  <c:v>55.325215842956389</c:v>
                </c:pt>
                <c:pt idx="17">
                  <c:v>53.150656341512125</c:v>
                </c:pt>
                <c:pt idx="18">
                  <c:v>50.994326457258914</c:v>
                </c:pt>
                <c:pt idx="19">
                  <c:v>48.850613474097315</c:v>
                </c:pt>
                <c:pt idx="20">
                  <c:v>46.73770596901462</c:v>
                </c:pt>
                <c:pt idx="21">
                  <c:v>44.627489647493164</c:v>
                </c:pt>
                <c:pt idx="22">
                  <c:v>42.523965800675803</c:v>
                </c:pt>
                <c:pt idx="23">
                  <c:v>40.434946058745474</c:v>
                </c:pt>
                <c:pt idx="24">
                  <c:v>38.358765622590532</c:v>
                </c:pt>
                <c:pt idx="25">
                  <c:v>36.262349111096881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113.50347036365433</c:v>
                </c:pt>
                <c:pt idx="1">
                  <c:v>112.52399991302816</c:v>
                </c:pt>
                <c:pt idx="2">
                  <c:v>114.79491214715887</c:v>
                </c:pt>
                <c:pt idx="3">
                  <c:v>113.44478249430148</c:v>
                </c:pt>
                <c:pt idx="4">
                  <c:v>107.49089272693071</c:v>
                </c:pt>
                <c:pt idx="5">
                  <c:v>117.15156859126049</c:v>
                </c:pt>
                <c:pt idx="6">
                  <c:v>119.05722958746345</c:v>
                </c:pt>
                <c:pt idx="7">
                  <c:v>122.32119349621715</c:v>
                </c:pt>
                <c:pt idx="8">
                  <c:v>130.72585226886417</c:v>
                </c:pt>
                <c:pt idx="9">
                  <c:v>122.71872549392829</c:v>
                </c:pt>
                <c:pt idx="10">
                  <c:v>105.97592781806189</c:v>
                </c:pt>
                <c:pt idx="11">
                  <c:v>113.59016485832552</c:v>
                </c:pt>
                <c:pt idx="12">
                  <c:v>114.81744219153281</c:v>
                </c:pt>
                <c:pt idx="13">
                  <c:v>114.51292798772278</c:v>
                </c:pt>
                <c:pt idx="14">
                  <c:v>114.20819805575772</c:v>
                </c:pt>
                <c:pt idx="15">
                  <c:v>113.47066569393481</c:v>
                </c:pt>
                <c:pt idx="16">
                  <c:v>112.55321741970764</c:v>
                </c:pt>
                <c:pt idx="17">
                  <c:v>111.52070057376268</c:v>
                </c:pt>
                <c:pt idx="18">
                  <c:v>110.42558655816445</c:v>
                </c:pt>
                <c:pt idx="19">
                  <c:v>109.26709268825755</c:v>
                </c:pt>
                <c:pt idx="20">
                  <c:v>108.10266540852709</c:v>
                </c:pt>
                <c:pt idx="21">
                  <c:v>106.86652029387369</c:v>
                </c:pt>
                <c:pt idx="22">
                  <c:v>105.5725503921423</c:v>
                </c:pt>
                <c:pt idx="23">
                  <c:v>104.22847948620726</c:v>
                </c:pt>
                <c:pt idx="24">
                  <c:v>102.81876580747401</c:v>
                </c:pt>
                <c:pt idx="25">
                  <c:v>101.27013914398104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97.937515541280732</c:v>
                </c:pt>
                <c:pt idx="1">
                  <c:v>94.68668163936573</c:v>
                </c:pt>
                <c:pt idx="2">
                  <c:v>103.28372213426834</c:v>
                </c:pt>
                <c:pt idx="3">
                  <c:v>106.18061181481202</c:v>
                </c:pt>
                <c:pt idx="4">
                  <c:v>108.92764403617163</c:v>
                </c:pt>
                <c:pt idx="5">
                  <c:v>104.63716722295405</c:v>
                </c:pt>
                <c:pt idx="6">
                  <c:v>105.86289056415914</c:v>
                </c:pt>
                <c:pt idx="7">
                  <c:v>111.44707232305086</c:v>
                </c:pt>
                <c:pt idx="8">
                  <c:v>120.38249067583297</c:v>
                </c:pt>
                <c:pt idx="9">
                  <c:v>115.32783199420319</c:v>
                </c:pt>
                <c:pt idx="10">
                  <c:v>109.68028528898272</c:v>
                </c:pt>
                <c:pt idx="11">
                  <c:v>112.3063763073</c:v>
                </c:pt>
                <c:pt idx="12">
                  <c:v>113.40412734408937</c:v>
                </c:pt>
                <c:pt idx="13">
                  <c:v>114.24745795049661</c:v>
                </c:pt>
                <c:pt idx="14">
                  <c:v>115.13419078653155</c:v>
                </c:pt>
                <c:pt idx="15">
                  <c:v>115.6289470408167</c:v>
                </c:pt>
                <c:pt idx="16">
                  <c:v>115.97718027971919</c:v>
                </c:pt>
                <c:pt idx="17">
                  <c:v>116.23952944400064</c:v>
                </c:pt>
                <c:pt idx="18">
                  <c:v>116.47304539356256</c:v>
                </c:pt>
                <c:pt idx="19">
                  <c:v>116.67376895579039</c:v>
                </c:pt>
                <c:pt idx="20">
                  <c:v>116.90371069082391</c:v>
                </c:pt>
                <c:pt idx="21">
                  <c:v>117.10039032407495</c:v>
                </c:pt>
                <c:pt idx="22">
                  <c:v>117.27825044922544</c:v>
                </c:pt>
                <c:pt idx="23">
                  <c:v>117.44041151657504</c:v>
                </c:pt>
                <c:pt idx="24">
                  <c:v>117.57130087535317</c:v>
                </c:pt>
                <c:pt idx="25">
                  <c:v>117.5859206701185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22.159061241411546</c:v>
                </c:pt>
                <c:pt idx="1">
                  <c:v>21.833193140848245</c:v>
                </c:pt>
                <c:pt idx="2">
                  <c:v>23.59639944910759</c:v>
                </c:pt>
                <c:pt idx="3">
                  <c:v>23.428920994705347</c:v>
                </c:pt>
                <c:pt idx="4">
                  <c:v>24.260237311904593</c:v>
                </c:pt>
                <c:pt idx="5">
                  <c:v>27.667314540730658</c:v>
                </c:pt>
                <c:pt idx="6">
                  <c:v>28.72586320662127</c:v>
                </c:pt>
                <c:pt idx="7">
                  <c:v>24.87175323410812</c:v>
                </c:pt>
                <c:pt idx="8">
                  <c:v>25.490337484991532</c:v>
                </c:pt>
                <c:pt idx="9">
                  <c:v>26.664820336351195</c:v>
                </c:pt>
                <c:pt idx="10">
                  <c:v>28.966310335754994</c:v>
                </c:pt>
                <c:pt idx="11">
                  <c:v>29.495210595224709</c:v>
                </c:pt>
                <c:pt idx="12">
                  <c:v>28.774976954707878</c:v>
                </c:pt>
                <c:pt idx="13">
                  <c:v>29.371155842794941</c:v>
                </c:pt>
                <c:pt idx="14">
                  <c:v>29.973576953743066</c:v>
                </c:pt>
                <c:pt idx="15">
                  <c:v>30.466780124017649</c:v>
                </c:pt>
                <c:pt idx="16">
                  <c:v>30.935132653055973</c:v>
                </c:pt>
                <c:pt idx="17">
                  <c:v>31.39048068519239</c:v>
                </c:pt>
                <c:pt idx="18" formatCode="General">
                  <c:v>31.847427632975368</c:v>
                </c:pt>
                <c:pt idx="19" formatCode="General">
                  <c:v>32.297075849704257</c:v>
                </c:pt>
                <c:pt idx="20" formatCode="General">
                  <c:v>32.771424603684075</c:v>
                </c:pt>
                <c:pt idx="21" formatCode="General">
                  <c:v>33.243971510922094</c:v>
                </c:pt>
                <c:pt idx="22">
                  <c:v>33.730138668825418</c:v>
                </c:pt>
                <c:pt idx="23">
                  <c:v>34.241342716859457</c:v>
                </c:pt>
                <c:pt idx="24">
                  <c:v>34.733337417883988</c:v>
                </c:pt>
                <c:pt idx="25">
                  <c:v>35.191448921124667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27.005601218557722</c:v>
                </c:pt>
                <c:pt idx="1">
                  <c:v>26.57568033047805</c:v>
                </c:pt>
                <c:pt idx="2">
                  <c:v>27.775043587937901</c:v>
                </c:pt>
                <c:pt idx="3">
                  <c:v>26.687317500759889</c:v>
                </c:pt>
                <c:pt idx="4">
                  <c:v>27.496363984480379</c:v>
                </c:pt>
                <c:pt idx="5">
                  <c:v>28.427542045140836</c:v>
                </c:pt>
                <c:pt idx="6">
                  <c:v>30.362116962868829</c:v>
                </c:pt>
                <c:pt idx="7">
                  <c:v>27.059952952153008</c:v>
                </c:pt>
                <c:pt idx="8">
                  <c:v>26.497857893697081</c:v>
                </c:pt>
                <c:pt idx="9">
                  <c:v>26.006933426129763</c:v>
                </c:pt>
                <c:pt idx="10">
                  <c:v>28.964630858393026</c:v>
                </c:pt>
                <c:pt idx="11">
                  <c:v>28.813039596138253</c:v>
                </c:pt>
                <c:pt idx="12">
                  <c:v>27.810411707293412</c:v>
                </c:pt>
                <c:pt idx="13">
                  <c:v>28.12407104095174</c:v>
                </c:pt>
                <c:pt idx="14">
                  <c:v>28.481255419859117</c:v>
                </c:pt>
                <c:pt idx="15">
                  <c:v>28.754642474996054</c:v>
                </c:pt>
                <c:pt idx="16">
                  <c:v>29.016105231722261</c:v>
                </c:pt>
                <c:pt idx="17">
                  <c:v>29.282465402236618</c:v>
                </c:pt>
                <c:pt idx="18" formatCode="General">
                  <c:v>29.538768720456183</c:v>
                </c:pt>
                <c:pt idx="19" formatCode="General">
                  <c:v>29.858538748827712</c:v>
                </c:pt>
                <c:pt idx="20" formatCode="General">
                  <c:v>30.194576404330494</c:v>
                </c:pt>
                <c:pt idx="21" formatCode="General">
                  <c:v>30.539339359678358</c:v>
                </c:pt>
                <c:pt idx="22">
                  <c:v>30.908497233239839</c:v>
                </c:pt>
                <c:pt idx="23">
                  <c:v>31.283682766506796</c:v>
                </c:pt>
                <c:pt idx="24">
                  <c:v>31.667227684329834</c:v>
                </c:pt>
                <c:pt idx="25">
                  <c:v>32.031092709720397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65.230859734299401</c:v>
                </c:pt>
                <c:pt idx="1">
                  <c:v>67.954275174364753</c:v>
                </c:pt>
                <c:pt idx="2">
                  <c:v>73.642806849915729</c:v>
                </c:pt>
                <c:pt idx="3">
                  <c:v>74.766305105168911</c:v>
                </c:pt>
                <c:pt idx="4">
                  <c:v>78.996176569801221</c:v>
                </c:pt>
                <c:pt idx="5">
                  <c:v>87.552480979574526</c:v>
                </c:pt>
                <c:pt idx="6">
                  <c:v>93.037890472630792</c:v>
                </c:pt>
                <c:pt idx="7">
                  <c:v>85.397755260871989</c:v>
                </c:pt>
                <c:pt idx="8">
                  <c:v>85.5755637958802</c:v>
                </c:pt>
                <c:pt idx="9">
                  <c:v>87.79327254914709</c:v>
                </c:pt>
                <c:pt idx="10">
                  <c:v>97.384240091368696</c:v>
                </c:pt>
                <c:pt idx="11">
                  <c:v>99.91832615041308</c:v>
                </c:pt>
                <c:pt idx="12">
                  <c:v>98.523016090216345</c:v>
                </c:pt>
                <c:pt idx="13">
                  <c:v>100.79459807924447</c:v>
                </c:pt>
                <c:pt idx="14">
                  <c:v>103.14298843947623</c:v>
                </c:pt>
                <c:pt idx="15">
                  <c:v>105.13825794115174</c:v>
                </c:pt>
                <c:pt idx="16">
                  <c:v>106.99953102659505</c:v>
                </c:pt>
                <c:pt idx="17">
                  <c:v>108.77781821299081</c:v>
                </c:pt>
                <c:pt idx="18" formatCode="General">
                  <c:v>110.55419967384275</c:v>
                </c:pt>
                <c:pt idx="19" formatCode="General">
                  <c:v>112.26731481300848</c:v>
                </c:pt>
                <c:pt idx="20" formatCode="General">
                  <c:v>114.00614927028479</c:v>
                </c:pt>
                <c:pt idx="21" formatCode="General">
                  <c:v>115.71175633057844</c:v>
                </c:pt>
                <c:pt idx="22" formatCode="General">
                  <c:v>117.38193579582683</c:v>
                </c:pt>
                <c:pt idx="23" formatCode="General">
                  <c:v>119.02791378048595</c:v>
                </c:pt>
                <c:pt idx="24" formatCode="General">
                  <c:v>120.65599636269592</c:v>
                </c:pt>
                <c:pt idx="25" formatCode="General">
                  <c:v>122.21118058647814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29.679952549608732</c:v>
                </c:pt>
                <c:pt idx="1">
                  <c:v>24.666416824426022</c:v>
                </c:pt>
                <c:pt idx="2">
                  <c:v>28.347097363165698</c:v>
                </c:pt>
                <c:pt idx="3">
                  <c:v>30.011735642483444</c:v>
                </c:pt>
                <c:pt idx="4">
                  <c:v>28.917146835605891</c:v>
                </c:pt>
                <c:pt idx="5">
                  <c:v>35.019166931779921</c:v>
                </c:pt>
                <c:pt idx="6">
                  <c:v>37.503312797745302</c:v>
                </c:pt>
                <c:pt idx="7">
                  <c:v>37.308134906727425</c:v>
                </c:pt>
                <c:pt idx="8">
                  <c:v>44.580572620904185</c:v>
                </c:pt>
                <c:pt idx="9">
                  <c:v>49.881795258861118</c:v>
                </c:pt>
                <c:pt idx="10">
                  <c:v>49.620426091848394</c:v>
                </c:pt>
                <c:pt idx="11">
                  <c:v>50.017778914615086</c:v>
                </c:pt>
                <c:pt idx="12">
                  <c:v>54.231437303187185</c:v>
                </c:pt>
                <c:pt idx="13">
                  <c:v>57.286113532896316</c:v>
                </c:pt>
                <c:pt idx="14">
                  <c:v>60.43859648370929</c:v>
                </c:pt>
                <c:pt idx="15">
                  <c:v>63.427817220851146</c:v>
                </c:pt>
                <c:pt idx="16">
                  <c:v>66.385855263302275</c:v>
                </c:pt>
                <c:pt idx="17">
                  <c:v>69.335762863130554</c:v>
                </c:pt>
                <c:pt idx="18" formatCode="General">
                  <c:v>72.31614148374058</c:v>
                </c:pt>
                <c:pt idx="19" formatCode="General">
                  <c:v>75.323539230998833</c:v>
                </c:pt>
                <c:pt idx="20" formatCode="General">
                  <c:v>78.38172331512844</c:v>
                </c:pt>
                <c:pt idx="21" formatCode="General">
                  <c:v>81.456892678767218</c:v>
                </c:pt>
                <c:pt idx="22" formatCode="General">
                  <c:v>84.560450761828591</c:v>
                </c:pt>
                <c:pt idx="23" formatCode="General">
                  <c:v>87.697509496182676</c:v>
                </c:pt>
                <c:pt idx="24" formatCode="General">
                  <c:v>90.841043954771678</c:v>
                </c:pt>
                <c:pt idx="25" formatCode="General">
                  <c:v>93.956237029687003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4.2995986336716001</c:v>
                </c:pt>
                <c:pt idx="1">
                  <c:v>3.7051981448522149</c:v>
                </c:pt>
                <c:pt idx="2">
                  <c:v>4.2341117705559208</c:v>
                </c:pt>
                <c:pt idx="3">
                  <c:v>4.4136083461840538</c:v>
                </c:pt>
                <c:pt idx="4">
                  <c:v>4.4446279374845306</c:v>
                </c:pt>
                <c:pt idx="5">
                  <c:v>5.2321164026435234</c:v>
                </c:pt>
                <c:pt idx="6">
                  <c:v>5.6087732090415647</c:v>
                </c:pt>
                <c:pt idx="7">
                  <c:v>5.5659328051521779</c:v>
                </c:pt>
                <c:pt idx="8">
                  <c:v>6.6393470347487824</c:v>
                </c:pt>
                <c:pt idx="9">
                  <c:v>7.3706544389855599</c:v>
                </c:pt>
                <c:pt idx="10">
                  <c:v>7.1551545252382374</c:v>
                </c:pt>
                <c:pt idx="11">
                  <c:v>7.2973073561287114</c:v>
                </c:pt>
                <c:pt idx="12">
                  <c:v>7.9589777985895731</c:v>
                </c:pt>
                <c:pt idx="13">
                  <c:v>8.4001335181633205</c:v>
                </c:pt>
                <c:pt idx="14">
                  <c:v>8.8565731681240969</c:v>
                </c:pt>
                <c:pt idx="15">
                  <c:v>9.2932818436066729</c:v>
                </c:pt>
                <c:pt idx="16">
                  <c:v>9.7293136783290191</c:v>
                </c:pt>
                <c:pt idx="17">
                  <c:v>10.168260023643002</c:v>
                </c:pt>
                <c:pt idx="18" formatCode="General">
                  <c:v>10.60002214779853</c:v>
                </c:pt>
                <c:pt idx="19" formatCode="General">
                  <c:v>11.031860816873229</c:v>
                </c:pt>
                <c:pt idx="20" formatCode="General">
                  <c:v>11.472905403953284</c:v>
                </c:pt>
                <c:pt idx="21" formatCode="General">
                  <c:v>11.916902276163061</c:v>
                </c:pt>
                <c:pt idx="22" formatCode="General">
                  <c:v>12.365517856056305</c:v>
                </c:pt>
                <c:pt idx="23" formatCode="General">
                  <c:v>12.814496643361617</c:v>
                </c:pt>
                <c:pt idx="24" formatCode="General">
                  <c:v>13.271867163844593</c:v>
                </c:pt>
                <c:pt idx="25" formatCode="General">
                  <c:v>13.723396547502125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45.803640437304161</c:v>
                </c:pt>
                <c:pt idx="1">
                  <c:v>43.296644333307945</c:v>
                </c:pt>
                <c:pt idx="2">
                  <c:v>45.592834937853567</c:v>
                </c:pt>
                <c:pt idx="3">
                  <c:v>48.863292131353397</c:v>
                </c:pt>
                <c:pt idx="4">
                  <c:v>40.280690098260017</c:v>
                </c:pt>
                <c:pt idx="5">
                  <c:v>43.437710836264266</c:v>
                </c:pt>
                <c:pt idx="6">
                  <c:v>39.537608587327981</c:v>
                </c:pt>
                <c:pt idx="7">
                  <c:v>40.558240721267232</c:v>
                </c:pt>
                <c:pt idx="8">
                  <c:v>33.41714764450851</c:v>
                </c:pt>
                <c:pt idx="9">
                  <c:v>35.786755437943178</c:v>
                </c:pt>
                <c:pt idx="10">
                  <c:v>34.973062028266412</c:v>
                </c:pt>
                <c:pt idx="11">
                  <c:v>25.786358574257008</c:v>
                </c:pt>
                <c:pt idx="12">
                  <c:v>27.277663149529193</c:v>
                </c:pt>
                <c:pt idx="13">
                  <c:v>25.380533299769791</c:v>
                </c:pt>
                <c:pt idx="14">
                  <c:v>23.533299686780673</c:v>
                </c:pt>
                <c:pt idx="15">
                  <c:v>22.31071388300305</c:v>
                </c:pt>
                <c:pt idx="16">
                  <c:v>21.191448604612003</c:v>
                </c:pt>
                <c:pt idx="17">
                  <c:v>20.101326453530955</c:v>
                </c:pt>
                <c:pt idx="18">
                  <c:v>19.078481932200884</c:v>
                </c:pt>
                <c:pt idx="19">
                  <c:v>18.099195422442264</c:v>
                </c:pt>
                <c:pt idx="20">
                  <c:v>17.17813893425302</c:v>
                </c:pt>
                <c:pt idx="21">
                  <c:v>16.295737578449572</c:v>
                </c:pt>
                <c:pt idx="22">
                  <c:v>15.45769304217972</c:v>
                </c:pt>
                <c:pt idx="23">
                  <c:v>14.663217535075756</c:v>
                </c:pt>
                <c:pt idx="24">
                  <c:v>13.940695111056291</c:v>
                </c:pt>
                <c:pt idx="25">
                  <c:v>13.665235280290656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88.345300280211106</c:v>
                </c:pt>
                <c:pt idx="1">
                  <c:v>86.198910499328704</c:v>
                </c:pt>
                <c:pt idx="2">
                  <c:v>80.159071760037023</c:v>
                </c:pt>
                <c:pt idx="3">
                  <c:v>77.075425970230796</c:v>
                </c:pt>
                <c:pt idx="4">
                  <c:v>86.52122049936105</c:v>
                </c:pt>
                <c:pt idx="5">
                  <c:v>77.455932449651854</c:v>
                </c:pt>
                <c:pt idx="6">
                  <c:v>74.597314612141432</c:v>
                </c:pt>
                <c:pt idx="7">
                  <c:v>75.129964300452258</c:v>
                </c:pt>
                <c:pt idx="8">
                  <c:v>74.185830580572841</c:v>
                </c:pt>
                <c:pt idx="9">
                  <c:v>71.723211064450169</c:v>
                </c:pt>
                <c:pt idx="10">
                  <c:v>65.306962962085549</c:v>
                </c:pt>
                <c:pt idx="11">
                  <c:v>66.210437647597459</c:v>
                </c:pt>
                <c:pt idx="12">
                  <c:v>63.44194746085418</c:v>
                </c:pt>
                <c:pt idx="13">
                  <c:v>61.504008747960484</c:v>
                </c:pt>
                <c:pt idx="14">
                  <c:v>59.584321006018222</c:v>
                </c:pt>
                <c:pt idx="15">
                  <c:v>57.479893777621953</c:v>
                </c:pt>
                <c:pt idx="16">
                  <c:v>55.325215842956389</c:v>
                </c:pt>
                <c:pt idx="17">
                  <c:v>53.150656341512125</c:v>
                </c:pt>
                <c:pt idx="18">
                  <c:v>50.994326457258914</c:v>
                </c:pt>
                <c:pt idx="19">
                  <c:v>48.850613474097315</c:v>
                </c:pt>
                <c:pt idx="20">
                  <c:v>46.73770596901462</c:v>
                </c:pt>
                <c:pt idx="21">
                  <c:v>44.627489647493164</c:v>
                </c:pt>
                <c:pt idx="22">
                  <c:v>42.523965800675803</c:v>
                </c:pt>
                <c:pt idx="23">
                  <c:v>40.434946058745474</c:v>
                </c:pt>
                <c:pt idx="24">
                  <c:v>38.358765622590532</c:v>
                </c:pt>
                <c:pt idx="25">
                  <c:v>36.262349111096881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113.50347036365433</c:v>
                </c:pt>
                <c:pt idx="1">
                  <c:v>112.52399991302816</c:v>
                </c:pt>
                <c:pt idx="2">
                  <c:v>114.79491214715887</c:v>
                </c:pt>
                <c:pt idx="3">
                  <c:v>113.44478249430148</c:v>
                </c:pt>
                <c:pt idx="4">
                  <c:v>107.49089272693071</c:v>
                </c:pt>
                <c:pt idx="5">
                  <c:v>117.15156859126049</c:v>
                </c:pt>
                <c:pt idx="6">
                  <c:v>119.05722958746345</c:v>
                </c:pt>
                <c:pt idx="7">
                  <c:v>122.32119349621715</c:v>
                </c:pt>
                <c:pt idx="8">
                  <c:v>130.72585226886417</c:v>
                </c:pt>
                <c:pt idx="9">
                  <c:v>122.71872549392829</c:v>
                </c:pt>
                <c:pt idx="10">
                  <c:v>105.97592781806189</c:v>
                </c:pt>
                <c:pt idx="11">
                  <c:v>113.59016485832552</c:v>
                </c:pt>
                <c:pt idx="12">
                  <c:v>114.81744219153281</c:v>
                </c:pt>
                <c:pt idx="13">
                  <c:v>114.51292798772278</c:v>
                </c:pt>
                <c:pt idx="14">
                  <c:v>114.20819805575772</c:v>
                </c:pt>
                <c:pt idx="15">
                  <c:v>113.47066569393481</c:v>
                </c:pt>
                <c:pt idx="16">
                  <c:v>112.55321741970764</c:v>
                </c:pt>
                <c:pt idx="17">
                  <c:v>111.52070057376268</c:v>
                </c:pt>
                <c:pt idx="18">
                  <c:v>110.42558655816445</c:v>
                </c:pt>
                <c:pt idx="19">
                  <c:v>109.26709268825755</c:v>
                </c:pt>
                <c:pt idx="20">
                  <c:v>108.10266540852709</c:v>
                </c:pt>
                <c:pt idx="21">
                  <c:v>106.86652029387369</c:v>
                </c:pt>
                <c:pt idx="22">
                  <c:v>105.5725503921423</c:v>
                </c:pt>
                <c:pt idx="23">
                  <c:v>104.22847948620726</c:v>
                </c:pt>
                <c:pt idx="24">
                  <c:v>102.81876580747401</c:v>
                </c:pt>
                <c:pt idx="25">
                  <c:v>101.27013914398104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97.937515541280732</c:v>
                </c:pt>
                <c:pt idx="1">
                  <c:v>94.68668163936573</c:v>
                </c:pt>
                <c:pt idx="2">
                  <c:v>103.28372213426834</c:v>
                </c:pt>
                <c:pt idx="3">
                  <c:v>106.18061181481202</c:v>
                </c:pt>
                <c:pt idx="4">
                  <c:v>108.92764403617163</c:v>
                </c:pt>
                <c:pt idx="5">
                  <c:v>104.63716722295405</c:v>
                </c:pt>
                <c:pt idx="6">
                  <c:v>105.86289056415914</c:v>
                </c:pt>
                <c:pt idx="7">
                  <c:v>111.44707232305086</c:v>
                </c:pt>
                <c:pt idx="8">
                  <c:v>120.38249067583297</c:v>
                </c:pt>
                <c:pt idx="9">
                  <c:v>115.32783199420319</c:v>
                </c:pt>
                <c:pt idx="10">
                  <c:v>109.68028528898272</c:v>
                </c:pt>
                <c:pt idx="11">
                  <c:v>112.3063763073</c:v>
                </c:pt>
                <c:pt idx="12">
                  <c:v>113.40412734408937</c:v>
                </c:pt>
                <c:pt idx="13">
                  <c:v>114.24745795049661</c:v>
                </c:pt>
                <c:pt idx="14">
                  <c:v>115.13419078653155</c:v>
                </c:pt>
                <c:pt idx="15">
                  <c:v>115.6289470408167</c:v>
                </c:pt>
                <c:pt idx="16">
                  <c:v>115.97718027971919</c:v>
                </c:pt>
                <c:pt idx="17">
                  <c:v>116.23952944400064</c:v>
                </c:pt>
                <c:pt idx="18">
                  <c:v>116.47304539356256</c:v>
                </c:pt>
                <c:pt idx="19">
                  <c:v>116.67376895579039</c:v>
                </c:pt>
                <c:pt idx="20">
                  <c:v>116.90371069082391</c:v>
                </c:pt>
                <c:pt idx="21">
                  <c:v>117.10039032407495</c:v>
                </c:pt>
                <c:pt idx="22">
                  <c:v>117.27825044922544</c:v>
                </c:pt>
                <c:pt idx="23">
                  <c:v>117.44041151657504</c:v>
                </c:pt>
                <c:pt idx="24">
                  <c:v>117.57130087535317</c:v>
                </c:pt>
                <c:pt idx="25">
                  <c:v>117.5859206701185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22.159061241411546</c:v>
                </c:pt>
                <c:pt idx="1">
                  <c:v>21.833193140848245</c:v>
                </c:pt>
                <c:pt idx="2">
                  <c:v>23.59639944910759</c:v>
                </c:pt>
                <c:pt idx="3">
                  <c:v>23.428920994705347</c:v>
                </c:pt>
                <c:pt idx="4">
                  <c:v>24.260237311904593</c:v>
                </c:pt>
                <c:pt idx="5">
                  <c:v>27.667314540730658</c:v>
                </c:pt>
                <c:pt idx="6">
                  <c:v>28.72586320662127</c:v>
                </c:pt>
                <c:pt idx="7">
                  <c:v>24.87175323410812</c:v>
                </c:pt>
                <c:pt idx="8">
                  <c:v>25.490337484991532</c:v>
                </c:pt>
                <c:pt idx="9">
                  <c:v>26.664820336351195</c:v>
                </c:pt>
                <c:pt idx="10">
                  <c:v>28.966310335754994</c:v>
                </c:pt>
                <c:pt idx="11">
                  <c:v>29.495210595224709</c:v>
                </c:pt>
                <c:pt idx="12">
                  <c:v>28.774976954707878</c:v>
                </c:pt>
                <c:pt idx="13">
                  <c:v>29.371155842794941</c:v>
                </c:pt>
                <c:pt idx="14">
                  <c:v>29.973576953743066</c:v>
                </c:pt>
                <c:pt idx="15">
                  <c:v>30.466780124017649</c:v>
                </c:pt>
                <c:pt idx="16">
                  <c:v>30.935132653055973</c:v>
                </c:pt>
                <c:pt idx="17">
                  <c:v>31.39048068519239</c:v>
                </c:pt>
                <c:pt idx="18" formatCode="General">
                  <c:v>31.847427632975368</c:v>
                </c:pt>
                <c:pt idx="19" formatCode="General">
                  <c:v>32.297075849704257</c:v>
                </c:pt>
                <c:pt idx="20" formatCode="General">
                  <c:v>32.771424603684075</c:v>
                </c:pt>
                <c:pt idx="21" formatCode="General">
                  <c:v>33.243971510922094</c:v>
                </c:pt>
                <c:pt idx="22">
                  <c:v>33.730138668825418</c:v>
                </c:pt>
                <c:pt idx="23">
                  <c:v>34.241342716859457</c:v>
                </c:pt>
                <c:pt idx="24">
                  <c:v>34.733337417883988</c:v>
                </c:pt>
                <c:pt idx="25">
                  <c:v>35.191448921124667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27.005601218557722</c:v>
                </c:pt>
                <c:pt idx="1">
                  <c:v>26.57568033047805</c:v>
                </c:pt>
                <c:pt idx="2">
                  <c:v>27.775043587937901</c:v>
                </c:pt>
                <c:pt idx="3">
                  <c:v>26.687317500759889</c:v>
                </c:pt>
                <c:pt idx="4">
                  <c:v>27.496363984480379</c:v>
                </c:pt>
                <c:pt idx="5">
                  <c:v>28.427542045140836</c:v>
                </c:pt>
                <c:pt idx="6">
                  <c:v>30.362116962868829</c:v>
                </c:pt>
                <c:pt idx="7">
                  <c:v>27.059952952153008</c:v>
                </c:pt>
                <c:pt idx="8">
                  <c:v>26.497857893697081</c:v>
                </c:pt>
                <c:pt idx="9">
                  <c:v>26.006933426129763</c:v>
                </c:pt>
                <c:pt idx="10">
                  <c:v>28.964630858393026</c:v>
                </c:pt>
                <c:pt idx="11">
                  <c:v>28.813039596138253</c:v>
                </c:pt>
                <c:pt idx="12">
                  <c:v>27.810411707293412</c:v>
                </c:pt>
                <c:pt idx="13">
                  <c:v>28.12407104095174</c:v>
                </c:pt>
                <c:pt idx="14">
                  <c:v>28.481255419859117</c:v>
                </c:pt>
                <c:pt idx="15">
                  <c:v>28.754642474996054</c:v>
                </c:pt>
                <c:pt idx="16">
                  <c:v>29.016105231722261</c:v>
                </c:pt>
                <c:pt idx="17">
                  <c:v>29.282465402236618</c:v>
                </c:pt>
                <c:pt idx="18" formatCode="General">
                  <c:v>29.538768720456183</c:v>
                </c:pt>
                <c:pt idx="19" formatCode="General">
                  <c:v>29.858538748827712</c:v>
                </c:pt>
                <c:pt idx="20" formatCode="General">
                  <c:v>30.194576404330494</c:v>
                </c:pt>
                <c:pt idx="21" formatCode="General">
                  <c:v>30.539339359678358</c:v>
                </c:pt>
                <c:pt idx="22">
                  <c:v>30.908497233239839</c:v>
                </c:pt>
                <c:pt idx="23">
                  <c:v>31.283682766506796</c:v>
                </c:pt>
                <c:pt idx="24">
                  <c:v>31.667227684329834</c:v>
                </c:pt>
                <c:pt idx="25">
                  <c:v>32.031092709720397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65.230859734299401</c:v>
                </c:pt>
                <c:pt idx="1">
                  <c:v>67.954275174364753</c:v>
                </c:pt>
                <c:pt idx="2">
                  <c:v>73.642806849915729</c:v>
                </c:pt>
                <c:pt idx="3">
                  <c:v>74.766305105168911</c:v>
                </c:pt>
                <c:pt idx="4">
                  <c:v>78.996176569801221</c:v>
                </c:pt>
                <c:pt idx="5">
                  <c:v>87.552480979574526</c:v>
                </c:pt>
                <c:pt idx="6">
                  <c:v>93.037890472630792</c:v>
                </c:pt>
                <c:pt idx="7">
                  <c:v>85.397755260871989</c:v>
                </c:pt>
                <c:pt idx="8">
                  <c:v>85.5755637958802</c:v>
                </c:pt>
                <c:pt idx="9">
                  <c:v>87.79327254914709</c:v>
                </c:pt>
                <c:pt idx="10">
                  <c:v>97.384240091368696</c:v>
                </c:pt>
                <c:pt idx="11">
                  <c:v>99.91832615041308</c:v>
                </c:pt>
                <c:pt idx="12">
                  <c:v>98.523016090216345</c:v>
                </c:pt>
                <c:pt idx="13">
                  <c:v>100.79459807924447</c:v>
                </c:pt>
                <c:pt idx="14">
                  <c:v>103.14298843947623</c:v>
                </c:pt>
                <c:pt idx="15">
                  <c:v>105.13825794115174</c:v>
                </c:pt>
                <c:pt idx="16">
                  <c:v>106.99953102659505</c:v>
                </c:pt>
                <c:pt idx="17">
                  <c:v>108.77781821299081</c:v>
                </c:pt>
                <c:pt idx="18" formatCode="General">
                  <c:v>110.55419967384275</c:v>
                </c:pt>
                <c:pt idx="19" formatCode="General">
                  <c:v>112.26731481300848</c:v>
                </c:pt>
                <c:pt idx="20" formatCode="General">
                  <c:v>114.00614927028479</c:v>
                </c:pt>
                <c:pt idx="21" formatCode="General">
                  <c:v>115.71175633057844</c:v>
                </c:pt>
                <c:pt idx="22" formatCode="General">
                  <c:v>117.38193579582683</c:v>
                </c:pt>
                <c:pt idx="23" formatCode="General">
                  <c:v>119.02791378048595</c:v>
                </c:pt>
                <c:pt idx="24" formatCode="General">
                  <c:v>120.65599636269592</c:v>
                </c:pt>
                <c:pt idx="25" formatCode="General">
                  <c:v>122.21118058647814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29.679952549608732</c:v>
                </c:pt>
                <c:pt idx="1">
                  <c:v>24.666416824426022</c:v>
                </c:pt>
                <c:pt idx="2">
                  <c:v>28.347097363165698</c:v>
                </c:pt>
                <c:pt idx="3">
                  <c:v>30.011735642483444</c:v>
                </c:pt>
                <c:pt idx="4">
                  <c:v>28.917146835605891</c:v>
                </c:pt>
                <c:pt idx="5">
                  <c:v>35.019166931779921</c:v>
                </c:pt>
                <c:pt idx="6">
                  <c:v>37.503312797745302</c:v>
                </c:pt>
                <c:pt idx="7">
                  <c:v>37.308134906727425</c:v>
                </c:pt>
                <c:pt idx="8">
                  <c:v>44.580572620904185</c:v>
                </c:pt>
                <c:pt idx="9">
                  <c:v>49.881795258861118</c:v>
                </c:pt>
                <c:pt idx="10">
                  <c:v>49.620426091848394</c:v>
                </c:pt>
                <c:pt idx="11">
                  <c:v>50.017778914615086</c:v>
                </c:pt>
                <c:pt idx="12">
                  <c:v>54.231437303187185</c:v>
                </c:pt>
                <c:pt idx="13">
                  <c:v>57.286113532896316</c:v>
                </c:pt>
                <c:pt idx="14">
                  <c:v>60.43859648370929</c:v>
                </c:pt>
                <c:pt idx="15">
                  <c:v>63.427817220851146</c:v>
                </c:pt>
                <c:pt idx="16">
                  <c:v>66.385855263302275</c:v>
                </c:pt>
                <c:pt idx="17">
                  <c:v>69.335762863130554</c:v>
                </c:pt>
                <c:pt idx="18" formatCode="General">
                  <c:v>72.31614148374058</c:v>
                </c:pt>
                <c:pt idx="19" formatCode="General">
                  <c:v>75.323539230998833</c:v>
                </c:pt>
                <c:pt idx="20" formatCode="General">
                  <c:v>78.38172331512844</c:v>
                </c:pt>
                <c:pt idx="21" formatCode="General">
                  <c:v>81.456892678767218</c:v>
                </c:pt>
                <c:pt idx="22" formatCode="General">
                  <c:v>84.560450761828591</c:v>
                </c:pt>
                <c:pt idx="23" formatCode="General">
                  <c:v>87.697509496182676</c:v>
                </c:pt>
                <c:pt idx="24" formatCode="General">
                  <c:v>90.841043954771678</c:v>
                </c:pt>
                <c:pt idx="25" formatCode="General">
                  <c:v>93.956237029687003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4.2995986336716001</c:v>
                </c:pt>
                <c:pt idx="1">
                  <c:v>3.7051981448522149</c:v>
                </c:pt>
                <c:pt idx="2">
                  <c:v>4.2341117705559208</c:v>
                </c:pt>
                <c:pt idx="3">
                  <c:v>4.4136083461840538</c:v>
                </c:pt>
                <c:pt idx="4">
                  <c:v>4.4446279374845306</c:v>
                </c:pt>
                <c:pt idx="5">
                  <c:v>5.2321164026435234</c:v>
                </c:pt>
                <c:pt idx="6">
                  <c:v>5.6087732090415647</c:v>
                </c:pt>
                <c:pt idx="7">
                  <c:v>5.5659328051521779</c:v>
                </c:pt>
                <c:pt idx="8">
                  <c:v>6.6393470347487824</c:v>
                </c:pt>
                <c:pt idx="9">
                  <c:v>7.3706544389855599</c:v>
                </c:pt>
                <c:pt idx="10">
                  <c:v>7.1551545252382374</c:v>
                </c:pt>
                <c:pt idx="11">
                  <c:v>7.2973073561287114</c:v>
                </c:pt>
                <c:pt idx="12">
                  <c:v>7.9589777985895731</c:v>
                </c:pt>
                <c:pt idx="13">
                  <c:v>8.4001335181633205</c:v>
                </c:pt>
                <c:pt idx="14">
                  <c:v>8.8565731681240969</c:v>
                </c:pt>
                <c:pt idx="15">
                  <c:v>9.2932818436066729</c:v>
                </c:pt>
                <c:pt idx="16">
                  <c:v>9.7293136783290191</c:v>
                </c:pt>
                <c:pt idx="17">
                  <c:v>10.168260023643002</c:v>
                </c:pt>
                <c:pt idx="18" formatCode="General">
                  <c:v>10.60002214779853</c:v>
                </c:pt>
                <c:pt idx="19" formatCode="General">
                  <c:v>11.031860816873229</c:v>
                </c:pt>
                <c:pt idx="20" formatCode="General">
                  <c:v>11.472905403953284</c:v>
                </c:pt>
                <c:pt idx="21" formatCode="General">
                  <c:v>11.916902276163061</c:v>
                </c:pt>
                <c:pt idx="22" formatCode="General">
                  <c:v>12.365517856056305</c:v>
                </c:pt>
                <c:pt idx="23" formatCode="General">
                  <c:v>12.814496643361617</c:v>
                </c:pt>
                <c:pt idx="24" formatCode="General">
                  <c:v>13.271867163844593</c:v>
                </c:pt>
                <c:pt idx="25" formatCode="General">
                  <c:v>13.723396547502125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30.505987982525465</c:v>
                </c:pt>
                <c:pt idx="1">
                  <c:v>13.98538513505674</c:v>
                </c:pt>
                <c:pt idx="2">
                  <c:v>24.737090291879852</c:v>
                </c:pt>
                <c:pt idx="3">
                  <c:v>22.411144230796296</c:v>
                </c:pt>
                <c:pt idx="4">
                  <c:v>18.229632312207517</c:v>
                </c:pt>
                <c:pt idx="5">
                  <c:v>23.754284681152903</c:v>
                </c:pt>
                <c:pt idx="6">
                  <c:v>7.6432081981617799</c:v>
                </c:pt>
                <c:pt idx="7">
                  <c:v>9.3018263614397814</c:v>
                </c:pt>
                <c:pt idx="8">
                  <c:v>5.0782263297945391</c:v>
                </c:pt>
                <c:pt idx="9">
                  <c:v>8.8895200115601476</c:v>
                </c:pt>
                <c:pt idx="10">
                  <c:v>28.13643667306042</c:v>
                </c:pt>
                <c:pt idx="11">
                  <c:v>51.088712997845121</c:v>
                </c:pt>
                <c:pt idx="12">
                  <c:v>11.605813929866898</c:v>
                </c:pt>
                <c:pt idx="13">
                  <c:v>7.230567679338896</c:v>
                </c:pt>
                <c:pt idx="14">
                  <c:v>27.547652177413493</c:v>
                </c:pt>
                <c:pt idx="15">
                  <c:v>19.366548017371692</c:v>
                </c:pt>
                <c:pt idx="16">
                  <c:v>10.809633650047138</c:v>
                </c:pt>
                <c:pt idx="17">
                  <c:v>38.989033399837055</c:v>
                </c:pt>
                <c:pt idx="18">
                  <c:v>11.94906199147472</c:v>
                </c:pt>
                <c:pt idx="19">
                  <c:v>0.50568458347317136</c:v>
                </c:pt>
                <c:pt idx="20">
                  <c:v>34.804749473946991</c:v>
                </c:pt>
                <c:pt idx="21">
                  <c:v>9.2311386453895103</c:v>
                </c:pt>
                <c:pt idx="22">
                  <c:v>22.391983508485978</c:v>
                </c:pt>
                <c:pt idx="23">
                  <c:v>24.769700174970229</c:v>
                </c:pt>
                <c:pt idx="24">
                  <c:v>12.288763506461327</c:v>
                </c:pt>
                <c:pt idx="25">
                  <c:v>51.329214056442382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36.615251613957696</c:v>
                </c:pt>
                <c:pt idx="1">
                  <c:v>14.768171205226261</c:v>
                </c:pt>
                <c:pt idx="2">
                  <c:v>30.281366136415635</c:v>
                </c:pt>
                <c:pt idx="3">
                  <c:v>26.080940144928533</c:v>
                </c:pt>
                <c:pt idx="4">
                  <c:v>20.276846525200625</c:v>
                </c:pt>
                <c:pt idx="5">
                  <c:v>30.542986925576553</c:v>
                </c:pt>
                <c:pt idx="6">
                  <c:v>9.589081122923437</c:v>
                </c:pt>
                <c:pt idx="7">
                  <c:v>10.694606584925078</c:v>
                </c:pt>
                <c:pt idx="8">
                  <c:v>5.3481138102137775</c:v>
                </c:pt>
                <c:pt idx="9">
                  <c:v>9.3826823360880898</c:v>
                </c:pt>
                <c:pt idx="10">
                  <c:v>30.066882142188014</c:v>
                </c:pt>
                <c:pt idx="11">
                  <c:v>50.310664646235288</c:v>
                </c:pt>
                <c:pt idx="12">
                  <c:v>9.8661205675128691</c:v>
                </c:pt>
                <c:pt idx="13">
                  <c:v>5.3258240820688885</c:v>
                </c:pt>
                <c:pt idx="14">
                  <c:v>23.89847834732938</c:v>
                </c:pt>
                <c:pt idx="15">
                  <c:v>18.812587286290373</c:v>
                </c:pt>
                <c:pt idx="16">
                  <c:v>9.1292015071912882</c:v>
                </c:pt>
                <c:pt idx="17">
                  <c:v>38.432406419975138</c:v>
                </c:pt>
                <c:pt idx="18">
                  <c:v>10.352827570407129</c:v>
                </c:pt>
                <c:pt idx="19">
                  <c:v>0.5254338151295449</c:v>
                </c:pt>
                <c:pt idx="20">
                  <c:v>30.742306870520004</c:v>
                </c:pt>
                <c:pt idx="21">
                  <c:v>9.7216861374680672</c:v>
                </c:pt>
                <c:pt idx="22">
                  <c:v>18.454220788855697</c:v>
                </c:pt>
                <c:pt idx="23">
                  <c:v>25.592986315264991</c:v>
                </c:pt>
                <c:pt idx="24">
                  <c:v>9.6062155875487072</c:v>
                </c:pt>
                <c:pt idx="25">
                  <c:v>43.609111510559096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38.36920938916235</c:v>
                </c:pt>
                <c:pt idx="1">
                  <c:v>21.655471458224632</c:v>
                </c:pt>
                <c:pt idx="2">
                  <c:v>35.216422403444007</c:v>
                </c:pt>
                <c:pt idx="3">
                  <c:v>30.923541948367138</c:v>
                </c:pt>
                <c:pt idx="4">
                  <c:v>23.507020138933079</c:v>
                </c:pt>
                <c:pt idx="5">
                  <c:v>39.150252203844062</c:v>
                </c:pt>
                <c:pt idx="6">
                  <c:v>8.8905532975901114</c:v>
                </c:pt>
                <c:pt idx="7">
                  <c:v>12.042978990667978</c:v>
                </c:pt>
                <c:pt idx="8">
                  <c:v>7.6311218518475119</c:v>
                </c:pt>
                <c:pt idx="9">
                  <c:v>10.225599217625376</c:v>
                </c:pt>
                <c:pt idx="10">
                  <c:v>30.637674198279267</c:v>
                </c:pt>
                <c:pt idx="11">
                  <c:v>45.692396210161498</c:v>
                </c:pt>
                <c:pt idx="12">
                  <c:v>7.3701164068329614</c:v>
                </c:pt>
                <c:pt idx="13">
                  <c:v>5.8366480192466534</c:v>
                </c:pt>
                <c:pt idx="14">
                  <c:v>22.026621497664539</c:v>
                </c:pt>
                <c:pt idx="15">
                  <c:v>16.7169502922055</c:v>
                </c:pt>
                <c:pt idx="16">
                  <c:v>8.4163275065285674</c:v>
                </c:pt>
                <c:pt idx="17">
                  <c:v>45.665989436153147</c:v>
                </c:pt>
                <c:pt idx="18">
                  <c:v>11.046589817681564</c:v>
                </c:pt>
                <c:pt idx="19">
                  <c:v>0.4825870278857109</c:v>
                </c:pt>
                <c:pt idx="20">
                  <c:v>26.997592330011408</c:v>
                </c:pt>
                <c:pt idx="21">
                  <c:v>14.933301216172667</c:v>
                </c:pt>
                <c:pt idx="22">
                  <c:v>22.128289901124614</c:v>
                </c:pt>
                <c:pt idx="23">
                  <c:v>29.45295953352462</c:v>
                </c:pt>
                <c:pt idx="24">
                  <c:v>7.8552426477169481</c:v>
                </c:pt>
                <c:pt idx="25">
                  <c:v>43.025543059103974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6.1092636314322313</c:v>
                </c:pt>
                <c:pt idx="1">
                  <c:v>0.78278607016952151</c:v>
                </c:pt>
                <c:pt idx="2">
                  <c:v>5.5442758445357825</c:v>
                </c:pt>
                <c:pt idx="3">
                  <c:v>3.6697959141322372</c:v>
                </c:pt>
                <c:pt idx="4">
                  <c:v>2.0472142129931079</c:v>
                </c:pt>
                <c:pt idx="5">
                  <c:v>6.78870224442365</c:v>
                </c:pt>
                <c:pt idx="6">
                  <c:v>1.9458729247616571</c:v>
                </c:pt>
                <c:pt idx="7">
                  <c:v>1.3927802234852962</c:v>
                </c:pt>
                <c:pt idx="8">
                  <c:v>0.26988748041923838</c:v>
                </c:pt>
                <c:pt idx="9">
                  <c:v>0.49316232452794218</c:v>
                </c:pt>
                <c:pt idx="10">
                  <c:v>1.9304454691275943</c:v>
                </c:pt>
                <c:pt idx="11">
                  <c:v>-0.77804835160983288</c:v>
                </c:pt>
                <c:pt idx="12">
                  <c:v>-1.7396933623540285</c:v>
                </c:pt>
                <c:pt idx="13">
                  <c:v>-1.9047435972700075</c:v>
                </c:pt>
                <c:pt idx="14">
                  <c:v>-3.6491738300841128</c:v>
                </c:pt>
                <c:pt idx="15">
                  <c:v>-0.55396073108131816</c:v>
                </c:pt>
                <c:pt idx="16">
                  <c:v>-1.6804321428558495</c:v>
                </c:pt>
                <c:pt idx="17">
                  <c:v>-0.55662697986191745</c:v>
                </c:pt>
                <c:pt idx="18">
                  <c:v>-1.5962344210675905</c:v>
                </c:pt>
                <c:pt idx="19">
                  <c:v>1.9749231656373545E-2</c:v>
                </c:pt>
                <c:pt idx="20">
                  <c:v>-4.0624426034269874</c:v>
                </c:pt>
                <c:pt idx="21">
                  <c:v>0.49054749207855686</c:v>
                </c:pt>
                <c:pt idx="22">
                  <c:v>-3.9377627196302818</c:v>
                </c:pt>
                <c:pt idx="23">
                  <c:v>0.82328614029476199</c:v>
                </c:pt>
                <c:pt idx="24">
                  <c:v>-2.6825479189126202</c:v>
                </c:pt>
                <c:pt idx="25">
                  <c:v>-7.7201025458832859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1.753957775204654</c:v>
                </c:pt>
                <c:pt idx="1">
                  <c:v>6.8873002529983705</c:v>
                </c:pt>
                <c:pt idx="2">
                  <c:v>4.9350562670283722</c:v>
                </c:pt>
                <c:pt idx="3">
                  <c:v>4.8426018034386047</c:v>
                </c:pt>
                <c:pt idx="4">
                  <c:v>3.2301736137324539</c:v>
                </c:pt>
                <c:pt idx="5">
                  <c:v>8.6072652782675085</c:v>
                </c:pt>
                <c:pt idx="6">
                  <c:v>-0.69852782533332558</c:v>
                </c:pt>
                <c:pt idx="7">
                  <c:v>1.3483724057429001</c:v>
                </c:pt>
                <c:pt idx="8">
                  <c:v>2.2830080416337344</c:v>
                </c:pt>
                <c:pt idx="9">
                  <c:v>0.8429168815372865</c:v>
                </c:pt>
                <c:pt idx="10">
                  <c:v>0.57079205609125339</c:v>
                </c:pt>
                <c:pt idx="11">
                  <c:v>-4.6182684360737909</c:v>
                </c:pt>
                <c:pt idx="12">
                  <c:v>-2.4960041606799077</c:v>
                </c:pt>
                <c:pt idx="13">
                  <c:v>0.51082393717776498</c:v>
                </c:pt>
                <c:pt idx="14">
                  <c:v>-1.8718568496648409</c:v>
                </c:pt>
                <c:pt idx="15">
                  <c:v>-2.0956369940848738</c:v>
                </c:pt>
                <c:pt idx="16">
                  <c:v>-0.71287400066272077</c:v>
                </c:pt>
                <c:pt idx="17">
                  <c:v>7.2335830161780095</c:v>
                </c:pt>
                <c:pt idx="18">
                  <c:v>0.69376224727443514</c:v>
                </c:pt>
                <c:pt idx="19">
                  <c:v>-4.2846787243834006E-2</c:v>
                </c:pt>
                <c:pt idx="20">
                  <c:v>-3.7447145405085962</c:v>
                </c:pt>
                <c:pt idx="21">
                  <c:v>5.2116150787046003</c:v>
                </c:pt>
                <c:pt idx="22">
                  <c:v>3.6740691122689171</c:v>
                </c:pt>
                <c:pt idx="23">
                  <c:v>3.8599732182596291</c:v>
                </c:pt>
                <c:pt idx="24">
                  <c:v>-1.7509729398317591</c:v>
                </c:pt>
                <c:pt idx="25">
                  <c:v>-0.58356845145512182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5.7932185138706975</c:v>
                </c:pt>
                <c:pt idx="1">
                  <c:v>6.9343521475147458</c:v>
                </c:pt>
                <c:pt idx="2">
                  <c:v>6.7802461206124711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2.6558848752721302</c:v>
                </c:pt>
                <c:pt idx="1">
                  <c:v>2.7968591009979145</c:v>
                </c:pt>
                <c:pt idx="2">
                  <c:v>3.8267514155799791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1.4514781578070188</c:v>
                </c:pt>
                <c:pt idx="1">
                  <c:v>1.8160209843291035</c:v>
                </c:pt>
                <c:pt idx="2">
                  <c:v>1.5710550325571813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1.7664568910461598</c:v>
                </c:pt>
                <c:pt idx="1">
                  <c:v>2.02539010030265</c:v>
                </c:pt>
                <c:pt idx="2">
                  <c:v>2.1281220771037801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0.9643770530639233</c:v>
                </c:pt>
                <c:pt idx="1">
                  <c:v>1.0128485494517847</c:v>
                </c:pt>
                <c:pt idx="2">
                  <c:v>1.3485001425785104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1.6881581393100291</c:v>
                </c:pt>
                <c:pt idx="1">
                  <c:v>1.7769323038572056</c:v>
                </c:pt>
                <c:pt idx="2">
                  <c:v>1.806971801869488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5.3432305140254615</c:v>
                </c:pt>
                <c:pt idx="1">
                  <c:v>5.694194073823498</c:v>
                </c:pt>
                <c:pt idx="2">
                  <c:v>5.4140018763625308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9.7019666485963434</c:v>
                </c:pt>
                <c:pt idx="1">
                  <c:v>9.5280477411638564</c:v>
                </c:pt>
                <c:pt idx="2">
                  <c:v>8.0743308782625647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2.203994054070864</c:v>
                </c:pt>
                <c:pt idx="1">
                  <c:v>1.8684878931404767</c:v>
                </c:pt>
                <c:pt idx="2">
                  <c:v>1.3023777130525453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7.4041853769575896</c:v>
                </c:pt>
                <c:pt idx="1">
                  <c:v>7.2784926566208021</c:v>
                </c:pt>
                <c:pt idx="2">
                  <c:v>8.0696645213092051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2.2691783394149652</c:v>
                </c:pt>
                <c:pt idx="1">
                  <c:v>1.9606625362731691</c:v>
                </c:pt>
                <c:pt idx="2">
                  <c:v>1.9520495457091245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9.6031680496100558E-2</c:v>
                </c:pt>
                <c:pt idx="1">
                  <c:v>9.9508891615304657E-2</c:v>
                </c:pt>
                <c:pt idx="2">
                  <c:v>8.5278244607359818E-2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6.6095718368013632</c:v>
                </c:pt>
                <c:pt idx="1">
                  <c:v>5.8221088827881902</c:v>
                </c:pt>
                <c:pt idx="2">
                  <c:v>4.770760815132685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1.7530329893006977</c:v>
                </c:pt>
                <c:pt idx="1">
                  <c:v>1.841134286214164</c:v>
                </c:pt>
                <c:pt idx="2">
                  <c:v>2.6388726598961769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4.2523341154515588</c:v>
                </c:pt>
                <c:pt idx="1">
                  <c:v>3.4949388551827254</c:v>
                </c:pt>
                <c:pt idx="2">
                  <c:v>3.910303447645882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4.7038727517647283</c:v>
                </c:pt>
                <c:pt idx="1">
                  <c:v>4.8469086458201911</c:v>
                </c:pt>
                <c:pt idx="2">
                  <c:v>5.2046502337924787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4.6976799945079382</c:v>
                </c:pt>
                <c:pt idx="1">
                  <c:v>5.7348139652736743</c:v>
                </c:pt>
                <c:pt idx="2">
                  <c:v>6.2231152318255818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4.2559728191477273</c:v>
                </c:pt>
                <c:pt idx="1">
                  <c:v>4.9393194183116638</c:v>
                </c:pt>
                <c:pt idx="2">
                  <c:v>5.4645177388053199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3.4618856951176578</c:v>
                </c:pt>
                <c:pt idx="1">
                  <c:v>3.8401154723528572</c:v>
                </c:pt>
                <c:pt idx="2">
                  <c:v>4.1539396990853605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4.5110409758713086</c:v>
                </c:pt>
                <c:pt idx="1">
                  <c:v>5.784360823514052</c:v>
                </c:pt>
                <c:pt idx="2">
                  <c:v>6.9182646672175441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1.3731159459492261</c:v>
                </c:pt>
                <c:pt idx="1">
                  <c:v>1.0086272258935409</c:v>
                </c:pt>
                <c:pt idx="2">
                  <c:v>1.0313975898876746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5.2314178022779947</c:v>
                </c:pt>
                <c:pt idx="1">
                  <c:v>4.5259955167689103</c:v>
                </c:pt>
                <c:pt idx="2">
                  <c:v>3.8923375627834296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3.677790884473934</c:v>
                </c:pt>
                <c:pt idx="1">
                  <c:v>3.5628078273062491</c:v>
                </c:pt>
                <c:pt idx="2">
                  <c:v>2.9540623633285743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2.0527959896097911</c:v>
                </c:pt>
                <c:pt idx="1">
                  <c:v>1.728927025926948</c:v>
                </c:pt>
                <c:pt idx="2">
                  <c:v>1.4872543071492814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2.3336891202799426</c:v>
                </c:pt>
                <c:pt idx="1">
                  <c:v>1.8192659821465011</c:v>
                </c:pt>
                <c:pt idx="2">
                  <c:v>1.3881046635195007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9.7476388355148345</c:v>
                </c:pt>
                <c:pt idx="1">
                  <c:v>8.2588790934098224</c:v>
                </c:pt>
                <c:pt idx="2">
                  <c:v>7.6030696503257627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-2.3345413912868835</c:v>
                </c:pt>
                <c:pt idx="1">
                  <c:v>7.5340423305285498</c:v>
                </c:pt>
                <c:pt idx="2">
                  <c:v>1.4669005381960005</c:v>
                </c:pt>
                <c:pt idx="3">
                  <c:v>7.8844984762086128</c:v>
                </c:pt>
                <c:pt idx="4">
                  <c:v>-4.1695439072346758</c:v>
                </c:pt>
                <c:pt idx="5">
                  <c:v>-7.1142725967537004</c:v>
                </c:pt>
                <c:pt idx="6">
                  <c:v>4.3465615596718408</c:v>
                </c:pt>
                <c:pt idx="7">
                  <c:v>21.615096962466922</c:v>
                </c:pt>
                <c:pt idx="8">
                  <c:v>8.6412580282030262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22.826737436092778</c:v>
                </c:pt>
                <c:pt idx="1">
                  <c:v>31.540909738041222</c:v>
                </c:pt>
                <c:pt idx="2">
                  <c:v>20.236385521425873</c:v>
                </c:pt>
                <c:pt idx="3">
                  <c:v>37.84175595496508</c:v>
                </c:pt>
                <c:pt idx="4">
                  <c:v>19.075585271416678</c:v>
                </c:pt>
                <c:pt idx="5">
                  <c:v>21.155426375124627</c:v>
                </c:pt>
                <c:pt idx="6">
                  <c:v>34.513009989471847</c:v>
                </c:pt>
                <c:pt idx="7">
                  <c:v>76.74833442956232</c:v>
                </c:pt>
                <c:pt idx="8">
                  <c:v>37.975908951379701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1.753957775204654</c:v>
                </c:pt>
                <c:pt idx="1">
                  <c:v>6.8873002529983705</c:v>
                </c:pt>
                <c:pt idx="2">
                  <c:v>4.9350562670283722</c:v>
                </c:pt>
                <c:pt idx="3">
                  <c:v>4.8426018034386047</c:v>
                </c:pt>
                <c:pt idx="4">
                  <c:v>3.2301736137324539</c:v>
                </c:pt>
                <c:pt idx="5">
                  <c:v>8.6072652782675085</c:v>
                </c:pt>
                <c:pt idx="6">
                  <c:v>-0.69852782533332558</c:v>
                </c:pt>
                <c:pt idx="7">
                  <c:v>1.3483724057429001</c:v>
                </c:pt>
                <c:pt idx="8">
                  <c:v>2.2830080416337344</c:v>
                </c:pt>
                <c:pt idx="9">
                  <c:v>0.8429168815372865</c:v>
                </c:pt>
                <c:pt idx="10">
                  <c:v>0.57079205609125339</c:v>
                </c:pt>
                <c:pt idx="11">
                  <c:v>-4.6182684360737909</c:v>
                </c:pt>
                <c:pt idx="12">
                  <c:v>-2.4960041606799077</c:v>
                </c:pt>
                <c:pt idx="13">
                  <c:v>0.51082393717776498</c:v>
                </c:pt>
                <c:pt idx="14">
                  <c:v>-1.8718568496648409</c:v>
                </c:pt>
                <c:pt idx="15">
                  <c:v>-2.0956369940848738</c:v>
                </c:pt>
                <c:pt idx="16">
                  <c:v>-0.71287400066272077</c:v>
                </c:pt>
                <c:pt idx="17">
                  <c:v>7.2335830161780095</c:v>
                </c:pt>
                <c:pt idx="18">
                  <c:v>0.69376224727443514</c:v>
                </c:pt>
                <c:pt idx="19">
                  <c:v>-4.2846787243834006E-2</c:v>
                </c:pt>
                <c:pt idx="20">
                  <c:v>-3.7447145405085962</c:v>
                </c:pt>
                <c:pt idx="21">
                  <c:v>5.2116150787046003</c:v>
                </c:pt>
                <c:pt idx="22">
                  <c:v>3.6740691122689171</c:v>
                </c:pt>
                <c:pt idx="23">
                  <c:v>3.8599732182596291</c:v>
                </c:pt>
                <c:pt idx="24">
                  <c:v>-1.7509729398317591</c:v>
                </c:pt>
                <c:pt idx="25">
                  <c:v>-0.58356845145512182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20.084173821433119</c:v>
                </c:pt>
                <c:pt idx="1">
                  <c:v>17.891735129946579</c:v>
                </c:pt>
                <c:pt idx="2">
                  <c:v>16.809858042887203</c:v>
                </c:pt>
                <c:pt idx="3">
                  <c:v>20.154482330451241</c:v>
                </c:pt>
                <c:pt idx="4">
                  <c:v>14.361155157514915</c:v>
                </c:pt>
                <c:pt idx="5">
                  <c:v>25.422838898708978</c:v>
                </c:pt>
                <c:pt idx="6">
                  <c:v>2.764768181672177</c:v>
                </c:pt>
                <c:pt idx="7">
                  <c:v>7.7814707957084241</c:v>
                </c:pt>
                <c:pt idx="8">
                  <c:v>4.6236390117180566</c:v>
                </c:pt>
                <c:pt idx="9">
                  <c:v>5.1821518030854827</c:v>
                </c:pt>
                <c:pt idx="10">
                  <c:v>14.160980197287712</c:v>
                </c:pt>
                <c:pt idx="11">
                  <c:v>18.717607366642145</c:v>
                </c:pt>
                <c:pt idx="12">
                  <c:v>2.4378190084824816</c:v>
                </c:pt>
                <c:pt idx="13">
                  <c:v>3.6024529773384502</c:v>
                </c:pt>
                <c:pt idx="14">
                  <c:v>6.8661737517024992</c:v>
                </c:pt>
                <c:pt idx="15">
                  <c:v>5.6066938337720442</c:v>
                </c:pt>
                <c:pt idx="16">
                  <c:v>3.00026470860369</c:v>
                </c:pt>
                <c:pt idx="17">
                  <c:v>31.443923449475296</c:v>
                </c:pt>
                <c:pt idx="18">
                  <c:v>6.2147627515462975</c:v>
                </c:pt>
                <c:pt idx="19">
                  <c:v>0.18306975394348765</c:v>
                </c:pt>
                <c:pt idx="20">
                  <c:v>9.0628832262660683</c:v>
                </c:pt>
                <c:pt idx="21">
                  <c:v>11.173502295159807</c:v>
                </c:pt>
                <c:pt idx="22">
                  <c:v>12.492565928668618</c:v>
                </c:pt>
                <c:pt idx="23">
                  <c:v>19.048343809372604</c:v>
                </c:pt>
                <c:pt idx="24">
                  <c:v>1.5808932182095026</c:v>
                </c:pt>
                <c:pt idx="25">
                  <c:v>21.245844217883278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automation/Data/Results/Workbooks/LSIPs/ST_LSIP/ST_LSIP_Database.Main.xlsx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Stoke-on-Trent and Staffordshire</v>
      </c>
      <c r="L1" s="19" t="str">
        <f>CONCATENATE("Industry Table 1.1  Employment by Industry Sector (SIC 2007), ",B$5,"-",F$5,", ",Info!B5)</f>
        <v>Industry Table 1.1  Employment by Industry Sector (SIC 2007), 2015-2035, Stoke-on-Trent and Staffordshire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12.873999999999977</v>
      </c>
      <c r="N5" s="11">
        <f t="shared" si="1"/>
        <v>12.228</v>
      </c>
      <c r="O5" s="11">
        <f t="shared" si="1"/>
        <v>9.5600000000000058</v>
      </c>
      <c r="P5" s="11">
        <f t="shared" si="1"/>
        <v>9.6489999999999974</v>
      </c>
      <c r="Q5" s="11">
        <f t="shared" si="1"/>
        <v>9.5459999999999958</v>
      </c>
      <c r="R5" s="40">
        <f t="shared" ref="R5:R10" si="2">IF(D$5-B$5 &lt;&gt; 0,(EXP(LN(D7/B7)/(D$5-B$5))-1)*100,0)</f>
        <v>-5.778746545053048</v>
      </c>
      <c r="S5" s="40">
        <f t="shared" si="0"/>
        <v>-9.7695792762308997E-3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63.430000000000078</v>
      </c>
      <c r="N6" s="11">
        <f t="shared" si="1"/>
        <v>64.30800000000005</v>
      </c>
      <c r="O6" s="11">
        <f t="shared" si="1"/>
        <v>61.417000000000073</v>
      </c>
      <c r="P6" s="11">
        <f t="shared" si="1"/>
        <v>61.848999999999961</v>
      </c>
      <c r="Q6" s="11">
        <f t="shared" si="1"/>
        <v>57.104000000000049</v>
      </c>
      <c r="R6" s="40">
        <f t="shared" si="2"/>
        <v>-0.64292962289769218</v>
      </c>
      <c r="S6" s="40">
        <f t="shared" si="0"/>
        <v>-0.4842404441773529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12.873999999999977</v>
      </c>
      <c r="C7" s="11">
        <f t="array" ref="C7:C12">MMULT(aggregation!$B$3:$W$8,'Ind T2'!C5:C26)</f>
        <v>12.228</v>
      </c>
      <c r="D7" s="11">
        <f t="array" ref="D7:D12">MMULT(aggregation!$B$3:$W$8,'Ind T2'!D5:D26)</f>
        <v>9.5600000000000058</v>
      </c>
      <c r="E7" s="11">
        <f t="array" ref="E7:E12">MMULT(aggregation!$B$3:$W$8,'Ind T2'!E5:E26)</f>
        <v>9.6489999999999974</v>
      </c>
      <c r="F7" s="11">
        <f t="array" ref="F7:F12">MMULT(aggregation!$B$3:$W$8,'Ind T2'!F5:F26)</f>
        <v>9.5459999999999958</v>
      </c>
      <c r="G7" s="11"/>
      <c r="H7" s="11">
        <f>F7-D7</f>
        <v>-1.4000000000010004E-2</v>
      </c>
      <c r="I7" s="11">
        <f t="array" ref="I7:I12">MMULT(aggregation!$B$3:$W$8,'RD T1'!AB7:AB28)</f>
        <v>4.5763018476470956</v>
      </c>
      <c r="J7" s="11">
        <f>SUM(H7:I7)</f>
        <v>4.5623018476470856</v>
      </c>
      <c r="K7" s="11"/>
      <c r="L7" t="str">
        <f t="shared" si="1"/>
        <v>Construction</v>
      </c>
      <c r="M7" s="11">
        <f t="shared" si="1"/>
        <v>36.144000000000048</v>
      </c>
      <c r="N7" s="11">
        <f t="shared" si="1"/>
        <v>44.225999999999871</v>
      </c>
      <c r="O7" s="11">
        <f t="shared" si="1"/>
        <v>41.640000000000036</v>
      </c>
      <c r="P7" s="11">
        <f t="shared" si="1"/>
        <v>41.527999999999963</v>
      </c>
      <c r="Q7" s="11">
        <f t="shared" si="1"/>
        <v>42.252999999999908</v>
      </c>
      <c r="R7" s="40">
        <f>IF(D$5-B$5 &lt;&gt; 0,(EXP(LN(D9/B9)/(D$5-B$5))-1)*100,0)</f>
        <v>2.8714594938447524</v>
      </c>
      <c r="S7" s="40">
        <f t="shared" si="0"/>
        <v>9.7474898949201361E-2</v>
      </c>
    </row>
    <row r="8" spans="1:19" x14ac:dyDescent="0.2">
      <c r="A8" t="str">
        <f>name!C5</f>
        <v>Manufacturing</v>
      </c>
      <c r="B8" s="11">
        <v>63.430000000000078</v>
      </c>
      <c r="C8" s="11">
        <v>64.30800000000005</v>
      </c>
      <c r="D8" s="11">
        <v>61.417000000000073</v>
      </c>
      <c r="E8" s="11">
        <v>61.848999999999961</v>
      </c>
      <c r="F8" s="11">
        <v>57.104000000000049</v>
      </c>
      <c r="G8" s="11"/>
      <c r="H8" s="11">
        <f t="shared" ref="H8:H12" si="3">F8-D8</f>
        <v>-4.3130000000000237</v>
      </c>
      <c r="I8" s="11">
        <v>25.464891546039897</v>
      </c>
      <c r="J8" s="11">
        <f t="shared" ref="J8:J12" si="4">SUM(H8:I8)</f>
        <v>21.151891546039874</v>
      </c>
      <c r="K8" s="11"/>
      <c r="L8" t="str">
        <f t="shared" si="1"/>
        <v>Trade, accomod. and transport</v>
      </c>
      <c r="M8" s="11">
        <f t="shared" si="1"/>
        <v>159.62699999999995</v>
      </c>
      <c r="N8" s="11">
        <f t="shared" si="1"/>
        <v>164.15999999999983</v>
      </c>
      <c r="O8" s="11">
        <f t="shared" si="1"/>
        <v>161.43999999999986</v>
      </c>
      <c r="P8" s="11">
        <f t="shared" si="1"/>
        <v>169.51299999999986</v>
      </c>
      <c r="Q8" s="11">
        <f t="shared" si="1"/>
        <v>179.41399999999967</v>
      </c>
      <c r="R8" s="40">
        <f t="shared" si="2"/>
        <v>0.22612954738663316</v>
      </c>
      <c r="S8" s="40">
        <f t="shared" si="0"/>
        <v>0.70623165537775368</v>
      </c>
    </row>
    <row r="9" spans="1:19" x14ac:dyDescent="0.2">
      <c r="A9" t="str">
        <f>name!C6</f>
        <v>Construction</v>
      </c>
      <c r="B9" s="11">
        <v>36.144000000000048</v>
      </c>
      <c r="C9" s="11">
        <v>44.225999999999871</v>
      </c>
      <c r="D9" s="11">
        <v>41.640000000000036</v>
      </c>
      <c r="E9" s="11">
        <v>41.527999999999963</v>
      </c>
      <c r="F9" s="11">
        <v>42.252999999999908</v>
      </c>
      <c r="G9" s="11"/>
      <c r="H9" s="11">
        <f t="shared" si="3"/>
        <v>0.61299999999987165</v>
      </c>
      <c r="I9" s="11">
        <v>17.452116969143912</v>
      </c>
      <c r="J9" s="11">
        <f t="shared" si="4"/>
        <v>18.065116969143784</v>
      </c>
      <c r="K9" s="11"/>
      <c r="L9" t="str">
        <f t="shared" si="1"/>
        <v>Business and other services</v>
      </c>
      <c r="M9" s="11">
        <f t="shared" si="1"/>
        <v>130.8490000000001</v>
      </c>
      <c r="N9" s="11">
        <f t="shared" si="1"/>
        <v>131.50500000000005</v>
      </c>
      <c r="O9" s="11">
        <f t="shared" si="1"/>
        <v>127.53999999999976</v>
      </c>
      <c r="P9" s="11">
        <f t="shared" si="1"/>
        <v>132.11300000000006</v>
      </c>
      <c r="Q9" s="11">
        <f t="shared" si="1"/>
        <v>140.2059999999999</v>
      </c>
      <c r="R9" s="40">
        <f t="shared" si="2"/>
        <v>-0.51096900374794085</v>
      </c>
      <c r="S9" s="40">
        <f t="shared" si="0"/>
        <v>0.63321457234681855</v>
      </c>
    </row>
    <row r="10" spans="1:19" x14ac:dyDescent="0.2">
      <c r="A10" t="str">
        <f>name!C7</f>
        <v>Trade, accomod. and transport</v>
      </c>
      <c r="B10" s="11">
        <v>159.62699999999995</v>
      </c>
      <c r="C10" s="11">
        <v>164.15999999999983</v>
      </c>
      <c r="D10" s="11">
        <v>161.43999999999986</v>
      </c>
      <c r="E10" s="11">
        <v>169.51299999999986</v>
      </c>
      <c r="F10" s="11">
        <v>179.41399999999967</v>
      </c>
      <c r="G10" s="11"/>
      <c r="H10" s="11">
        <f t="shared" si="3"/>
        <v>17.973999999999819</v>
      </c>
      <c r="I10" s="11">
        <v>82.364317945705466</v>
      </c>
      <c r="J10" s="11">
        <f t="shared" si="4"/>
        <v>100.33831794570528</v>
      </c>
      <c r="K10" s="11"/>
      <c r="L10" t="str">
        <f t="shared" si="1"/>
        <v>Non-marketed services</v>
      </c>
      <c r="M10" s="11">
        <f t="shared" si="1"/>
        <v>123.65700000000014</v>
      </c>
      <c r="N10" s="11">
        <f t="shared" si="1"/>
        <v>126.84700000000007</v>
      </c>
      <c r="O10" s="11">
        <f t="shared" si="1"/>
        <v>126.43000000000009</v>
      </c>
      <c r="P10" s="11">
        <f t="shared" si="1"/>
        <v>131.31899999999996</v>
      </c>
      <c r="Q10" s="11">
        <f t="shared" si="1"/>
        <v>137.37400000000008</v>
      </c>
      <c r="R10" s="40">
        <f t="shared" si="2"/>
        <v>0.44452894269113585</v>
      </c>
      <c r="S10" s="40">
        <f t="shared" si="0"/>
        <v>0.5549899817159254</v>
      </c>
    </row>
    <row r="11" spans="1:19" x14ac:dyDescent="0.2">
      <c r="A11" t="str">
        <f>name!C8</f>
        <v>Business and other services</v>
      </c>
      <c r="B11" s="11">
        <v>130.8490000000001</v>
      </c>
      <c r="C11" s="11">
        <v>131.50500000000005</v>
      </c>
      <c r="D11" s="11">
        <v>127.53999999999976</v>
      </c>
      <c r="E11" s="11">
        <v>132.11300000000006</v>
      </c>
      <c r="F11" s="11">
        <v>140.2059999999999</v>
      </c>
      <c r="G11" s="11"/>
      <c r="H11" s="11">
        <f t="shared" si="3"/>
        <v>12.666000000000139</v>
      </c>
      <c r="I11" s="11">
        <v>63.314692061721161</v>
      </c>
      <c r="J11" s="11">
        <f t="shared" si="4"/>
        <v>75.9806920617213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123.65700000000014</v>
      </c>
      <c r="C12" s="11">
        <v>126.84700000000007</v>
      </c>
      <c r="D12" s="11">
        <v>126.43000000000009</v>
      </c>
      <c r="E12" s="11">
        <v>131.31899999999996</v>
      </c>
      <c r="F12" s="11">
        <v>137.37400000000008</v>
      </c>
      <c r="G12" s="11"/>
      <c r="H12" s="11">
        <f t="shared" si="3"/>
        <v>10.943999999999988</v>
      </c>
      <c r="I12" s="11">
        <v>70.871733297222917</v>
      </c>
      <c r="J12" s="11">
        <f t="shared" si="4"/>
        <v>81.815733297222906</v>
      </c>
      <c r="K12" s="11"/>
      <c r="L12" s="24" t="str">
        <f t="shared" ref="L12:Q12" si="5">A14</f>
        <v>All industries</v>
      </c>
      <c r="M12" s="34">
        <f t="shared" si="5"/>
        <v>526.58100000000024</v>
      </c>
      <c r="N12" s="34">
        <f t="shared" si="5"/>
        <v>543.27399999999989</v>
      </c>
      <c r="O12" s="34">
        <f t="shared" si="5"/>
        <v>528.02699999999982</v>
      </c>
      <c r="P12" s="34">
        <f t="shared" si="5"/>
        <v>545.97099999999978</v>
      </c>
      <c r="Q12" s="34">
        <f t="shared" si="5"/>
        <v>565.89699999999971</v>
      </c>
      <c r="R12" s="43">
        <f>IF(D$5-B$5 &lt;&gt; 0,(EXP(LN(D14/B14)/(D$5-B$5))-1)*100,0)</f>
        <v>5.4860100005660328E-2</v>
      </c>
      <c r="S12" s="43">
        <f>F41</f>
        <v>0.46283220204645925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526.58100000000024</v>
      </c>
      <c r="C14" s="34">
        <f t="shared" ref="C14:F14" si="6">SUM(C7:C12)</f>
        <v>543.27399999999989</v>
      </c>
      <c r="D14" s="34">
        <f t="shared" si="6"/>
        <v>528.02699999999982</v>
      </c>
      <c r="E14" s="34">
        <f t="shared" si="6"/>
        <v>545.97099999999978</v>
      </c>
      <c r="F14" s="34">
        <f t="shared" si="6"/>
        <v>565.89699999999971</v>
      </c>
      <c r="G14" s="34"/>
      <c r="H14" s="34">
        <f>SUM(H7:H12)</f>
        <v>37.869999999999784</v>
      </c>
      <c r="I14" s="34">
        <f>SUM(I7:I12)</f>
        <v>264.04405366748045</v>
      </c>
      <c r="J14" s="34">
        <f t="shared" ref="J14" si="7">SUM(J7:J12)</f>
        <v>301.91405366748023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2.4448280511450227</v>
      </c>
      <c r="C20" s="18">
        <f t="shared" si="8"/>
        <v>2.2507979398977316</v>
      </c>
      <c r="D20" s="18">
        <f t="shared" si="8"/>
        <v>1.810513477530507</v>
      </c>
      <c r="E20" s="18">
        <f t="shared" si="8"/>
        <v>1.7673099853288914</v>
      </c>
      <c r="F20" s="18">
        <f t="shared" si="8"/>
        <v>1.6868794144517467</v>
      </c>
      <c r="G20" s="351"/>
      <c r="H20" s="40">
        <f>IF(D7&gt;0,(H7/D7)*100,0)</f>
        <v>-0.14644351464445604</v>
      </c>
      <c r="I20" s="40">
        <f>IF(D7&gt;0,(I7/D7)*100,0)</f>
        <v>47.869266188777118</v>
      </c>
      <c r="J20" s="40">
        <f>IF(D7&gt;0,(J7/D7)*100,0)</f>
        <v>47.722822674132665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12.045630206938734</v>
      </c>
      <c r="C21" s="18">
        <f t="shared" si="8"/>
        <v>11.837120863505351</v>
      </c>
      <c r="D21" s="18">
        <f t="shared" si="8"/>
        <v>11.631412787603681</v>
      </c>
      <c r="E21" s="18">
        <f t="shared" si="8"/>
        <v>11.328257361654739</v>
      </c>
      <c r="F21" s="18">
        <f t="shared" si="8"/>
        <v>10.090882263026678</v>
      </c>
      <c r="G21" s="351"/>
      <c r="H21" s="40">
        <f t="shared" ref="H21:H25" si="9">IF(D8&gt;0,(H8/D8)*100,0)</f>
        <v>-7.0224856310142441</v>
      </c>
      <c r="I21" s="40">
        <f t="shared" ref="I21:I25" si="10">IF(D8&gt;0,(I8/D8)*100,0)</f>
        <v>41.462284947229378</v>
      </c>
      <c r="J21" s="40">
        <f t="shared" ref="J21:J27" si="11">IF(D8&gt;0,(J8/D8)*100,0)</f>
        <v>34.439799316215137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6.8639012801449404</v>
      </c>
      <c r="C22" s="18">
        <f t="shared" si="8"/>
        <v>8.1406435794828909</v>
      </c>
      <c r="D22" s="18">
        <f t="shared" si="8"/>
        <v>7.8859603770261844</v>
      </c>
      <c r="E22" s="18">
        <f t="shared" si="8"/>
        <v>7.6062648016103376</v>
      </c>
      <c r="F22" s="18">
        <f t="shared" si="8"/>
        <v>7.4665531006525798</v>
      </c>
      <c r="G22" s="351"/>
      <c r="H22" s="40">
        <f t="shared" si="9"/>
        <v>1.4721421709891238</v>
      </c>
      <c r="I22" s="40">
        <f t="shared" si="10"/>
        <v>41.911904344725976</v>
      </c>
      <c r="J22" s="40">
        <f t="shared" si="11"/>
        <v>43.384046515715099</v>
      </c>
      <c r="K22" s="351"/>
    </row>
    <row r="23" spans="1:12" x14ac:dyDescent="0.2">
      <c r="A23" t="str">
        <f>$A$10</f>
        <v>Trade, accomod. and transport</v>
      </c>
      <c r="B23" s="18">
        <f t="shared" si="8"/>
        <v>30.313854848541798</v>
      </c>
      <c r="C23" s="18">
        <f t="shared" si="8"/>
        <v>30.216796680864512</v>
      </c>
      <c r="D23" s="18">
        <f t="shared" si="8"/>
        <v>30.574194122649011</v>
      </c>
      <c r="E23" s="18">
        <f t="shared" si="8"/>
        <v>31.047986065193928</v>
      </c>
      <c r="F23" s="18">
        <f t="shared" si="8"/>
        <v>31.704356093069897</v>
      </c>
      <c r="G23" s="351"/>
      <c r="H23" s="40">
        <f t="shared" si="9"/>
        <v>11.133548067393356</v>
      </c>
      <c r="I23" s="40">
        <f t="shared" si="10"/>
        <v>51.018531928707588</v>
      </c>
      <c r="J23" s="40">
        <f t="shared" si="11"/>
        <v>62.152079996100952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24.84878869537641</v>
      </c>
      <c r="C24" s="18">
        <f t="shared" si="8"/>
        <v>24.206017589650909</v>
      </c>
      <c r="D24" s="18">
        <f t="shared" si="8"/>
        <v>24.15406787910463</v>
      </c>
      <c r="E24" s="18">
        <f t="shared" si="8"/>
        <v>24.197805377941339</v>
      </c>
      <c r="F24" s="18">
        <f t="shared" si="8"/>
        <v>24.77588677798256</v>
      </c>
      <c r="G24" s="351"/>
      <c r="H24" s="40">
        <f t="shared" si="9"/>
        <v>9.9310020385762598</v>
      </c>
      <c r="I24" s="40">
        <f t="shared" si="10"/>
        <v>49.643007732257551</v>
      </c>
      <c r="J24" s="40">
        <f t="shared" si="11"/>
        <v>59.574009770833811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23.482996917853111</v>
      </c>
      <c r="C25" s="18">
        <f t="shared" si="8"/>
        <v>23.3486233465986</v>
      </c>
      <c r="D25" s="18">
        <f t="shared" si="8"/>
        <v>23.943851356085982</v>
      </c>
      <c r="E25" s="18">
        <f t="shared" si="8"/>
        <v>24.052376408270771</v>
      </c>
      <c r="F25" s="18">
        <f t="shared" si="8"/>
        <v>24.275442350816519</v>
      </c>
      <c r="G25" s="351"/>
      <c r="H25" s="40">
        <f t="shared" si="9"/>
        <v>8.656173376572001</v>
      </c>
      <c r="I25" s="40">
        <f t="shared" si="10"/>
        <v>56.056104798879112</v>
      </c>
      <c r="J25" s="40">
        <f t="shared" si="11"/>
        <v>64.712278175451118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7.1719817357824125</v>
      </c>
      <c r="I27" s="43">
        <f>IF(D14&gt;0,(I14/D14)*100,0)</f>
        <v>50.005786383552461</v>
      </c>
      <c r="J27" s="43">
        <f t="shared" si="11"/>
        <v>57.177768119334871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Stoke-on-Trent and Staffordshire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-1.2787873722880039</v>
      </c>
      <c r="C34" s="18">
        <f t="shared" si="12"/>
        <v>-21.818776578344735</v>
      </c>
      <c r="D34" s="18">
        <f t="shared" si="12"/>
        <v>0.18550296376189657</v>
      </c>
      <c r="E34" s="18">
        <f t="shared" si="12"/>
        <v>-0.10726307653765588</v>
      </c>
      <c r="F34" s="18">
        <f t="shared" ref="F34:F39" si="13">IF(F$5-D$5 &lt;&gt; 0,(EXP(LN(F7/D7)/(F$5-D$5))-1)*100,0)</f>
        <v>-9.7695792762308997E-3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0.34426886502838538</v>
      </c>
      <c r="C35" s="18">
        <f t="shared" si="12"/>
        <v>-4.4955526528580814</v>
      </c>
      <c r="D35" s="18">
        <f t="shared" si="12"/>
        <v>0.14028352068453653</v>
      </c>
      <c r="E35" s="18">
        <f t="shared" si="12"/>
        <v>-0.79504034066003593</v>
      </c>
      <c r="F35" s="18">
        <f t="shared" si="13"/>
        <v>-0.4842404441773529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5.1744772225350788</v>
      </c>
      <c r="C36" s="18">
        <f t="shared" si="12"/>
        <v>-5.8472391805721617</v>
      </c>
      <c r="D36" s="18">
        <f t="shared" si="12"/>
        <v>-5.3852398824560943E-2</v>
      </c>
      <c r="E36" s="18">
        <f t="shared" si="12"/>
        <v>0.17322444725336172</v>
      </c>
      <c r="F36" s="18">
        <f t="shared" si="13"/>
        <v>9.7474898949201361E-2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0.70249898702132718</v>
      </c>
      <c r="C37" s="18">
        <f t="shared" si="12"/>
        <v>-1.65692007797269</v>
      </c>
      <c r="D37" s="18">
        <f>IF(E$5-D$5 &lt;&gt; 0,(EXP(LN(E10/D10)/(E$5-D$5))-1)*100,0)</f>
        <v>0.98069890975907015</v>
      </c>
      <c r="E37" s="18">
        <f t="shared" si="12"/>
        <v>0.56927790754190966</v>
      </c>
      <c r="F37" s="18">
        <f t="shared" si="13"/>
        <v>0.70623165537775368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0.12510036281048187</v>
      </c>
      <c r="C38" s="18">
        <f t="shared" si="12"/>
        <v>-3.0150944830997228</v>
      </c>
      <c r="D38" s="18">
        <f t="shared" si="12"/>
        <v>0.7070393253101992</v>
      </c>
      <c r="E38" s="18">
        <f t="shared" si="12"/>
        <v>0.59632249270926696</v>
      </c>
      <c r="F38" s="18">
        <f t="shared" si="13"/>
        <v>0.63321457234681855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0.63878236805587907</v>
      </c>
      <c r="C39" s="18">
        <f t="shared" si="12"/>
        <v>-0.32874250080804357</v>
      </c>
      <c r="D39" s="18">
        <f t="shared" si="12"/>
        <v>0.7616999325253726</v>
      </c>
      <c r="E39" s="18">
        <f t="shared" si="12"/>
        <v>0.45179408321471826</v>
      </c>
      <c r="F39" s="18">
        <f t="shared" si="13"/>
        <v>0.5549899817159254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0.78326738499547854</v>
      </c>
      <c r="C41" s="18">
        <f>IF(D$5-C$5 &lt;&gt; 0,(EXP(LN(D14/C14)/(D$5-C$5))-1)*100,0)</f>
        <v>-2.8065027960108679</v>
      </c>
      <c r="D41" s="18">
        <f>IF(E$5-D$5 &lt;&gt; 0,(EXP(LN(E14/D14)/(E$5-D$5))-1)*100,0)</f>
        <v>0.67060740942899155</v>
      </c>
      <c r="E41" s="18">
        <f>IF(F$5-E$5 &lt;&gt; 0,(EXP(LN(F14/E14)/(F$5-E$5))-1)*100,0)</f>
        <v>0.35910546481654482</v>
      </c>
      <c r="F41" s="18">
        <f>IF(F$5-D$5 &lt;&gt; 0,(EXP(LN(F14/D14)/(F$5-D$5))-1)*100,0)</f>
        <v>0.46283220204645925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-0.6459999999999777</v>
      </c>
      <c r="C45" s="27">
        <f>D7-C7</f>
        <v>-2.6679999999999939</v>
      </c>
      <c r="D45" s="27">
        <f>E7-D7</f>
        <v>8.899999999999153E-2</v>
      </c>
      <c r="E45" s="27">
        <f>F7-E7</f>
        <v>-0.10300000000000153</v>
      </c>
      <c r="F45" s="27">
        <f>F7-D7</f>
        <v>-1.4000000000010004E-2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0.87799999999997169</v>
      </c>
      <c r="C46" s="27">
        <f>D8-C8</f>
        <v>-2.8909999999999769</v>
      </c>
      <c r="D46" s="27">
        <f t="shared" si="14"/>
        <v>0.43199999999988847</v>
      </c>
      <c r="E46" s="27">
        <f t="shared" si="14"/>
        <v>-4.7449999999999122</v>
      </c>
      <c r="F46" s="27">
        <f t="shared" ref="F46:F52" si="15">F8-D8</f>
        <v>-4.3130000000000237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8.0819999999998231</v>
      </c>
      <c r="C47" s="27">
        <f t="shared" ref="C47:C50" si="16">D9-C9</f>
        <v>-2.5859999999998351</v>
      </c>
      <c r="D47" s="27">
        <f t="shared" si="14"/>
        <v>-0.11200000000007293</v>
      </c>
      <c r="E47" s="27">
        <f t="shared" si="14"/>
        <v>0.72499999999994458</v>
      </c>
      <c r="F47" s="27">
        <f t="shared" si="15"/>
        <v>0.61299999999987165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4.5329999999998734</v>
      </c>
      <c r="C48" s="27">
        <f t="shared" si="16"/>
        <v>-2.7199999999999704</v>
      </c>
      <c r="D48" s="27">
        <f t="shared" si="14"/>
        <v>8.0730000000000075</v>
      </c>
      <c r="E48" s="27">
        <f t="shared" si="14"/>
        <v>9.9009999999998115</v>
      </c>
      <c r="F48" s="27">
        <f t="shared" si="15"/>
        <v>17.973999999999819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0.65599999999994907</v>
      </c>
      <c r="C49" s="27">
        <f t="shared" si="16"/>
        <v>-3.9650000000002876</v>
      </c>
      <c r="D49" s="27">
        <f t="shared" si="14"/>
        <v>4.5730000000002917</v>
      </c>
      <c r="E49" s="27">
        <f t="shared" si="14"/>
        <v>8.0929999999998472</v>
      </c>
      <c r="F49" s="27">
        <f t="shared" si="15"/>
        <v>12.666000000000139</v>
      </c>
    </row>
    <row r="50" spans="1:6" x14ac:dyDescent="0.2">
      <c r="A50" t="str">
        <f>$A$12</f>
        <v>Non-marketed services</v>
      </c>
      <c r="B50" s="27">
        <f t="shared" si="14"/>
        <v>3.1899999999999267</v>
      </c>
      <c r="C50" s="27">
        <f t="shared" si="16"/>
        <v>-0.41699999999997317</v>
      </c>
      <c r="D50" s="27">
        <f t="shared" si="14"/>
        <v>4.8889999999998679</v>
      </c>
      <c r="E50" s="27">
        <f t="shared" si="14"/>
        <v>6.0550000000001205</v>
      </c>
      <c r="F50" s="27">
        <f t="shared" si="15"/>
        <v>10.943999999999988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16.692999999999643</v>
      </c>
      <c r="C52" s="29">
        <f>D14-C14</f>
        <v>-15.247000000000071</v>
      </c>
      <c r="D52" s="29">
        <f t="shared" si="14"/>
        <v>17.94399999999996</v>
      </c>
      <c r="E52" s="29">
        <f t="shared" si="14"/>
        <v>19.925999999999931</v>
      </c>
      <c r="F52" s="29">
        <f t="shared" si="15"/>
        <v>37.869999999999891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Stoke-on-Trent and Staffordshire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8.4269999999999907</v>
      </c>
      <c r="C5" s="11">
        <v>7.2390000000000008</v>
      </c>
      <c r="D5" s="11">
        <v>4.8770000000000078</v>
      </c>
      <c r="E5" s="11">
        <v>5.104999999999996</v>
      </c>
      <c r="F5" s="11">
        <v>5.1119999999999965</v>
      </c>
      <c r="G5" s="10"/>
    </row>
    <row r="6" spans="1:7" x14ac:dyDescent="0.2">
      <c r="A6" s="10" t="str">
        <f>name!B5</f>
        <v>Mining and quarrying</v>
      </c>
      <c r="B6" s="11">
        <v>0.36500000000000055</v>
      </c>
      <c r="C6" s="11">
        <v>0.63399999999999945</v>
      </c>
      <c r="D6" s="11">
        <v>0.67499999999999838</v>
      </c>
      <c r="E6" s="11">
        <v>0.48399999999999954</v>
      </c>
      <c r="F6" s="11">
        <v>0.2899999999999997</v>
      </c>
    </row>
    <row r="7" spans="1:7" x14ac:dyDescent="0.2">
      <c r="A7" s="10" t="str">
        <f>name!B6</f>
        <v>Food drink and tobacco</v>
      </c>
      <c r="B7" s="11">
        <v>8.3449999999999971</v>
      </c>
      <c r="C7" s="11">
        <v>7.2549999999999883</v>
      </c>
      <c r="D7" s="11">
        <v>7.1809999999999992</v>
      </c>
      <c r="E7" s="11">
        <v>7.2449999999999966</v>
      </c>
      <c r="F7" s="11">
        <v>7.0049999999999937</v>
      </c>
      <c r="G7" s="11"/>
    </row>
    <row r="8" spans="1:7" x14ac:dyDescent="0.2">
      <c r="A8" s="10" t="str">
        <f>name!B7</f>
        <v>Engineering</v>
      </c>
      <c r="B8" s="11">
        <v>11.696000000000019</v>
      </c>
      <c r="C8" s="11">
        <v>13.188999999999997</v>
      </c>
      <c r="D8" s="11">
        <v>12.061000000000021</v>
      </c>
      <c r="E8" s="11">
        <v>13.006000000000014</v>
      </c>
      <c r="F8" s="11">
        <v>11.736999999999981</v>
      </c>
      <c r="G8" s="11"/>
    </row>
    <row r="9" spans="1:7" x14ac:dyDescent="0.2">
      <c r="A9" s="10" t="str">
        <f>name!B8</f>
        <v>Rest of manufacturing</v>
      </c>
      <c r="B9" s="11">
        <v>43.38900000000006</v>
      </c>
      <c r="C9" s="11">
        <v>43.864000000000068</v>
      </c>
      <c r="D9" s="11">
        <v>42.175000000000054</v>
      </c>
      <c r="E9" s="11">
        <v>41.597999999999949</v>
      </c>
      <c r="F9" s="11">
        <v>38.362000000000073</v>
      </c>
      <c r="G9" s="11"/>
    </row>
    <row r="10" spans="1:7" x14ac:dyDescent="0.2">
      <c r="A10" s="10" t="str">
        <f>name!B9</f>
        <v>Electricity and gas</v>
      </c>
      <c r="B10" s="11">
        <v>0.66600000000000004</v>
      </c>
      <c r="C10" s="11">
        <v>0.43200000000000077</v>
      </c>
      <c r="D10" s="11">
        <v>0.48799999999999982</v>
      </c>
      <c r="E10" s="11">
        <v>0.46400000000000069</v>
      </c>
      <c r="F10" s="11">
        <v>0.45499999999999952</v>
      </c>
      <c r="G10" s="11"/>
    </row>
    <row r="11" spans="1:7" x14ac:dyDescent="0.2">
      <c r="A11" s="10" t="str">
        <f>name!B10</f>
        <v>Water and sewerage</v>
      </c>
      <c r="B11" s="11">
        <v>3.4159999999999862</v>
      </c>
      <c r="C11" s="11">
        <v>3.9229999999999983</v>
      </c>
      <c r="D11" s="11">
        <v>3.52</v>
      </c>
      <c r="E11" s="11">
        <v>3.5960000000000023</v>
      </c>
      <c r="F11" s="11">
        <v>3.6890000000000005</v>
      </c>
      <c r="G11" s="11"/>
    </row>
    <row r="12" spans="1:7" x14ac:dyDescent="0.2">
      <c r="A12" s="10" t="str">
        <f>name!B11</f>
        <v>Construction</v>
      </c>
      <c r="B12" s="11">
        <v>36.144000000000048</v>
      </c>
      <c r="C12" s="11">
        <v>44.225999999999871</v>
      </c>
      <c r="D12" s="11">
        <v>41.640000000000036</v>
      </c>
      <c r="E12" s="11">
        <v>41.527999999999963</v>
      </c>
      <c r="F12" s="11">
        <v>42.252999999999908</v>
      </c>
      <c r="G12" s="11"/>
    </row>
    <row r="13" spans="1:7" x14ac:dyDescent="0.2">
      <c r="A13" s="10" t="str">
        <f>name!B12</f>
        <v>Wholesale and retail trade</v>
      </c>
      <c r="B13" s="11">
        <v>90.641000000000076</v>
      </c>
      <c r="C13" s="11">
        <v>87.56399999999978</v>
      </c>
      <c r="D13" s="11">
        <v>85.750999999999834</v>
      </c>
      <c r="E13" s="11">
        <v>86.65399999999984</v>
      </c>
      <c r="F13" s="11">
        <v>87.595999999999705</v>
      </c>
      <c r="G13" s="11"/>
    </row>
    <row r="14" spans="1:7" x14ac:dyDescent="0.2">
      <c r="A14" s="10" t="str">
        <f>name!B13</f>
        <v>Transport and storage</v>
      </c>
      <c r="B14" s="11">
        <v>35.196999999999932</v>
      </c>
      <c r="C14" s="11">
        <v>44.026000000000067</v>
      </c>
      <c r="D14" s="11">
        <v>42.307999999999957</v>
      </c>
      <c r="E14" s="11">
        <v>47.58400000000011</v>
      </c>
      <c r="F14" s="11">
        <v>50.895000000000032</v>
      </c>
      <c r="G14" s="11"/>
    </row>
    <row r="15" spans="1:7" x14ac:dyDescent="0.2">
      <c r="A15" s="10" t="str">
        <f>name!B14</f>
        <v>Accommodation and food</v>
      </c>
      <c r="B15" s="11">
        <v>33.788999999999938</v>
      </c>
      <c r="C15" s="11">
        <v>32.569999999999958</v>
      </c>
      <c r="D15" s="11">
        <v>33.38100000000005</v>
      </c>
      <c r="E15" s="11">
        <v>35.274999999999935</v>
      </c>
      <c r="F15" s="11">
        <v>40.922999999999952</v>
      </c>
      <c r="G15" s="11"/>
    </row>
    <row r="16" spans="1:7" x14ac:dyDescent="0.2">
      <c r="A16" s="10" t="str">
        <f>name!B15</f>
        <v>Media</v>
      </c>
      <c r="B16" s="11">
        <v>1.8599999999999972</v>
      </c>
      <c r="C16" s="11">
        <v>2.1129999999999964</v>
      </c>
      <c r="D16" s="11">
        <v>2.4959999999999987</v>
      </c>
      <c r="E16" s="11">
        <v>2.4520000000000053</v>
      </c>
      <c r="F16" s="11">
        <v>2.4909999999999974</v>
      </c>
      <c r="G16" s="11"/>
    </row>
    <row r="17" spans="1:7" x14ac:dyDescent="0.2">
      <c r="A17" s="10" t="str">
        <f>name!B16</f>
        <v>Information technology</v>
      </c>
      <c r="B17" s="11">
        <v>10.045000000000007</v>
      </c>
      <c r="C17" s="11">
        <v>11.419000000000034</v>
      </c>
      <c r="D17" s="11">
        <v>12.448999999999986</v>
      </c>
      <c r="E17" s="11">
        <v>13.425999999999989</v>
      </c>
      <c r="F17" s="11">
        <v>14.396000000000003</v>
      </c>
      <c r="G17" s="11"/>
    </row>
    <row r="18" spans="1:7" x14ac:dyDescent="0.2">
      <c r="A18" s="10" t="str">
        <f>name!B17</f>
        <v>Finance and insurance</v>
      </c>
      <c r="B18" s="11">
        <v>10.020000000000024</v>
      </c>
      <c r="C18" s="11">
        <v>7.1809999999999992</v>
      </c>
      <c r="D18" s="11">
        <v>7.3130000000000015</v>
      </c>
      <c r="E18" s="11">
        <v>7.3130000000000024</v>
      </c>
      <c r="F18" s="11">
        <v>6.9470000000000063</v>
      </c>
      <c r="G18" s="11"/>
    </row>
    <row r="19" spans="1:7" x14ac:dyDescent="0.2">
      <c r="A19" s="10" t="str">
        <f>name!B18</f>
        <v>Real estate</v>
      </c>
      <c r="B19" s="11">
        <v>6.3900000000000086</v>
      </c>
      <c r="C19" s="11">
        <v>6.7520000000000051</v>
      </c>
      <c r="D19" s="11">
        <v>6.7989999999999959</v>
      </c>
      <c r="E19" s="11">
        <v>6.8569999999999913</v>
      </c>
      <c r="F19" s="11">
        <v>7.6639999999999988</v>
      </c>
      <c r="G19" s="11"/>
    </row>
    <row r="20" spans="1:7" x14ac:dyDescent="0.2">
      <c r="A20" s="10" t="str">
        <f>name!B19</f>
        <v>Professional services</v>
      </c>
      <c r="B20" s="11">
        <v>29.743000000000006</v>
      </c>
      <c r="C20" s="11">
        <v>31.962000000000035</v>
      </c>
      <c r="D20" s="11">
        <v>31.909000000000027</v>
      </c>
      <c r="E20" s="11">
        <v>32.994000000000035</v>
      </c>
      <c r="F20" s="11">
        <v>34.908999999999899</v>
      </c>
      <c r="G20" s="11"/>
    </row>
    <row r="21" spans="1:7" x14ac:dyDescent="0.2">
      <c r="A21" s="10" t="str">
        <f>name!B20</f>
        <v>Support services</v>
      </c>
      <c r="B21" s="11">
        <v>39.781000000000034</v>
      </c>
      <c r="C21" s="11">
        <v>39.760000000000005</v>
      </c>
      <c r="D21" s="11">
        <v>35.763999999999818</v>
      </c>
      <c r="E21" s="11">
        <v>38.740000000000038</v>
      </c>
      <c r="F21" s="11">
        <v>41.909000000000027</v>
      </c>
      <c r="G21" s="11"/>
    </row>
    <row r="22" spans="1:7" x14ac:dyDescent="0.2">
      <c r="A22" s="10" t="str">
        <f>name!B21</f>
        <v>Public admin. and defence</v>
      </c>
      <c r="B22" s="11">
        <v>19.364999999999981</v>
      </c>
      <c r="C22" s="11">
        <v>17.93799999999997</v>
      </c>
      <c r="D22" s="11">
        <v>17.789999999999967</v>
      </c>
      <c r="E22" s="11">
        <v>18.009000000000018</v>
      </c>
      <c r="F22" s="11">
        <v>18.592000000000063</v>
      </c>
      <c r="G22" s="11"/>
    </row>
    <row r="23" spans="1:7" x14ac:dyDescent="0.2">
      <c r="A23" s="10" t="str">
        <f>name!B22</f>
        <v>Education</v>
      </c>
      <c r="B23" s="11">
        <v>40.764000000000024</v>
      </c>
      <c r="C23" s="11">
        <v>39.787000000000063</v>
      </c>
      <c r="D23" s="11">
        <v>40.200000000000074</v>
      </c>
      <c r="E23" s="11">
        <v>40.949000000000012</v>
      </c>
      <c r="F23" s="11">
        <v>42.694000000000017</v>
      </c>
      <c r="G23" s="11"/>
    </row>
    <row r="24" spans="1:7" x14ac:dyDescent="0.2">
      <c r="A24" s="10" t="str">
        <f>name!B23</f>
        <v>Health and social work</v>
      </c>
      <c r="B24" s="11">
        <v>63.528000000000134</v>
      </c>
      <c r="C24" s="11">
        <v>69.122000000000028</v>
      </c>
      <c r="D24" s="11">
        <v>68.440000000000055</v>
      </c>
      <c r="E24" s="11">
        <v>72.360999999999933</v>
      </c>
      <c r="F24" s="11">
        <v>76.088000000000008</v>
      </c>
      <c r="G24" s="11"/>
    </row>
    <row r="25" spans="1:7" x14ac:dyDescent="0.2">
      <c r="A25" s="10" t="str">
        <f>name!B24</f>
        <v>Arts and entertainment</v>
      </c>
      <c r="B25" s="11">
        <v>18.185000000000016</v>
      </c>
      <c r="C25" s="11">
        <v>18.184999999999999</v>
      </c>
      <c r="D25" s="11">
        <v>17.263999999999989</v>
      </c>
      <c r="E25" s="11">
        <v>17.07899999999999</v>
      </c>
      <c r="F25" s="11">
        <v>18.636999999999976</v>
      </c>
      <c r="G25" s="11"/>
    </row>
    <row r="26" spans="1:7" x14ac:dyDescent="0.2">
      <c r="A26" s="10" t="str">
        <f>name!B25</f>
        <v>Other services</v>
      </c>
      <c r="B26" s="11">
        <v>14.824999999999998</v>
      </c>
      <c r="C26" s="11">
        <v>14.132999999999983</v>
      </c>
      <c r="D26" s="11">
        <v>13.545999999999971</v>
      </c>
      <c r="E26" s="11">
        <v>13.252000000000004</v>
      </c>
      <c r="F26" s="11">
        <v>13.253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526.58100000000024</v>
      </c>
      <c r="C28" s="11">
        <f t="shared" ref="C28:F28" si="0">SUM(C5:C26)</f>
        <v>543.27399999999989</v>
      </c>
      <c r="D28" s="11">
        <f t="shared" si="0"/>
        <v>528.02699999999982</v>
      </c>
      <c r="E28" s="11">
        <f t="shared" si="0"/>
        <v>545.97099999999966</v>
      </c>
      <c r="F28" s="11">
        <f t="shared" si="0"/>
        <v>565.89699999999959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1.6003235969394995</v>
      </c>
      <c r="C32" s="18">
        <f t="shared" ref="C32:E32" si="1">C5/C$28*100</f>
        <v>1.3324767980797907</v>
      </c>
      <c r="D32" s="18">
        <f t="shared" si="1"/>
        <v>0.92362701149751991</v>
      </c>
      <c r="E32" s="18">
        <f t="shared" si="1"/>
        <v>0.93503134781884012</v>
      </c>
      <c r="F32" s="18">
        <f>F5/F$28*100</f>
        <v>0.90334460157943941</v>
      </c>
    </row>
    <row r="33" spans="1:6" x14ac:dyDescent="0.2">
      <c r="A33" t="str">
        <f>$A$6</f>
        <v>Mining and quarrying</v>
      </c>
      <c r="B33" s="18">
        <f t="shared" ref="B33:F53" si="2">B6/B$28*100</f>
        <v>6.9315072135151173E-2</v>
      </c>
      <c r="C33" s="18">
        <f t="shared" si="2"/>
        <v>0.11669986047556107</v>
      </c>
      <c r="D33" s="18">
        <f t="shared" si="2"/>
        <v>0.12783437210597159</v>
      </c>
      <c r="E33" s="18">
        <f t="shared" si="2"/>
        <v>8.8649397129151528E-2</v>
      </c>
      <c r="F33" s="18">
        <f t="shared" si="2"/>
        <v>5.1246074815735003E-2</v>
      </c>
    </row>
    <row r="34" spans="1:6" x14ac:dyDescent="0.2">
      <c r="A34" t="str">
        <f>$A$7</f>
        <v>Food drink and tobacco</v>
      </c>
      <c r="B34" s="18">
        <f t="shared" si="2"/>
        <v>1.5847514437474945</v>
      </c>
      <c r="C34" s="18">
        <f t="shared" si="2"/>
        <v>1.3354219049687615</v>
      </c>
      <c r="D34" s="18">
        <f t="shared" si="2"/>
        <v>1.3599683349525691</v>
      </c>
      <c r="E34" s="18">
        <f t="shared" si="2"/>
        <v>1.3269935582659154</v>
      </c>
      <c r="F34" s="18">
        <f t="shared" si="2"/>
        <v>1.2378577727042197</v>
      </c>
    </row>
    <row r="35" spans="1:6" x14ac:dyDescent="0.2">
      <c r="A35" t="str">
        <f>$A$8</f>
        <v>Engineering</v>
      </c>
      <c r="B35" s="18">
        <f t="shared" si="2"/>
        <v>2.2211207772403512</v>
      </c>
      <c r="C35" s="18">
        <f t="shared" si="2"/>
        <v>2.427688422416681</v>
      </c>
      <c r="D35" s="18">
        <f t="shared" si="2"/>
        <v>2.2841634992150071</v>
      </c>
      <c r="E35" s="18">
        <f t="shared" si="2"/>
        <v>2.3821778079788158</v>
      </c>
      <c r="F35" s="18">
        <f t="shared" si="2"/>
        <v>2.074052345214763</v>
      </c>
    </row>
    <row r="36" spans="1:6" x14ac:dyDescent="0.2">
      <c r="A36" t="str">
        <f>$A$9</f>
        <v>Rest of manufacturing</v>
      </c>
      <c r="B36" s="18">
        <f t="shared" si="2"/>
        <v>8.2397579859508863</v>
      </c>
      <c r="C36" s="18">
        <f t="shared" si="2"/>
        <v>8.0740105361199088</v>
      </c>
      <c r="D36" s="18">
        <f t="shared" si="2"/>
        <v>7.9872809534361062</v>
      </c>
      <c r="E36" s="18">
        <f t="shared" si="2"/>
        <v>7.6190859954100079</v>
      </c>
      <c r="F36" s="18">
        <f t="shared" si="2"/>
        <v>6.7789721451076961</v>
      </c>
    </row>
    <row r="37" spans="1:6" x14ac:dyDescent="0.2">
      <c r="A37" t="str">
        <f>$A$10</f>
        <v>Electricity and gas</v>
      </c>
      <c r="B37" s="18">
        <f t="shared" si="2"/>
        <v>0.12647626860824826</v>
      </c>
      <c r="C37" s="18">
        <f t="shared" si="2"/>
        <v>7.9517886002275259E-2</v>
      </c>
      <c r="D37" s="18">
        <f t="shared" si="2"/>
        <v>9.2419516426243353E-2</v>
      </c>
      <c r="E37" s="18">
        <f t="shared" si="2"/>
        <v>8.4986198900674395E-2</v>
      </c>
      <c r="F37" s="18">
        <f t="shared" si="2"/>
        <v>8.0403324279860092E-2</v>
      </c>
    </row>
    <row r="38" spans="1:6" x14ac:dyDescent="0.2">
      <c r="A38" t="str">
        <f>$A$11</f>
        <v>Water and sewerage</v>
      </c>
      <c r="B38" s="18">
        <f t="shared" si="2"/>
        <v>0.64871311346212357</v>
      </c>
      <c r="C38" s="18">
        <f t="shared" si="2"/>
        <v>0.72210339534010448</v>
      </c>
      <c r="D38" s="18">
        <f t="shared" si="2"/>
        <v>0.66663257750077198</v>
      </c>
      <c r="E38" s="18">
        <f t="shared" si="2"/>
        <v>0.6586430414802259</v>
      </c>
      <c r="F38" s="18">
        <f t="shared" si="2"/>
        <v>0.65188541377671261</v>
      </c>
    </row>
    <row r="39" spans="1:6" x14ac:dyDescent="0.2">
      <c r="A39" t="str">
        <f>$A$12</f>
        <v>Construction</v>
      </c>
      <c r="B39" s="18">
        <f t="shared" si="2"/>
        <v>6.8639012801449404</v>
      </c>
      <c r="C39" s="18">
        <f t="shared" si="2"/>
        <v>8.1406435794828909</v>
      </c>
      <c r="D39" s="18">
        <f t="shared" si="2"/>
        <v>7.8859603770261844</v>
      </c>
      <c r="E39" s="18">
        <f t="shared" si="2"/>
        <v>7.6062648016103394</v>
      </c>
      <c r="F39" s="18">
        <f t="shared" si="2"/>
        <v>7.4665531006525816</v>
      </c>
    </row>
    <row r="40" spans="1:6" x14ac:dyDescent="0.2">
      <c r="A40" t="str">
        <f>$A$13</f>
        <v>Wholesale and retail trade</v>
      </c>
      <c r="B40" s="18">
        <f t="shared" si="2"/>
        <v>17.213116310691049</v>
      </c>
      <c r="C40" s="18">
        <f t="shared" si="2"/>
        <v>16.117833726627779</v>
      </c>
      <c r="D40" s="18">
        <f t="shared" si="2"/>
        <v>16.239889248087668</v>
      </c>
      <c r="E40" s="18">
        <f t="shared" si="2"/>
        <v>15.871538964523738</v>
      </c>
      <c r="F40" s="18">
        <f t="shared" si="2"/>
        <v>15.479141963996939</v>
      </c>
    </row>
    <row r="41" spans="1:6" x14ac:dyDescent="0.2">
      <c r="A41" t="str">
        <f>$A$14</f>
        <v>Transport and storage</v>
      </c>
      <c r="B41" s="18">
        <f t="shared" si="2"/>
        <v>6.684061901207965</v>
      </c>
      <c r="C41" s="18">
        <f t="shared" si="2"/>
        <v>8.1038297433707616</v>
      </c>
      <c r="D41" s="18">
        <f t="shared" si="2"/>
        <v>8.0124690593473389</v>
      </c>
      <c r="E41" s="18">
        <f t="shared" si="2"/>
        <v>8.7154812251933063</v>
      </c>
      <c r="F41" s="18">
        <f t="shared" si="2"/>
        <v>8.9936861301615068</v>
      </c>
    </row>
    <row r="42" spans="1:6" x14ac:dyDescent="0.2">
      <c r="A42" t="str">
        <f>$A$15</f>
        <v>Accommodation and food</v>
      </c>
      <c r="B42" s="18">
        <f t="shared" si="2"/>
        <v>6.4166766366427801</v>
      </c>
      <c r="C42" s="18">
        <f t="shared" si="2"/>
        <v>5.9951332108659656</v>
      </c>
      <c r="D42" s="18">
        <f t="shared" si="2"/>
        <v>6.3218358152140066</v>
      </c>
      <c r="E42" s="18">
        <f t="shared" si="2"/>
        <v>6.4609658754768944</v>
      </c>
      <c r="F42" s="18">
        <f t="shared" si="2"/>
        <v>7.2315279989114591</v>
      </c>
    </row>
    <row r="43" spans="1:6" x14ac:dyDescent="0.2">
      <c r="A43" t="str">
        <f>$A$16</f>
        <v>Media</v>
      </c>
      <c r="B43" s="18">
        <f t="shared" si="2"/>
        <v>0.35322201142844051</v>
      </c>
      <c r="C43" s="18">
        <f t="shared" si="2"/>
        <v>0.38893817852501628</v>
      </c>
      <c r="D43" s="18">
        <f t="shared" si="2"/>
        <v>0.47270310040963809</v>
      </c>
      <c r="E43" s="18">
        <f t="shared" si="2"/>
        <v>0.44910810281132268</v>
      </c>
      <c r="F43" s="18">
        <f t="shared" si="2"/>
        <v>0.44018611160688237</v>
      </c>
    </row>
    <row r="44" spans="1:6" x14ac:dyDescent="0.2">
      <c r="A44" t="str">
        <f>$A$17</f>
        <v>Information technology</v>
      </c>
      <c r="B44" s="18">
        <f t="shared" si="2"/>
        <v>1.9075887660208026</v>
      </c>
      <c r="C44" s="18">
        <f t="shared" si="2"/>
        <v>2.1018859728240331</v>
      </c>
      <c r="D44" s="18">
        <f t="shared" si="2"/>
        <v>2.357644590144063</v>
      </c>
      <c r="E44" s="18">
        <f t="shared" si="2"/>
        <v>2.4591049707768358</v>
      </c>
      <c r="F44" s="18">
        <f t="shared" si="2"/>
        <v>2.5439258380942138</v>
      </c>
    </row>
    <row r="45" spans="1:6" x14ac:dyDescent="0.2">
      <c r="A45" t="str">
        <f>$A$18</f>
        <v>Finance and insurance</v>
      </c>
      <c r="B45" s="18">
        <f t="shared" si="2"/>
        <v>1.9028411583403162</v>
      </c>
      <c r="C45" s="18">
        <f t="shared" si="2"/>
        <v>1.3218007856072629</v>
      </c>
      <c r="D45" s="18">
        <f t="shared" si="2"/>
        <v>1.3849670566088486</v>
      </c>
      <c r="E45" s="18">
        <f t="shared" si="2"/>
        <v>1.3394484322427394</v>
      </c>
      <c r="F45" s="18">
        <f t="shared" si="2"/>
        <v>1.2276085577410751</v>
      </c>
    </row>
    <row r="46" spans="1:6" x14ac:dyDescent="0.2">
      <c r="A46" t="str">
        <f>$A$19</f>
        <v>Real estate</v>
      </c>
      <c r="B46" s="18">
        <f t="shared" si="2"/>
        <v>1.2134885231331942</v>
      </c>
      <c r="C46" s="18">
        <f t="shared" si="2"/>
        <v>1.2428351071466712</v>
      </c>
      <c r="D46" s="18">
        <f t="shared" si="2"/>
        <v>1.287623549553337</v>
      </c>
      <c r="E46" s="18">
        <f t="shared" si="2"/>
        <v>1.2559275126334539</v>
      </c>
      <c r="F46" s="18">
        <f t="shared" si="2"/>
        <v>1.3543100599579083</v>
      </c>
    </row>
    <row r="47" spans="1:6" x14ac:dyDescent="0.2">
      <c r="A47" s="10" t="str">
        <f>$A$20</f>
        <v>Professional services</v>
      </c>
      <c r="B47" s="18">
        <f t="shared" si="2"/>
        <v>5.6483238096323243</v>
      </c>
      <c r="C47" s="18">
        <f t="shared" si="2"/>
        <v>5.8832191490849999</v>
      </c>
      <c r="D47" s="18">
        <f t="shared" si="2"/>
        <v>6.0430621918954968</v>
      </c>
      <c r="E47" s="18">
        <f t="shared" si="2"/>
        <v>6.0431781175190729</v>
      </c>
      <c r="F47" s="18">
        <f t="shared" si="2"/>
        <v>6.1687904335947934</v>
      </c>
    </row>
    <row r="48" spans="1:6" x14ac:dyDescent="0.2">
      <c r="A48" s="10" t="str">
        <f>$A$21</f>
        <v>Support services</v>
      </c>
      <c r="B48" s="18">
        <f t="shared" si="2"/>
        <v>7.5545832455025943</v>
      </c>
      <c r="C48" s="18">
        <f t="shared" si="2"/>
        <v>7.318590619098285</v>
      </c>
      <c r="D48" s="18">
        <f t="shared" si="2"/>
        <v>6.7731384948117865</v>
      </c>
      <c r="E48" s="18">
        <f t="shared" si="2"/>
        <v>7.0956149685606125</v>
      </c>
      <c r="F48" s="18">
        <f t="shared" si="2"/>
        <v>7.4057646532849715</v>
      </c>
    </row>
    <row r="49" spans="1:9" x14ac:dyDescent="0.2">
      <c r="A49" s="10" t="str">
        <f>$A$22</f>
        <v>Public admin. and defence</v>
      </c>
      <c r="B49" s="18">
        <f t="shared" si="2"/>
        <v>3.6774969093073948</v>
      </c>
      <c r="C49" s="18">
        <f t="shared" si="2"/>
        <v>3.3018329609000197</v>
      </c>
      <c r="D49" s="18">
        <f t="shared" si="2"/>
        <v>3.3691458959484977</v>
      </c>
      <c r="E49" s="18">
        <f t="shared" si="2"/>
        <v>3.298526844832423</v>
      </c>
      <c r="F49" s="18">
        <f t="shared" si="2"/>
        <v>3.285403527497067</v>
      </c>
    </row>
    <row r="50" spans="1:9" x14ac:dyDescent="0.2">
      <c r="A50" s="10" t="str">
        <f>$A$23</f>
        <v>Education</v>
      </c>
      <c r="B50" s="18">
        <f t="shared" si="2"/>
        <v>7.7412591794994521</v>
      </c>
      <c r="C50" s="18">
        <f t="shared" si="2"/>
        <v>7.3235604869734381</v>
      </c>
      <c r="D50" s="18">
        <f t="shared" si="2"/>
        <v>7.6132470498667848</v>
      </c>
      <c r="E50" s="18">
        <f t="shared" si="2"/>
        <v>7.5002152128959301</v>
      </c>
      <c r="F50" s="18">
        <f t="shared" si="2"/>
        <v>7.5444824764930809</v>
      </c>
    </row>
    <row r="51" spans="1:9" x14ac:dyDescent="0.2">
      <c r="A51" s="10" t="str">
        <f>$A$24</f>
        <v>Health and social work</v>
      </c>
      <c r="B51" s="18">
        <f t="shared" si="2"/>
        <v>12.064240829046263</v>
      </c>
      <c r="C51" s="18">
        <f t="shared" si="2"/>
        <v>12.723229898725144</v>
      </c>
      <c r="D51" s="18">
        <f t="shared" si="2"/>
        <v>12.961458410270701</v>
      </c>
      <c r="E51" s="18">
        <f t="shared" si="2"/>
        <v>13.253634350542423</v>
      </c>
      <c r="F51" s="18">
        <f t="shared" si="2"/>
        <v>13.445556346826375</v>
      </c>
    </row>
    <row r="52" spans="1:9" x14ac:dyDescent="0.2">
      <c r="A52" s="10" t="str">
        <f>$A$25</f>
        <v>Arts and entertainment</v>
      </c>
      <c r="B52" s="18">
        <f t="shared" si="2"/>
        <v>3.4534098267882825</v>
      </c>
      <c r="C52" s="18">
        <f t="shared" si="2"/>
        <v>3.3472980484985482</v>
      </c>
      <c r="D52" s="18">
        <f t="shared" si="2"/>
        <v>3.2695297778333292</v>
      </c>
      <c r="E52" s="18">
        <f t="shared" si="2"/>
        <v>3.1281881272082215</v>
      </c>
      <c r="F52" s="18">
        <f t="shared" si="2"/>
        <v>3.2933555046236309</v>
      </c>
    </row>
    <row r="53" spans="1:9" x14ac:dyDescent="0.2">
      <c r="A53" s="10" t="str">
        <f>$A$26</f>
        <v>Other services</v>
      </c>
      <c r="B53" s="18">
        <f t="shared" si="2"/>
        <v>2.8153313545304504</v>
      </c>
      <c r="C53" s="18">
        <f t="shared" si="2"/>
        <v>2.6014497288660943</v>
      </c>
      <c r="D53" s="18">
        <f t="shared" si="2"/>
        <v>2.5653991178481355</v>
      </c>
      <c r="E53" s="18">
        <f t="shared" si="2"/>
        <v>2.4272351461890858</v>
      </c>
      <c r="F53" s="18">
        <f t="shared" si="2"/>
        <v>2.3419456190790919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Stoke-on-Trent and Staffordshire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-3.7276893162484281</v>
      </c>
      <c r="C63" s="18">
        <f>IF(AND(D$3-C$3 &lt;&gt; 0,C5&lt;&gt;0,D5&lt;&gt;0),(EXP(LN(D5/C5)/(D$3-C$3))-1)*100,0)</f>
        <v>-32.628816134825158</v>
      </c>
      <c r="D63" s="18">
        <f t="shared" ref="B63:E78" si="3">IF(AND(E$3-D$3 &lt;&gt; 0,D5&lt;&gt;0,E5&lt;&gt;0),(EXP(LN(E5/D5)/(E$3-D$3))-1)*100,0)</f>
        <v>0.91799142870336858</v>
      </c>
      <c r="E63" s="18">
        <f t="shared" si="3"/>
        <v>1.3703593442637718E-2</v>
      </c>
      <c r="F63" s="18">
        <f>IF(AND(F$3-D$3 &lt;&gt; 0,D5&lt;&gt;0,F5&lt;&gt;0),(EXP(LN(F5/D5)/(F$3-D$3))-1)*100,0)</f>
        <v>0.3142289363051054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14.801905961733851</v>
      </c>
      <c r="C64" s="18">
        <f t="shared" ref="C64:C78" si="4">IF(AND(D$3-C$3 &lt;&gt; 0,C6&lt;&gt;0,D6&lt;&gt;0),(EXP(LN(D6/C6)/(D$3-C$3))-1)*100,0)</f>
        <v>6.4668769716086594</v>
      </c>
      <c r="D64" s="18">
        <f t="shared" si="3"/>
        <v>-6.4360996417288208</v>
      </c>
      <c r="E64" s="18">
        <f t="shared" si="3"/>
        <v>-4.9930746262627608</v>
      </c>
      <c r="F64" s="18">
        <f t="shared" ref="F64:F84" si="5">IF(AND(F$3-D$3 &lt;&gt; 0,D6&lt;&gt;0,F6&lt;&gt;0),(EXP(LN(F6/D6)/(F$3-D$3))-1)*100,0)</f>
        <v>-5.4765390102835543</v>
      </c>
    </row>
    <row r="65" spans="1:6" x14ac:dyDescent="0.2">
      <c r="A65" t="str">
        <f>$A$7</f>
        <v>Food drink and tobacco</v>
      </c>
      <c r="B65" s="18">
        <f t="shared" si="3"/>
        <v>-3.4387745005581283</v>
      </c>
      <c r="C65" s="18">
        <f t="shared" si="4"/>
        <v>-1.0199862164023354</v>
      </c>
      <c r="D65" s="18">
        <f t="shared" si="3"/>
        <v>0.17761608372579563</v>
      </c>
      <c r="E65" s="18">
        <f t="shared" si="3"/>
        <v>-0.33630717614020478</v>
      </c>
      <c r="F65" s="18">
        <f t="shared" si="5"/>
        <v>-0.16529303593252331</v>
      </c>
    </row>
    <row r="66" spans="1:6" x14ac:dyDescent="0.2">
      <c r="A66" t="str">
        <f>$A$8</f>
        <v>Engineering</v>
      </c>
      <c r="B66" s="18">
        <f t="shared" si="3"/>
        <v>3.0489633336224342</v>
      </c>
      <c r="C66" s="18">
        <f t="shared" si="4"/>
        <v>-8.5525816968684225</v>
      </c>
      <c r="D66" s="18">
        <f t="shared" si="3"/>
        <v>1.5201115858840319</v>
      </c>
      <c r="E66" s="18">
        <f t="shared" si="3"/>
        <v>-1.0213934275183689</v>
      </c>
      <c r="F66" s="18">
        <f t="shared" si="5"/>
        <v>-0.18137439404201094</v>
      </c>
    </row>
    <row r="67" spans="1:6" x14ac:dyDescent="0.2">
      <c r="A67" t="str">
        <f>$A$9</f>
        <v>Rest of manufacturing</v>
      </c>
      <c r="B67" s="18">
        <f t="shared" si="3"/>
        <v>0.27257043311561535</v>
      </c>
      <c r="C67" s="18">
        <f t="shared" si="4"/>
        <v>-3.8505380266277811</v>
      </c>
      <c r="D67" s="18">
        <f t="shared" si="3"/>
        <v>-0.27513160221925848</v>
      </c>
      <c r="E67" s="18">
        <f t="shared" si="3"/>
        <v>-0.80657660227722028</v>
      </c>
      <c r="F67" s="18">
        <f t="shared" si="5"/>
        <v>-0.62974369767743177</v>
      </c>
    </row>
    <row r="68" spans="1:6" x14ac:dyDescent="0.2">
      <c r="A68" t="str">
        <f>$A$10</f>
        <v>Electricity and gas</v>
      </c>
      <c r="B68" s="18">
        <f t="shared" si="3"/>
        <v>-10.256628865590866</v>
      </c>
      <c r="C68" s="18">
        <f t="shared" si="4"/>
        <v>12.96296296296271</v>
      </c>
      <c r="D68" s="18">
        <f t="shared" si="3"/>
        <v>-1.0035475887517076</v>
      </c>
      <c r="E68" s="18">
        <f t="shared" si="3"/>
        <v>-0.19567963004207822</v>
      </c>
      <c r="F68" s="18">
        <f t="shared" si="5"/>
        <v>-0.46569882395157691</v>
      </c>
    </row>
    <row r="69" spans="1:6" x14ac:dyDescent="0.2">
      <c r="A69" t="str">
        <f>$A$11</f>
        <v>Water and sewerage</v>
      </c>
      <c r="B69" s="18">
        <f t="shared" si="3"/>
        <v>3.5202021810488482</v>
      </c>
      <c r="C69" s="18">
        <f t="shared" si="4"/>
        <v>-10.272750446087143</v>
      </c>
      <c r="D69" s="18">
        <f t="shared" si="3"/>
        <v>0.42813643647452437</v>
      </c>
      <c r="E69" s="18">
        <f t="shared" si="3"/>
        <v>0.25565927242487962</v>
      </c>
      <c r="F69" s="18">
        <f t="shared" si="5"/>
        <v>0.31311872245898265</v>
      </c>
    </row>
    <row r="70" spans="1:6" x14ac:dyDescent="0.2">
      <c r="A70" t="str">
        <f>$A$12</f>
        <v>Construction</v>
      </c>
      <c r="B70" s="18">
        <f t="shared" si="3"/>
        <v>5.1744772225350788</v>
      </c>
      <c r="C70" s="18">
        <f t="shared" si="4"/>
        <v>-5.8472391805721617</v>
      </c>
      <c r="D70" s="18">
        <f t="shared" si="3"/>
        <v>-5.3852398824560943E-2</v>
      </c>
      <c r="E70" s="18">
        <f t="shared" si="3"/>
        <v>0.17322444725336172</v>
      </c>
      <c r="F70" s="18">
        <f t="shared" si="5"/>
        <v>9.7474898949201361E-2</v>
      </c>
    </row>
    <row r="71" spans="1:6" x14ac:dyDescent="0.2">
      <c r="A71" t="str">
        <f>$A$13</f>
        <v>Wholesale and retail trade</v>
      </c>
      <c r="B71" s="18">
        <f t="shared" si="3"/>
        <v>-0.85970062553381021</v>
      </c>
      <c r="C71" s="18">
        <f t="shared" si="4"/>
        <v>-2.0704855876843786</v>
      </c>
      <c r="D71" s="18">
        <f t="shared" si="3"/>
        <v>0.20972822330049823</v>
      </c>
      <c r="E71" s="18">
        <f t="shared" si="3"/>
        <v>0.10818004223707156</v>
      </c>
      <c r="F71" s="18">
        <f t="shared" si="5"/>
        <v>0.14201799693769335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5.7549965157451588</v>
      </c>
      <c r="C72" s="18">
        <f t="shared" si="4"/>
        <v>-3.9022395856996073</v>
      </c>
      <c r="D72" s="18">
        <f t="shared" si="3"/>
        <v>2.3782473022711859</v>
      </c>
      <c r="E72" s="18">
        <f t="shared" si="3"/>
        <v>0.67494874770239743</v>
      </c>
      <c r="F72" s="18">
        <f t="shared" si="5"/>
        <v>1.2395427209162868</v>
      </c>
    </row>
    <row r="73" spans="1:6" x14ac:dyDescent="0.2">
      <c r="A73" t="str">
        <f>$A$15</f>
        <v>Accommodation and food</v>
      </c>
      <c r="B73" s="18">
        <f t="shared" si="6"/>
        <v>-0.91438599237736451</v>
      </c>
      <c r="C73" s="18">
        <f>IF(AND(D$3-C$3 &lt;&gt; 0,C15&lt;&gt;0,D15&lt;&gt;0),(EXP(LN(D15/C15)/(D$3-C$3))-1)*100,0)</f>
        <v>2.4900214921709907</v>
      </c>
      <c r="D73" s="18">
        <f t="shared" si="3"/>
        <v>1.1098662582336827</v>
      </c>
      <c r="E73" s="18">
        <f t="shared" si="3"/>
        <v>1.4962611083177979</v>
      </c>
      <c r="F73" s="18">
        <f t="shared" si="5"/>
        <v>1.3672990339703039</v>
      </c>
    </row>
    <row r="74" spans="1:6" x14ac:dyDescent="0.2">
      <c r="A74" t="str">
        <f>$A$16</f>
        <v>Media</v>
      </c>
      <c r="B74" s="18">
        <f t="shared" si="6"/>
        <v>3.2396772583147548</v>
      </c>
      <c r="C74" s="18">
        <f>IF(AND(D$3-C$3 &lt;&gt; 0,C16&lt;&gt;0,D16&lt;&gt;0),(EXP(LN(D16/C16)/(D$3-C$3))-1)*100,0)</f>
        <v>18.125887363937675</v>
      </c>
      <c r="D74" s="18">
        <f t="shared" si="3"/>
        <v>-0.35507675490622503</v>
      </c>
      <c r="E74" s="18">
        <f t="shared" si="3"/>
        <v>0.15792675522183774</v>
      </c>
      <c r="F74" s="18">
        <f t="shared" si="5"/>
        <v>-1.3367201357605829E-2</v>
      </c>
    </row>
    <row r="75" spans="1:6" x14ac:dyDescent="0.2">
      <c r="A75" t="str">
        <f>$A$17</f>
        <v>Information technology</v>
      </c>
      <c r="B75" s="18">
        <f t="shared" si="6"/>
        <v>3.25700711936594</v>
      </c>
      <c r="C75" s="18">
        <f t="shared" si="4"/>
        <v>9.0200542954720131</v>
      </c>
      <c r="D75" s="18">
        <f t="shared" si="3"/>
        <v>1.5225307226450546</v>
      </c>
      <c r="E75" s="18">
        <f t="shared" si="3"/>
        <v>0.70001135227388822</v>
      </c>
      <c r="F75" s="18">
        <f t="shared" si="5"/>
        <v>0.97344136123194147</v>
      </c>
    </row>
    <row r="76" spans="1:6" x14ac:dyDescent="0.2">
      <c r="A76" t="str">
        <f>$A$18</f>
        <v>Finance and insurance</v>
      </c>
      <c r="B76" s="18">
        <f t="shared" si="6"/>
        <v>-7.9912138282425493</v>
      </c>
      <c r="C76" s="18">
        <f t="shared" si="4"/>
        <v>1.8381840969224683</v>
      </c>
      <c r="D76" s="18">
        <f t="shared" si="3"/>
        <v>0</v>
      </c>
      <c r="E76" s="18">
        <f t="shared" si="3"/>
        <v>-0.51212091227523793</v>
      </c>
      <c r="F76" s="18">
        <f t="shared" si="5"/>
        <v>-0.34170601547699464</v>
      </c>
    </row>
    <row r="77" spans="1:6" x14ac:dyDescent="0.2">
      <c r="A77" t="str">
        <f>$A$19</f>
        <v>Real estate</v>
      </c>
      <c r="B77" s="18">
        <f t="shared" si="6"/>
        <v>1.3871450244990813</v>
      </c>
      <c r="C77" s="18">
        <f t="shared" si="4"/>
        <v>0.69609004739323854</v>
      </c>
      <c r="D77" s="18">
        <f t="shared" si="3"/>
        <v>0.17003410949345543</v>
      </c>
      <c r="E77" s="18">
        <f t="shared" si="3"/>
        <v>1.1188529847684592</v>
      </c>
      <c r="F77" s="18">
        <f t="shared" si="5"/>
        <v>0.80158561922889504</v>
      </c>
    </row>
    <row r="78" spans="1:6" x14ac:dyDescent="0.2">
      <c r="A78" t="str">
        <f>$A$20</f>
        <v>Professional services</v>
      </c>
      <c r="B78" s="18">
        <f t="shared" si="6"/>
        <v>1.8151238813737036</v>
      </c>
      <c r="C78" s="18">
        <f t="shared" si="4"/>
        <v>-0.16582191352233489</v>
      </c>
      <c r="D78" s="18">
        <f t="shared" si="3"/>
        <v>0.67099364452041232</v>
      </c>
      <c r="E78" s="18">
        <f t="shared" si="3"/>
        <v>0.56578403489484508</v>
      </c>
      <c r="F78" s="18">
        <f t="shared" si="5"/>
        <v>0.60084168210945421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-1.3199868288849004E-2</v>
      </c>
      <c r="C79" s="18">
        <f t="shared" ref="C79:C84" si="8">IF(AND(D$3-C$3 &lt;&gt; 0,C21&lt;&gt;0,D21&lt;&gt;0),(EXP(LN(D21/C21)/(D$3-C$3))-1)*100,0)</f>
        <v>-10.050301810865658</v>
      </c>
      <c r="D79" s="18">
        <f t="shared" ref="D79:D84" si="9">IF(AND(E$3-D$3 &lt;&gt; 0,D21&lt;&gt;0,E21&lt;&gt;0),(EXP(LN(E21/D21)/(E$3-D$3))-1)*100,0)</f>
        <v>1.6114633887610363</v>
      </c>
      <c r="E79" s="18">
        <f t="shared" ref="E79:E84" si="10">IF(AND(F$3-E$3 &lt;&gt; 0,E21&lt;&gt;0,F21&lt;&gt;0),(EXP(LN(F21/E21)/(F$3-E$3))-1)*100,0)</f>
        <v>0.78937872462143677</v>
      </c>
      <c r="F79" s="18">
        <f t="shared" si="5"/>
        <v>1.0626652702484529</v>
      </c>
    </row>
    <row r="80" spans="1:6" x14ac:dyDescent="0.2">
      <c r="A80" s="10" t="str">
        <f>$A$22</f>
        <v>Public admin. and defence</v>
      </c>
      <c r="B80" s="18">
        <f t="shared" si="7"/>
        <v>-1.8954546176834008</v>
      </c>
      <c r="C80" s="18">
        <f t="shared" si="8"/>
        <v>-0.82506410971124877</v>
      </c>
      <c r="D80" s="18">
        <f t="shared" si="9"/>
        <v>0.24500226643553447</v>
      </c>
      <c r="E80" s="18">
        <f t="shared" si="10"/>
        <v>0.31910553849305856</v>
      </c>
      <c r="F80" s="18">
        <f t="shared" si="5"/>
        <v>0.29439836327935787</v>
      </c>
    </row>
    <row r="81" spans="1:6" x14ac:dyDescent="0.2">
      <c r="A81" s="10" t="str">
        <f>$A$23</f>
        <v>Education</v>
      </c>
      <c r="B81" s="18">
        <f t="shared" si="7"/>
        <v>-0.60464246539591038</v>
      </c>
      <c r="C81" s="18">
        <f t="shared" si="8"/>
        <v>1.0380274964184588</v>
      </c>
      <c r="D81" s="18">
        <f t="shared" si="9"/>
        <v>0.36989029893044201</v>
      </c>
      <c r="E81" s="18">
        <f t="shared" si="10"/>
        <v>0.41818200251113602</v>
      </c>
      <c r="F81" s="18">
        <f t="shared" si="5"/>
        <v>0.40208218687587394</v>
      </c>
    </row>
    <row r="82" spans="1:6" x14ac:dyDescent="0.2">
      <c r="A82" s="10" t="str">
        <f>$A$24</f>
        <v>Health and social work</v>
      </c>
      <c r="B82" s="18">
        <f t="shared" si="7"/>
        <v>2.1322214349406954</v>
      </c>
      <c r="C82" s="18">
        <f t="shared" si="8"/>
        <v>-0.98666126558834</v>
      </c>
      <c r="D82" s="18">
        <f t="shared" si="9"/>
        <v>1.120430957072216</v>
      </c>
      <c r="E82" s="18">
        <f t="shared" si="10"/>
        <v>0.5034941427140005</v>
      </c>
      <c r="F82" s="18">
        <f t="shared" si="5"/>
        <v>0.7087203940980169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-2.2204460492503131E-14</v>
      </c>
      <c r="C83" s="18">
        <f t="shared" si="8"/>
        <v>-5.0646136926038476</v>
      </c>
      <c r="D83" s="18">
        <f t="shared" si="9"/>
        <v>-0.21524341599068464</v>
      </c>
      <c r="E83" s="18">
        <f t="shared" si="10"/>
        <v>0.87681382387059248</v>
      </c>
      <c r="F83" s="18">
        <f t="shared" si="5"/>
        <v>0.51147320499282944</v>
      </c>
    </row>
    <row r="84" spans="1:6" x14ac:dyDescent="0.2">
      <c r="A84" s="10" t="str">
        <f>$A$26</f>
        <v>Other services</v>
      </c>
      <c r="B84" s="18">
        <f t="shared" si="7"/>
        <v>-1.1879489146461863</v>
      </c>
      <c r="C84" s="18">
        <f t="shared" si="8"/>
        <v>-4.1533998443360476</v>
      </c>
      <c r="D84" s="18">
        <f t="shared" si="9"/>
        <v>-0.43789475986917292</v>
      </c>
      <c r="E84" s="18">
        <f t="shared" si="10"/>
        <v>7.5457745583040747E-4</v>
      </c>
      <c r="F84" s="18">
        <f t="shared" si="5"/>
        <v>-0.14567618171632546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0.78326738499547854</v>
      </c>
      <c r="C86" s="18">
        <f>IF(AND(D$3-C$3 &lt;&gt; 0,C28&lt;&gt;0,D28&lt;&gt;0),(EXP(LN(D28/C28)/(D$3-C$3))-1)*100,0)</f>
        <v>-2.8065027960108679</v>
      </c>
      <c r="D86" s="18">
        <f>IF(AND(E$3-D$3 &lt;&gt; 0,D28&lt;&gt;0,E28&lt;&gt;0),(EXP(LN(E28/D28)/(E$3-D$3))-1)*100,0)</f>
        <v>0.67060740942899155</v>
      </c>
      <c r="E86" s="18">
        <f>IF(AND(F$3-E$3 &lt;&gt; 0,E28&lt;&gt;0,F28&lt;&gt;0),(EXP(LN(F28/E28)/(F$3-E$3))-1)*100,0)</f>
        <v>0.35910546481654482</v>
      </c>
      <c r="F86" s="18">
        <f>IF(AND(F$3-D$3 &lt;&gt; 0,D28&lt;&gt;0,F28&lt;&gt;0),(EXP(LN(F28/D28)/(F$3-D$3))-1)*100,0)</f>
        <v>0.46283220204645925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-1.18799999999999</v>
      </c>
      <c r="C90" s="27">
        <f>D5-C5</f>
        <v>-2.361999999999993</v>
      </c>
      <c r="D90" s="27">
        <f t="shared" si="11"/>
        <v>0.22799999999998821</v>
      </c>
      <c r="E90" s="27">
        <f t="shared" si="11"/>
        <v>7.0000000000005613E-3</v>
      </c>
      <c r="F90" s="27">
        <f>F5-D5</f>
        <v>0.23499999999998877</v>
      </c>
    </row>
    <row r="91" spans="1:6" x14ac:dyDescent="0.2">
      <c r="A91" t="str">
        <f>$A$6</f>
        <v>Mining and quarrying</v>
      </c>
      <c r="B91" s="27">
        <f t="shared" si="11"/>
        <v>0.26899999999999891</v>
      </c>
      <c r="C91" s="27">
        <f t="shared" ref="C91:C105" si="12">D6-C6</f>
        <v>4.0999999999998926E-2</v>
      </c>
      <c r="D91" s="27">
        <f t="shared" si="11"/>
        <v>-0.19099999999999884</v>
      </c>
      <c r="E91" s="27">
        <f t="shared" si="11"/>
        <v>-0.19399999999999984</v>
      </c>
      <c r="F91" s="27">
        <f t="shared" ref="F91:F111" si="13">F6-D6</f>
        <v>-0.38499999999999868</v>
      </c>
    </row>
    <row r="92" spans="1:6" x14ac:dyDescent="0.2">
      <c r="A92" t="str">
        <f>$A$7</f>
        <v>Food drink and tobacco</v>
      </c>
      <c r="B92" s="27">
        <f t="shared" si="11"/>
        <v>-1.0900000000000087</v>
      </c>
      <c r="C92" s="27">
        <f t="shared" si="12"/>
        <v>-7.3999999999989186E-2</v>
      </c>
      <c r="D92" s="27">
        <f t="shared" si="11"/>
        <v>6.3999999999997392E-2</v>
      </c>
      <c r="E92" s="27">
        <f t="shared" si="11"/>
        <v>-0.24000000000000288</v>
      </c>
      <c r="F92" s="27">
        <f t="shared" si="13"/>
        <v>-0.17600000000000549</v>
      </c>
    </row>
    <row r="93" spans="1:6" x14ac:dyDescent="0.2">
      <c r="A93" t="str">
        <f>$A$8</f>
        <v>Engineering</v>
      </c>
      <c r="B93" s="27">
        <f t="shared" si="11"/>
        <v>1.4929999999999772</v>
      </c>
      <c r="C93" s="27">
        <f t="shared" si="12"/>
        <v>-1.1279999999999752</v>
      </c>
      <c r="D93" s="27">
        <f t="shared" si="11"/>
        <v>0.94499999999999318</v>
      </c>
      <c r="E93" s="27">
        <f t="shared" si="11"/>
        <v>-1.2690000000000339</v>
      </c>
      <c r="F93" s="27">
        <f t="shared" si="13"/>
        <v>-0.3240000000000407</v>
      </c>
    </row>
    <row r="94" spans="1:6" x14ac:dyDescent="0.2">
      <c r="A94" t="str">
        <f>$A$9</f>
        <v>Rest of manufacturing</v>
      </c>
      <c r="B94" s="27">
        <f t="shared" si="11"/>
        <v>0.47500000000000853</v>
      </c>
      <c r="C94" s="27">
        <f t="shared" si="12"/>
        <v>-1.6890000000000143</v>
      </c>
      <c r="D94" s="27">
        <f t="shared" si="11"/>
        <v>-0.57700000000010476</v>
      </c>
      <c r="E94" s="27">
        <f t="shared" si="11"/>
        <v>-3.2359999999998763</v>
      </c>
      <c r="F94" s="27">
        <f t="shared" si="13"/>
        <v>-3.8129999999999811</v>
      </c>
    </row>
    <row r="95" spans="1:6" x14ac:dyDescent="0.2">
      <c r="A95" t="str">
        <f>$A$10</f>
        <v>Electricity and gas</v>
      </c>
      <c r="B95" s="27">
        <f t="shared" si="11"/>
        <v>-0.23399999999999926</v>
      </c>
      <c r="C95" s="27">
        <f t="shared" si="12"/>
        <v>5.5999999999999051E-2</v>
      </c>
      <c r="D95" s="27">
        <f t="shared" si="11"/>
        <v>-2.3999999999999133E-2</v>
      </c>
      <c r="E95" s="27">
        <f t="shared" si="11"/>
        <v>-9.0000000000011737E-3</v>
      </c>
      <c r="F95" s="27">
        <f t="shared" si="13"/>
        <v>-3.3000000000000307E-2</v>
      </c>
    </row>
    <row r="96" spans="1:6" x14ac:dyDescent="0.2">
      <c r="A96" t="str">
        <f>$A$11</f>
        <v>Water and sewerage</v>
      </c>
      <c r="B96" s="27">
        <f t="shared" si="11"/>
        <v>0.50700000000001211</v>
      </c>
      <c r="C96" s="27">
        <f t="shared" si="12"/>
        <v>-0.40299999999999825</v>
      </c>
      <c r="D96" s="27">
        <f t="shared" si="11"/>
        <v>7.6000000000002288E-2</v>
      </c>
      <c r="E96" s="27">
        <f t="shared" si="11"/>
        <v>9.2999999999998195E-2</v>
      </c>
      <c r="F96" s="27">
        <f t="shared" si="13"/>
        <v>0.16900000000000048</v>
      </c>
    </row>
    <row r="97" spans="1:6" x14ac:dyDescent="0.2">
      <c r="A97" t="str">
        <f>$A$12</f>
        <v>Construction</v>
      </c>
      <c r="B97" s="27">
        <f t="shared" si="11"/>
        <v>8.0819999999998231</v>
      </c>
      <c r="C97" s="27">
        <f t="shared" si="12"/>
        <v>-2.5859999999998351</v>
      </c>
      <c r="D97" s="27">
        <f t="shared" si="11"/>
        <v>-0.11200000000007293</v>
      </c>
      <c r="E97" s="27">
        <f t="shared" si="11"/>
        <v>0.72499999999994458</v>
      </c>
      <c r="F97" s="27">
        <f t="shared" si="13"/>
        <v>0.61299999999987165</v>
      </c>
    </row>
    <row r="98" spans="1:6" x14ac:dyDescent="0.2">
      <c r="A98" t="str">
        <f>$A$13</f>
        <v>Wholesale and retail trade</v>
      </c>
      <c r="B98" s="27">
        <f t="shared" si="11"/>
        <v>-3.0770000000002966</v>
      </c>
      <c r="C98" s="27">
        <f t="shared" si="12"/>
        <v>-1.8129999999999455</v>
      </c>
      <c r="D98" s="27">
        <f t="shared" si="11"/>
        <v>0.9030000000000058</v>
      </c>
      <c r="E98" s="27">
        <f t="shared" si="11"/>
        <v>0.94199999999986517</v>
      </c>
      <c r="F98" s="27">
        <f t="shared" si="13"/>
        <v>1.844999999999871</v>
      </c>
    </row>
    <row r="99" spans="1:6" x14ac:dyDescent="0.2">
      <c r="A99" t="str">
        <f>$A$14</f>
        <v>Transport and storage</v>
      </c>
      <c r="B99" s="27">
        <f t="shared" si="11"/>
        <v>8.8290000000001356</v>
      </c>
      <c r="C99" s="27">
        <f t="shared" si="12"/>
        <v>-1.7180000000001101</v>
      </c>
      <c r="D99" s="27">
        <f t="shared" si="11"/>
        <v>5.2760000000001526</v>
      </c>
      <c r="E99" s="27">
        <f t="shared" si="11"/>
        <v>3.3109999999999218</v>
      </c>
      <c r="F99" s="27">
        <f t="shared" si="13"/>
        <v>8.5870000000000744</v>
      </c>
    </row>
    <row r="100" spans="1:6" x14ac:dyDescent="0.2">
      <c r="A100" t="str">
        <f>$A$15</f>
        <v>Accommodation and food</v>
      </c>
      <c r="B100" s="27">
        <f t="shared" si="11"/>
        <v>-1.2189999999999799</v>
      </c>
      <c r="C100" s="27">
        <f t="shared" si="12"/>
        <v>0.81100000000009231</v>
      </c>
      <c r="D100" s="27">
        <f t="shared" si="11"/>
        <v>1.8939999999998847</v>
      </c>
      <c r="E100" s="27">
        <f t="shared" si="11"/>
        <v>5.6480000000000175</v>
      </c>
      <c r="F100" s="27">
        <f t="shared" si="13"/>
        <v>7.5419999999999021</v>
      </c>
    </row>
    <row r="101" spans="1:6" x14ac:dyDescent="0.2">
      <c r="A101" t="str">
        <f>$A$16</f>
        <v>Media</v>
      </c>
      <c r="B101" s="27">
        <f t="shared" si="11"/>
        <v>0.25299999999999923</v>
      </c>
      <c r="C101" s="27">
        <f t="shared" si="12"/>
        <v>0.38300000000000223</v>
      </c>
      <c r="D101" s="27">
        <f t="shared" si="11"/>
        <v>-4.3999999999993378E-2</v>
      </c>
      <c r="E101" s="27">
        <f t="shared" si="11"/>
        <v>3.8999999999992152E-2</v>
      </c>
      <c r="F101" s="27">
        <f t="shared" si="13"/>
        <v>-5.0000000000012257E-3</v>
      </c>
    </row>
    <row r="102" spans="1:6" x14ac:dyDescent="0.2">
      <c r="A102" t="str">
        <f>$A$17</f>
        <v>Information technology</v>
      </c>
      <c r="B102" s="27">
        <f t="shared" si="11"/>
        <v>1.3740000000000272</v>
      </c>
      <c r="C102" s="27">
        <f t="shared" si="12"/>
        <v>1.0299999999999514</v>
      </c>
      <c r="D102" s="27">
        <f t="shared" si="11"/>
        <v>0.97700000000000387</v>
      </c>
      <c r="E102" s="27">
        <f t="shared" si="11"/>
        <v>0.97000000000001307</v>
      </c>
      <c r="F102" s="27">
        <f t="shared" si="13"/>
        <v>1.9470000000000169</v>
      </c>
    </row>
    <row r="103" spans="1:6" x14ac:dyDescent="0.2">
      <c r="A103" t="str">
        <f>$A$18</f>
        <v>Finance and insurance</v>
      </c>
      <c r="B103" s="27">
        <f t="shared" si="11"/>
        <v>-2.8390000000000253</v>
      </c>
      <c r="C103" s="27">
        <f t="shared" si="12"/>
        <v>0.13200000000000234</v>
      </c>
      <c r="D103" s="27">
        <f t="shared" si="11"/>
        <v>0</v>
      </c>
      <c r="E103" s="27">
        <f t="shared" si="11"/>
        <v>-0.36599999999999611</v>
      </c>
      <c r="F103" s="27">
        <f t="shared" si="13"/>
        <v>-0.36599999999999522</v>
      </c>
    </row>
    <row r="104" spans="1:6" x14ac:dyDescent="0.2">
      <c r="A104" t="str">
        <f>$A$19</f>
        <v>Real estate</v>
      </c>
      <c r="B104" s="27">
        <f t="shared" si="11"/>
        <v>0.36199999999999655</v>
      </c>
      <c r="C104" s="27">
        <f t="shared" si="12"/>
        <v>4.6999999999990827E-2</v>
      </c>
      <c r="D104" s="27">
        <f t="shared" si="11"/>
        <v>5.7999999999995389E-2</v>
      </c>
      <c r="E104" s="27">
        <f t="shared" si="11"/>
        <v>0.80700000000000749</v>
      </c>
      <c r="F104" s="27">
        <f t="shared" si="13"/>
        <v>0.86500000000000288</v>
      </c>
    </row>
    <row r="105" spans="1:6" x14ac:dyDescent="0.2">
      <c r="A105" t="str">
        <f>$A$20</f>
        <v>Professional services</v>
      </c>
      <c r="B105" s="27">
        <f t="shared" si="11"/>
        <v>2.2190000000000296</v>
      </c>
      <c r="C105" s="27">
        <f t="shared" si="12"/>
        <v>-5.300000000000793E-2</v>
      </c>
      <c r="D105" s="27">
        <f t="shared" si="11"/>
        <v>1.085000000000008</v>
      </c>
      <c r="E105" s="27">
        <f t="shared" si="11"/>
        <v>1.9149999999998641</v>
      </c>
      <c r="F105" s="27">
        <f t="shared" si="13"/>
        <v>2.9999999999998721</v>
      </c>
    </row>
    <row r="106" spans="1:6" x14ac:dyDescent="0.2">
      <c r="A106" s="10" t="str">
        <f>$A$21</f>
        <v>Support services</v>
      </c>
      <c r="B106" s="27">
        <f t="shared" ref="B106:B111" si="14">C21-B21</f>
        <v>-2.1000000000029218E-2</v>
      </c>
      <c r="C106" s="27">
        <f t="shared" ref="C106:C111" si="15">D21-C21</f>
        <v>-3.996000000000187</v>
      </c>
      <c r="D106" s="27">
        <f t="shared" ref="D106:D111" si="16">E21-D21</f>
        <v>2.9760000000002194</v>
      </c>
      <c r="E106" s="27">
        <f t="shared" ref="E106:E111" si="17">F21-E21</f>
        <v>3.1689999999999898</v>
      </c>
      <c r="F106" s="27">
        <f t="shared" si="13"/>
        <v>6.1450000000002092</v>
      </c>
    </row>
    <row r="107" spans="1:6" x14ac:dyDescent="0.2">
      <c r="A107" s="10" t="str">
        <f>$A$22</f>
        <v>Public admin. and defence</v>
      </c>
      <c r="B107" s="27">
        <f t="shared" si="14"/>
        <v>-1.4270000000000103</v>
      </c>
      <c r="C107" s="27">
        <f t="shared" si="15"/>
        <v>-0.14800000000000324</v>
      </c>
      <c r="D107" s="27">
        <f t="shared" si="16"/>
        <v>0.21900000000005093</v>
      </c>
      <c r="E107" s="27">
        <f t="shared" si="17"/>
        <v>0.58300000000004459</v>
      </c>
      <c r="F107" s="27">
        <f t="shared" si="13"/>
        <v>0.80200000000009553</v>
      </c>
    </row>
    <row r="108" spans="1:6" x14ac:dyDescent="0.2">
      <c r="A108" s="10" t="str">
        <f>$A$23</f>
        <v>Education</v>
      </c>
      <c r="B108" s="27">
        <f t="shared" si="14"/>
        <v>-0.97699999999996123</v>
      </c>
      <c r="C108" s="27">
        <f t="shared" si="15"/>
        <v>0.41300000000001091</v>
      </c>
      <c r="D108" s="27">
        <f t="shared" si="16"/>
        <v>0.74899999999993838</v>
      </c>
      <c r="E108" s="27">
        <f t="shared" si="17"/>
        <v>1.7450000000000045</v>
      </c>
      <c r="F108" s="27">
        <f t="shared" si="13"/>
        <v>2.4939999999999429</v>
      </c>
    </row>
    <row r="109" spans="1:6" x14ac:dyDescent="0.2">
      <c r="A109" s="10" t="str">
        <f>$A$24</f>
        <v>Health and social work</v>
      </c>
      <c r="B109" s="27">
        <f t="shared" si="14"/>
        <v>5.5939999999998946</v>
      </c>
      <c r="C109" s="27">
        <f t="shared" si="15"/>
        <v>-0.68199999999997374</v>
      </c>
      <c r="D109" s="27">
        <f t="shared" si="16"/>
        <v>3.9209999999998786</v>
      </c>
      <c r="E109" s="27">
        <f t="shared" si="17"/>
        <v>3.7270000000000749</v>
      </c>
      <c r="F109" s="27">
        <f t="shared" si="13"/>
        <v>7.6479999999999535</v>
      </c>
    </row>
    <row r="110" spans="1:6" x14ac:dyDescent="0.2">
      <c r="A110" s="10" t="str">
        <f>$A$25</f>
        <v>Arts and entertainment</v>
      </c>
      <c r="B110" s="27">
        <f t="shared" si="14"/>
        <v>0</v>
      </c>
      <c r="C110" s="27">
        <f t="shared" si="15"/>
        <v>-0.92100000000001003</v>
      </c>
      <c r="D110" s="27">
        <f t="shared" si="16"/>
        <v>-0.18499999999999872</v>
      </c>
      <c r="E110" s="27">
        <f t="shared" si="17"/>
        <v>1.5579999999999856</v>
      </c>
      <c r="F110" s="27">
        <f t="shared" si="13"/>
        <v>1.3729999999999869</v>
      </c>
    </row>
    <row r="111" spans="1:6" x14ac:dyDescent="0.2">
      <c r="A111" s="10" t="str">
        <f>$A$26</f>
        <v>Other services</v>
      </c>
      <c r="B111" s="27">
        <f t="shared" si="14"/>
        <v>-0.69200000000001438</v>
      </c>
      <c r="C111" s="27">
        <f t="shared" si="15"/>
        <v>-0.58700000000001218</v>
      </c>
      <c r="D111" s="27">
        <f t="shared" si="16"/>
        <v>-0.29399999999996673</v>
      </c>
      <c r="E111" s="27">
        <f t="shared" si="17"/>
        <v>9.9999999999589306E-4</v>
      </c>
      <c r="F111" s="27">
        <f t="shared" si="13"/>
        <v>-0.29299999999997084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16.692999999999643</v>
      </c>
      <c r="C113" s="29">
        <f>D28-C28</f>
        <v>-15.247000000000071</v>
      </c>
      <c r="D113" s="29">
        <f>E28-D28</f>
        <v>17.943999999999846</v>
      </c>
      <c r="E113" s="29">
        <f>F28-E28</f>
        <v>19.925999999999931</v>
      </c>
      <c r="F113" s="29">
        <f>F28-D28</f>
        <v>37.869999999999777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Stoke-on-Trent and Staffordshire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12.873999999999977</v>
      </c>
      <c r="C7" s="31">
        <f>'Ind T1'!C7</f>
        <v>12.228</v>
      </c>
      <c r="D7" s="31">
        <f>'Ind T1'!D7</f>
        <v>9.5600000000000058</v>
      </c>
      <c r="E7" s="31">
        <f>'Ind T1'!E7</f>
        <v>9.6489999999999974</v>
      </c>
      <c r="F7" s="31">
        <f>'Ind T1'!F7</f>
        <v>9.5459999999999958</v>
      </c>
      <c r="H7" s="31">
        <f>C7-B7</f>
        <v>-0.6459999999999777</v>
      </c>
      <c r="I7" s="31">
        <f>D7-C7</f>
        <v>-2.6679999999999939</v>
      </c>
      <c r="J7" s="31">
        <f>E7-D7</f>
        <v>8.899999999999153E-2</v>
      </c>
      <c r="K7" s="31">
        <f>F7-E7</f>
        <v>-0.10300000000000153</v>
      </c>
      <c r="L7" s="31">
        <f>F7-D7</f>
        <v>-1.4000000000010004E-2</v>
      </c>
    </row>
    <row r="8" spans="1:12" x14ac:dyDescent="0.2">
      <c r="A8" t="str">
        <f>'Ind T2'!A5</f>
        <v>Agriculture</v>
      </c>
      <c r="B8" s="32">
        <f>'Ind T2'!B5</f>
        <v>8.4269999999999907</v>
      </c>
      <c r="C8" s="32">
        <f>'Ind T2'!C5</f>
        <v>7.2390000000000008</v>
      </c>
      <c r="D8" s="32">
        <f>'Ind T2'!D5</f>
        <v>4.8770000000000078</v>
      </c>
      <c r="E8" s="32">
        <f>'Ind T2'!E5</f>
        <v>5.104999999999996</v>
      </c>
      <c r="F8" s="32">
        <f>'Ind T2'!F5</f>
        <v>5.1119999999999965</v>
      </c>
      <c r="H8" s="11">
        <f t="shared" ref="H8:H40" si="0">C8-B8</f>
        <v>-1.18799999999999</v>
      </c>
      <c r="I8" s="31">
        <f t="shared" ref="I8:I38" si="1">D8-C8</f>
        <v>-2.361999999999993</v>
      </c>
      <c r="J8" s="11">
        <f t="shared" ref="J8:J38" si="2">E8-D8</f>
        <v>0.22799999999998821</v>
      </c>
      <c r="K8" s="11">
        <f t="shared" ref="K8:K38" si="3">F8-E8</f>
        <v>7.0000000000005613E-3</v>
      </c>
      <c r="L8" s="31">
        <f t="shared" ref="L8:L40" si="4">F8-D8</f>
        <v>0.23499999999998877</v>
      </c>
    </row>
    <row r="9" spans="1:12" x14ac:dyDescent="0.2">
      <c r="A9" t="str">
        <f>'Ind T2'!A6</f>
        <v>Mining and quarrying</v>
      </c>
      <c r="B9" s="32">
        <f>'Ind T2'!B6</f>
        <v>0.36500000000000055</v>
      </c>
      <c r="C9" s="32">
        <f>'Ind T2'!C6</f>
        <v>0.63399999999999945</v>
      </c>
      <c r="D9" s="32">
        <f>'Ind T2'!D6</f>
        <v>0.67499999999999838</v>
      </c>
      <c r="E9" s="32">
        <f>'Ind T2'!E6</f>
        <v>0.48399999999999954</v>
      </c>
      <c r="F9" s="32">
        <f>'Ind T2'!F6</f>
        <v>0.2899999999999997</v>
      </c>
      <c r="H9" s="11">
        <f t="shared" si="0"/>
        <v>0.26899999999999891</v>
      </c>
      <c r="I9" s="31">
        <f t="shared" si="1"/>
        <v>4.0999999999998926E-2</v>
      </c>
      <c r="J9" s="11">
        <f t="shared" si="2"/>
        <v>-0.19099999999999884</v>
      </c>
      <c r="K9" s="11">
        <f t="shared" si="3"/>
        <v>-0.19399999999999984</v>
      </c>
      <c r="L9" s="31">
        <f t="shared" si="4"/>
        <v>-0.38499999999999868</v>
      </c>
    </row>
    <row r="10" spans="1:12" x14ac:dyDescent="0.2">
      <c r="A10" t="str">
        <f>'Ind T2'!A10</f>
        <v>Electricity and gas</v>
      </c>
      <c r="B10" s="32">
        <f>'Ind T2'!B10</f>
        <v>0.66600000000000004</v>
      </c>
      <c r="C10" s="32">
        <f>'Ind T2'!C10</f>
        <v>0.43200000000000077</v>
      </c>
      <c r="D10" s="32">
        <f>'Ind T2'!D10</f>
        <v>0.48799999999999982</v>
      </c>
      <c r="E10" s="32">
        <f>'Ind T2'!E10</f>
        <v>0.46400000000000069</v>
      </c>
      <c r="F10" s="32">
        <f>'Ind T2'!F10</f>
        <v>0.45499999999999952</v>
      </c>
      <c r="H10" s="11">
        <f t="shared" si="0"/>
        <v>-0.23399999999999926</v>
      </c>
      <c r="I10" s="31">
        <f t="shared" si="1"/>
        <v>5.5999999999999051E-2</v>
      </c>
      <c r="J10" s="11">
        <f t="shared" si="2"/>
        <v>-2.3999999999999133E-2</v>
      </c>
      <c r="K10" s="11">
        <f t="shared" si="3"/>
        <v>-9.0000000000011737E-3</v>
      </c>
      <c r="L10" s="31">
        <f t="shared" si="4"/>
        <v>-3.3000000000000307E-2</v>
      </c>
    </row>
    <row r="11" spans="1:12" x14ac:dyDescent="0.2">
      <c r="A11" t="str">
        <f>'Ind T2'!A11</f>
        <v>Water and sewerage</v>
      </c>
      <c r="B11" s="32">
        <f>'Ind T2'!B11</f>
        <v>3.4159999999999862</v>
      </c>
      <c r="C11" s="32">
        <f>'Ind T2'!C11</f>
        <v>3.9229999999999983</v>
      </c>
      <c r="D11" s="32">
        <f>'Ind T2'!D11</f>
        <v>3.52</v>
      </c>
      <c r="E11" s="32">
        <f>'Ind T2'!E11</f>
        <v>3.5960000000000023</v>
      </c>
      <c r="F11" s="32">
        <f>'Ind T2'!F11</f>
        <v>3.6890000000000005</v>
      </c>
      <c r="H11" s="11">
        <f t="shared" ref="H11" si="5">C11-B11</f>
        <v>0.50700000000001211</v>
      </c>
      <c r="I11" s="31">
        <f t="shared" ref="I11" si="6">D11-C11</f>
        <v>-0.40299999999999825</v>
      </c>
      <c r="J11" s="11">
        <f t="shared" ref="J11" si="7">E11-D11</f>
        <v>7.6000000000002288E-2</v>
      </c>
      <c r="K11" s="11">
        <f t="shared" ref="K11" si="8">F11-E11</f>
        <v>9.2999999999998195E-2</v>
      </c>
      <c r="L11" s="31">
        <f t="shared" si="4"/>
        <v>0.16900000000000048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63.430000000000078</v>
      </c>
      <c r="C13" s="31">
        <f>'Ind T1'!C8</f>
        <v>64.30800000000005</v>
      </c>
      <c r="D13" s="31">
        <f>'Ind T1'!D8</f>
        <v>61.417000000000073</v>
      </c>
      <c r="E13" s="31">
        <f>'Ind T1'!E8</f>
        <v>61.848999999999961</v>
      </c>
      <c r="F13" s="31">
        <f>'Ind T1'!F8</f>
        <v>57.104000000000049</v>
      </c>
      <c r="H13" s="31">
        <f t="shared" si="0"/>
        <v>0.87799999999997169</v>
      </c>
      <c r="I13" s="31">
        <f t="shared" si="1"/>
        <v>-2.8909999999999769</v>
      </c>
      <c r="J13" s="31">
        <f t="shared" si="2"/>
        <v>0.43199999999988847</v>
      </c>
      <c r="K13" s="31">
        <f t="shared" si="3"/>
        <v>-4.7449999999999122</v>
      </c>
      <c r="L13" s="31">
        <f t="shared" si="4"/>
        <v>-4.3130000000000237</v>
      </c>
    </row>
    <row r="14" spans="1:12" x14ac:dyDescent="0.2">
      <c r="A14" t="str">
        <f>'Ind T2'!A7</f>
        <v>Food drink and tobacco</v>
      </c>
      <c r="B14" s="32">
        <f>'Ind T2'!B7</f>
        <v>8.3449999999999971</v>
      </c>
      <c r="C14" s="32">
        <f>'Ind T2'!C7</f>
        <v>7.2549999999999883</v>
      </c>
      <c r="D14" s="32">
        <f>'Ind T2'!D7</f>
        <v>7.1809999999999992</v>
      </c>
      <c r="E14" s="32">
        <f>'Ind T2'!E7</f>
        <v>7.2449999999999966</v>
      </c>
      <c r="F14" s="32">
        <f>'Ind T2'!F7</f>
        <v>7.0049999999999937</v>
      </c>
      <c r="H14" s="11">
        <f t="shared" si="0"/>
        <v>-1.0900000000000087</v>
      </c>
      <c r="I14" s="31">
        <f t="shared" si="1"/>
        <v>-7.3999999999989186E-2</v>
      </c>
      <c r="J14" s="11">
        <f t="shared" si="2"/>
        <v>6.3999999999997392E-2</v>
      </c>
      <c r="K14" s="11">
        <f t="shared" si="3"/>
        <v>-0.24000000000000288</v>
      </c>
      <c r="L14" s="31">
        <f t="shared" si="4"/>
        <v>-0.17600000000000549</v>
      </c>
    </row>
    <row r="15" spans="1:12" x14ac:dyDescent="0.2">
      <c r="A15" t="str">
        <f>'Ind T2'!A8</f>
        <v>Engineering</v>
      </c>
      <c r="B15" s="32">
        <f>'Ind T2'!B8</f>
        <v>11.696000000000019</v>
      </c>
      <c r="C15" s="32">
        <f>'Ind T2'!C8</f>
        <v>13.188999999999997</v>
      </c>
      <c r="D15" s="32">
        <f>'Ind T2'!D8</f>
        <v>12.061000000000021</v>
      </c>
      <c r="E15" s="32">
        <f>'Ind T2'!E8</f>
        <v>13.006000000000014</v>
      </c>
      <c r="F15" s="32">
        <f>'Ind T2'!F8</f>
        <v>11.736999999999981</v>
      </c>
      <c r="H15" s="11">
        <f t="shared" si="0"/>
        <v>1.4929999999999772</v>
      </c>
      <c r="I15" s="31">
        <f t="shared" si="1"/>
        <v>-1.1279999999999752</v>
      </c>
      <c r="J15" s="11">
        <f t="shared" si="2"/>
        <v>0.94499999999999318</v>
      </c>
      <c r="K15" s="11">
        <f t="shared" si="3"/>
        <v>-1.2690000000000339</v>
      </c>
      <c r="L15" s="31">
        <f t="shared" si="4"/>
        <v>-0.3240000000000407</v>
      </c>
    </row>
    <row r="16" spans="1:12" x14ac:dyDescent="0.2">
      <c r="A16" t="str">
        <f>'Ind T2'!A9</f>
        <v>Rest of manufacturing</v>
      </c>
      <c r="B16" s="32">
        <f>'Ind T2'!B9</f>
        <v>43.38900000000006</v>
      </c>
      <c r="C16" s="32">
        <f>'Ind T2'!C9</f>
        <v>43.864000000000068</v>
      </c>
      <c r="D16" s="32">
        <f>'Ind T2'!D9</f>
        <v>42.175000000000054</v>
      </c>
      <c r="E16" s="32">
        <f>'Ind T2'!E9</f>
        <v>41.597999999999949</v>
      </c>
      <c r="F16" s="32">
        <f>'Ind T2'!F9</f>
        <v>38.362000000000073</v>
      </c>
      <c r="H16" s="11">
        <f t="shared" si="0"/>
        <v>0.47500000000000853</v>
      </c>
      <c r="I16" s="31">
        <f t="shared" si="1"/>
        <v>-1.6890000000000143</v>
      </c>
      <c r="J16" s="11">
        <f t="shared" si="2"/>
        <v>-0.57700000000010476</v>
      </c>
      <c r="K16" s="11">
        <f t="shared" si="3"/>
        <v>-3.2359999999998763</v>
      </c>
      <c r="L16" s="31">
        <f t="shared" si="4"/>
        <v>-3.8129999999999811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36.144000000000048</v>
      </c>
      <c r="C18" s="31">
        <f>'Ind T1'!C9</f>
        <v>44.225999999999871</v>
      </c>
      <c r="D18" s="31">
        <f>'Ind T1'!D9</f>
        <v>41.640000000000036</v>
      </c>
      <c r="E18" s="31">
        <f>'Ind T1'!E9</f>
        <v>41.527999999999963</v>
      </c>
      <c r="F18" s="31">
        <f>'Ind T1'!F9</f>
        <v>42.252999999999908</v>
      </c>
      <c r="H18" s="31">
        <f t="shared" si="0"/>
        <v>8.0819999999998231</v>
      </c>
      <c r="I18" s="31">
        <f t="shared" si="1"/>
        <v>-2.5859999999998351</v>
      </c>
      <c r="J18" s="31">
        <f t="shared" si="2"/>
        <v>-0.11200000000007293</v>
      </c>
      <c r="K18" s="31">
        <f t="shared" si="3"/>
        <v>0.72499999999994458</v>
      </c>
      <c r="L18" s="31">
        <f t="shared" si="4"/>
        <v>0.61299999999987165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159.62699999999995</v>
      </c>
      <c r="C20" s="31">
        <f>'Ind T1'!C10</f>
        <v>164.15999999999983</v>
      </c>
      <c r="D20" s="31">
        <f>'Ind T1'!D10</f>
        <v>161.43999999999986</v>
      </c>
      <c r="E20" s="31">
        <f>'Ind T1'!E10</f>
        <v>169.51299999999986</v>
      </c>
      <c r="F20" s="31">
        <f>'Ind T1'!F10</f>
        <v>179.41399999999967</v>
      </c>
      <c r="H20" s="31">
        <f t="shared" si="0"/>
        <v>4.5329999999998734</v>
      </c>
      <c r="I20" s="31">
        <f t="shared" si="1"/>
        <v>-2.7199999999999704</v>
      </c>
      <c r="J20" s="31">
        <f t="shared" si="2"/>
        <v>8.0730000000000075</v>
      </c>
      <c r="K20" s="31">
        <f t="shared" si="3"/>
        <v>9.9009999999998115</v>
      </c>
      <c r="L20" s="31">
        <f t="shared" si="4"/>
        <v>17.973999999999819</v>
      </c>
    </row>
    <row r="21" spans="1:12" x14ac:dyDescent="0.2">
      <c r="A21" s="10" t="str">
        <f>'Ind T2'!A13</f>
        <v>Wholesale and retail trade</v>
      </c>
      <c r="B21" s="32">
        <f>'Ind T2'!B13</f>
        <v>90.641000000000076</v>
      </c>
      <c r="C21" s="32">
        <f>'Ind T2'!C13</f>
        <v>87.56399999999978</v>
      </c>
      <c r="D21" s="32">
        <f>'Ind T2'!D13</f>
        <v>85.750999999999834</v>
      </c>
      <c r="E21" s="32">
        <f>'Ind T2'!E13</f>
        <v>86.65399999999984</v>
      </c>
      <c r="F21" s="32">
        <f>'Ind T2'!F13</f>
        <v>87.595999999999705</v>
      </c>
      <c r="H21" s="11">
        <f t="shared" si="0"/>
        <v>-3.0770000000002966</v>
      </c>
      <c r="I21" s="31">
        <f t="shared" si="1"/>
        <v>-1.8129999999999455</v>
      </c>
      <c r="J21" s="11">
        <f t="shared" si="2"/>
        <v>0.9030000000000058</v>
      </c>
      <c r="K21" s="11">
        <f t="shared" si="3"/>
        <v>0.94199999999986517</v>
      </c>
      <c r="L21" s="31">
        <f t="shared" si="4"/>
        <v>1.844999999999871</v>
      </c>
    </row>
    <row r="22" spans="1:12" x14ac:dyDescent="0.2">
      <c r="A22" s="10" t="str">
        <f>'Ind T2'!A14</f>
        <v>Transport and storage</v>
      </c>
      <c r="B22" s="32">
        <f>'Ind T2'!B14</f>
        <v>35.196999999999932</v>
      </c>
      <c r="C22" s="32">
        <f>'Ind T2'!C14</f>
        <v>44.026000000000067</v>
      </c>
      <c r="D22" s="32">
        <f>'Ind T2'!D14</f>
        <v>42.307999999999957</v>
      </c>
      <c r="E22" s="32">
        <f>'Ind T2'!E14</f>
        <v>47.58400000000011</v>
      </c>
      <c r="F22" s="32">
        <f>'Ind T2'!F14</f>
        <v>50.895000000000032</v>
      </c>
      <c r="H22" s="11">
        <f t="shared" si="0"/>
        <v>8.8290000000001356</v>
      </c>
      <c r="I22" s="31">
        <f t="shared" si="1"/>
        <v>-1.7180000000001101</v>
      </c>
      <c r="J22" s="11">
        <f t="shared" si="2"/>
        <v>5.2760000000001526</v>
      </c>
      <c r="K22" s="11">
        <f t="shared" si="3"/>
        <v>3.3109999999999218</v>
      </c>
      <c r="L22" s="31">
        <f t="shared" si="4"/>
        <v>8.5870000000000744</v>
      </c>
    </row>
    <row r="23" spans="1:12" x14ac:dyDescent="0.2">
      <c r="A23" s="10" t="str">
        <f>'Ind T2'!A15</f>
        <v>Accommodation and food</v>
      </c>
      <c r="B23" s="32">
        <f>'Ind T2'!B15</f>
        <v>33.788999999999938</v>
      </c>
      <c r="C23" s="32">
        <f>'Ind T2'!C15</f>
        <v>32.569999999999958</v>
      </c>
      <c r="D23" s="32">
        <f>'Ind T2'!D15</f>
        <v>33.38100000000005</v>
      </c>
      <c r="E23" s="32">
        <f>'Ind T2'!E15</f>
        <v>35.274999999999935</v>
      </c>
      <c r="F23" s="32">
        <f>'Ind T2'!F15</f>
        <v>40.922999999999952</v>
      </c>
      <c r="H23" s="11">
        <f t="shared" si="0"/>
        <v>-1.2189999999999799</v>
      </c>
      <c r="I23" s="31">
        <f t="shared" si="1"/>
        <v>0.81100000000009231</v>
      </c>
      <c r="J23" s="11">
        <f t="shared" si="2"/>
        <v>1.8939999999998847</v>
      </c>
      <c r="K23" s="11">
        <f t="shared" si="3"/>
        <v>5.6480000000000175</v>
      </c>
      <c r="L23" s="31">
        <f t="shared" si="4"/>
        <v>7.5419999999999021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130.8490000000001</v>
      </c>
      <c r="C25" s="31">
        <f>'Ind T1'!C11</f>
        <v>131.50500000000005</v>
      </c>
      <c r="D25" s="31">
        <f>'Ind T1'!D11</f>
        <v>127.53999999999976</v>
      </c>
      <c r="E25" s="31">
        <f>'Ind T1'!E11</f>
        <v>132.11300000000006</v>
      </c>
      <c r="F25" s="31">
        <f>'Ind T1'!F11</f>
        <v>140.2059999999999</v>
      </c>
      <c r="H25" s="31">
        <f t="shared" si="0"/>
        <v>0.65599999999994907</v>
      </c>
      <c r="I25" s="31">
        <f t="shared" si="1"/>
        <v>-3.9650000000002876</v>
      </c>
      <c r="J25" s="31">
        <f t="shared" si="2"/>
        <v>4.5730000000002917</v>
      </c>
      <c r="K25" s="31">
        <f t="shared" si="3"/>
        <v>8.0929999999998472</v>
      </c>
      <c r="L25" s="31">
        <f t="shared" si="4"/>
        <v>12.666000000000139</v>
      </c>
    </row>
    <row r="26" spans="1:12" x14ac:dyDescent="0.2">
      <c r="A26" s="10" t="str">
        <f>'Ind T2'!A16</f>
        <v>Media</v>
      </c>
      <c r="B26" s="11">
        <f>'Ind T2'!B16</f>
        <v>1.8599999999999972</v>
      </c>
      <c r="C26" s="11">
        <f>'Ind T2'!C16</f>
        <v>2.1129999999999964</v>
      </c>
      <c r="D26" s="11">
        <f>'Ind T2'!D16</f>
        <v>2.4959999999999987</v>
      </c>
      <c r="E26" s="11">
        <f>'Ind T2'!E16</f>
        <v>2.4520000000000053</v>
      </c>
      <c r="F26" s="11">
        <f>'Ind T2'!F16</f>
        <v>2.4909999999999974</v>
      </c>
      <c r="H26" s="11">
        <f t="shared" si="0"/>
        <v>0.25299999999999923</v>
      </c>
      <c r="I26" s="31">
        <f t="shared" si="1"/>
        <v>0.38300000000000223</v>
      </c>
      <c r="J26" s="11">
        <f t="shared" si="2"/>
        <v>-4.3999999999993378E-2</v>
      </c>
      <c r="K26" s="11">
        <f t="shared" si="3"/>
        <v>3.8999999999992152E-2</v>
      </c>
      <c r="L26" s="31">
        <f t="shared" si="4"/>
        <v>-5.0000000000012257E-3</v>
      </c>
    </row>
    <row r="27" spans="1:12" x14ac:dyDescent="0.2">
      <c r="A27" s="10" t="str">
        <f>'Ind T2'!A17</f>
        <v>Information technology</v>
      </c>
      <c r="B27" s="11">
        <f>'Ind T2'!B17</f>
        <v>10.045000000000007</v>
      </c>
      <c r="C27" s="11">
        <f>'Ind T2'!C17</f>
        <v>11.419000000000034</v>
      </c>
      <c r="D27" s="11">
        <f>'Ind T2'!D17</f>
        <v>12.448999999999986</v>
      </c>
      <c r="E27" s="11">
        <f>'Ind T2'!E17</f>
        <v>13.425999999999989</v>
      </c>
      <c r="F27" s="11">
        <f>'Ind T2'!F17</f>
        <v>14.396000000000003</v>
      </c>
      <c r="H27" s="11">
        <f t="shared" si="0"/>
        <v>1.3740000000000272</v>
      </c>
      <c r="I27" s="31">
        <f t="shared" si="1"/>
        <v>1.0299999999999514</v>
      </c>
      <c r="J27" s="11">
        <f t="shared" si="2"/>
        <v>0.97700000000000387</v>
      </c>
      <c r="K27" s="11">
        <f t="shared" si="3"/>
        <v>0.97000000000001307</v>
      </c>
      <c r="L27" s="31">
        <f t="shared" si="4"/>
        <v>1.9470000000000169</v>
      </c>
    </row>
    <row r="28" spans="1:12" x14ac:dyDescent="0.2">
      <c r="A28" s="10" t="str">
        <f>'Ind T2'!A18</f>
        <v>Finance and insurance</v>
      </c>
      <c r="B28" s="11">
        <f>'Ind T2'!B18</f>
        <v>10.020000000000024</v>
      </c>
      <c r="C28" s="11">
        <f>'Ind T2'!C18</f>
        <v>7.1809999999999992</v>
      </c>
      <c r="D28" s="11">
        <f>'Ind T2'!D18</f>
        <v>7.3130000000000015</v>
      </c>
      <c r="E28" s="11">
        <f>'Ind T2'!E18</f>
        <v>7.3130000000000024</v>
      </c>
      <c r="F28" s="11">
        <f>'Ind T2'!F18</f>
        <v>6.9470000000000063</v>
      </c>
      <c r="H28" s="11">
        <f t="shared" si="0"/>
        <v>-2.8390000000000253</v>
      </c>
      <c r="I28" s="31">
        <f t="shared" si="1"/>
        <v>0.13200000000000234</v>
      </c>
      <c r="J28" s="11">
        <f t="shared" si="2"/>
        <v>0</v>
      </c>
      <c r="K28" s="11">
        <f t="shared" si="3"/>
        <v>-0.36599999999999611</v>
      </c>
      <c r="L28" s="31">
        <f t="shared" si="4"/>
        <v>-0.36599999999999522</v>
      </c>
    </row>
    <row r="29" spans="1:12" x14ac:dyDescent="0.2">
      <c r="A29" s="10" t="str">
        <f>'Ind T2'!A19</f>
        <v>Real estate</v>
      </c>
      <c r="B29" s="11">
        <f>'Ind T2'!B19</f>
        <v>6.3900000000000086</v>
      </c>
      <c r="C29" s="11">
        <f>'Ind T2'!C19</f>
        <v>6.7520000000000051</v>
      </c>
      <c r="D29" s="11">
        <f>'Ind T2'!D19</f>
        <v>6.7989999999999959</v>
      </c>
      <c r="E29" s="11">
        <f>'Ind T2'!E19</f>
        <v>6.8569999999999913</v>
      </c>
      <c r="F29" s="11">
        <f>'Ind T2'!F19</f>
        <v>7.6639999999999988</v>
      </c>
      <c r="H29" s="11">
        <f t="shared" ref="H29:H31" si="9">C29-B29</f>
        <v>0.36199999999999655</v>
      </c>
      <c r="I29" s="31">
        <f t="shared" ref="I29:I31" si="10">D29-C29</f>
        <v>4.6999999999990827E-2</v>
      </c>
      <c r="J29" s="11">
        <f t="shared" ref="J29:J31" si="11">E29-D29</f>
        <v>5.7999999999995389E-2</v>
      </c>
      <c r="K29" s="11">
        <f t="shared" ref="K29:K31" si="12">F29-E29</f>
        <v>0.80700000000000749</v>
      </c>
      <c r="L29" s="31">
        <f t="shared" si="4"/>
        <v>0.86500000000000288</v>
      </c>
    </row>
    <row r="30" spans="1:12" x14ac:dyDescent="0.2">
      <c r="A30" s="10" t="str">
        <f>'Ind T2'!A20</f>
        <v>Professional services</v>
      </c>
      <c r="B30" s="11">
        <f>'Ind T2'!B20</f>
        <v>29.743000000000006</v>
      </c>
      <c r="C30" s="11">
        <f>'Ind T2'!C20</f>
        <v>31.962000000000035</v>
      </c>
      <c r="D30" s="11">
        <f>'Ind T2'!D20</f>
        <v>31.909000000000027</v>
      </c>
      <c r="E30" s="11">
        <f>'Ind T2'!E20</f>
        <v>32.994000000000035</v>
      </c>
      <c r="F30" s="11">
        <f>'Ind T2'!F20</f>
        <v>34.908999999999899</v>
      </c>
      <c r="H30" s="11">
        <f t="shared" si="9"/>
        <v>2.2190000000000296</v>
      </c>
      <c r="I30" s="31">
        <f t="shared" si="10"/>
        <v>-5.300000000000793E-2</v>
      </c>
      <c r="J30" s="11">
        <f t="shared" si="11"/>
        <v>1.085000000000008</v>
      </c>
      <c r="K30" s="11">
        <f t="shared" si="12"/>
        <v>1.9149999999998641</v>
      </c>
      <c r="L30" s="31">
        <f t="shared" si="4"/>
        <v>2.9999999999998721</v>
      </c>
    </row>
    <row r="31" spans="1:12" x14ac:dyDescent="0.2">
      <c r="A31" s="10" t="str">
        <f>'Ind T2'!A21</f>
        <v>Support services</v>
      </c>
      <c r="B31" s="11">
        <f>'Ind T2'!B21</f>
        <v>39.781000000000034</v>
      </c>
      <c r="C31" s="11">
        <f>'Ind T2'!C21</f>
        <v>39.760000000000005</v>
      </c>
      <c r="D31" s="11">
        <f>'Ind T2'!D21</f>
        <v>35.763999999999818</v>
      </c>
      <c r="E31" s="11">
        <f>'Ind T2'!E21</f>
        <v>38.740000000000038</v>
      </c>
      <c r="F31" s="11">
        <f>'Ind T2'!F21</f>
        <v>41.909000000000027</v>
      </c>
      <c r="H31" s="11">
        <f t="shared" si="9"/>
        <v>-2.1000000000029218E-2</v>
      </c>
      <c r="I31" s="31">
        <f t="shared" si="10"/>
        <v>-3.996000000000187</v>
      </c>
      <c r="J31" s="11">
        <f t="shared" si="11"/>
        <v>2.9760000000002194</v>
      </c>
      <c r="K31" s="11">
        <f t="shared" si="12"/>
        <v>3.1689999999999898</v>
      </c>
      <c r="L31" s="31">
        <f t="shared" si="4"/>
        <v>6.1450000000002092</v>
      </c>
    </row>
    <row r="32" spans="1:12" x14ac:dyDescent="0.2">
      <c r="A32" s="10" t="str">
        <f>'Ind T2'!A25</f>
        <v>Arts and entertainment</v>
      </c>
      <c r="B32" s="11">
        <f>'Ind T2'!B25</f>
        <v>18.185000000000016</v>
      </c>
      <c r="C32" s="11">
        <f>'Ind T2'!C25</f>
        <v>18.184999999999999</v>
      </c>
      <c r="D32" s="11">
        <f>'Ind T2'!D25</f>
        <v>17.263999999999989</v>
      </c>
      <c r="E32" s="11">
        <f>'Ind T2'!E25</f>
        <v>17.07899999999999</v>
      </c>
      <c r="F32" s="11">
        <f>'Ind T2'!F25</f>
        <v>18.636999999999976</v>
      </c>
      <c r="H32" s="11">
        <f t="shared" ref="H32" si="13">C32-B32</f>
        <v>0</v>
      </c>
      <c r="I32" s="31">
        <f t="shared" ref="I32:I33" si="14">D32-C32</f>
        <v>-0.92100000000001003</v>
      </c>
      <c r="J32" s="11">
        <f t="shared" ref="J32:J33" si="15">E32-D32</f>
        <v>-0.18499999999999872</v>
      </c>
      <c r="K32" s="11">
        <f t="shared" ref="K32:K33" si="16">F32-E32</f>
        <v>1.5579999999999856</v>
      </c>
      <c r="L32" s="31">
        <f t="shared" si="4"/>
        <v>1.3729999999999869</v>
      </c>
    </row>
    <row r="33" spans="1:12" x14ac:dyDescent="0.2">
      <c r="A33" s="10" t="str">
        <f>'Ind T2'!A26</f>
        <v>Other services</v>
      </c>
      <c r="B33" s="11">
        <f>'Ind T2'!B26</f>
        <v>14.824999999999998</v>
      </c>
      <c r="C33" s="11">
        <f>'Ind T2'!C26</f>
        <v>14.132999999999983</v>
      </c>
      <c r="D33" s="11">
        <f>'Ind T2'!D26</f>
        <v>13.545999999999971</v>
      </c>
      <c r="E33" s="11">
        <f>'Ind T2'!E26</f>
        <v>13.252000000000004</v>
      </c>
      <c r="F33" s="11">
        <f>'Ind T2'!F26</f>
        <v>13.253</v>
      </c>
      <c r="H33" s="11">
        <f>C33-B33</f>
        <v>-0.69200000000001438</v>
      </c>
      <c r="I33" s="31">
        <f t="shared" si="14"/>
        <v>-0.58700000000001218</v>
      </c>
      <c r="J33" s="11">
        <f t="shared" si="15"/>
        <v>-0.29399999999996673</v>
      </c>
      <c r="K33" s="11">
        <f t="shared" si="16"/>
        <v>9.9999999999589306E-4</v>
      </c>
      <c r="L33" s="31">
        <f t="shared" si="4"/>
        <v>-0.29299999999997084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123.65700000000014</v>
      </c>
      <c r="C35" s="31">
        <f>'Ind T1'!C12</f>
        <v>126.84700000000007</v>
      </c>
      <c r="D35" s="31">
        <f>'Ind T1'!D12</f>
        <v>126.43000000000009</v>
      </c>
      <c r="E35" s="31">
        <f>'Ind T1'!E12</f>
        <v>131.31899999999996</v>
      </c>
      <c r="F35" s="31">
        <f>'Ind T1'!F12</f>
        <v>137.37400000000008</v>
      </c>
      <c r="H35" s="31">
        <f t="shared" si="0"/>
        <v>3.1899999999999267</v>
      </c>
      <c r="I35" s="31">
        <f t="shared" si="1"/>
        <v>-0.41699999999997317</v>
      </c>
      <c r="J35" s="31">
        <f t="shared" si="2"/>
        <v>4.8889999999998679</v>
      </c>
      <c r="K35" s="31">
        <f t="shared" si="3"/>
        <v>6.0550000000001205</v>
      </c>
      <c r="L35" s="31">
        <f t="shared" si="4"/>
        <v>10.943999999999988</v>
      </c>
    </row>
    <row r="36" spans="1:12" x14ac:dyDescent="0.2">
      <c r="A36" s="10" t="str">
        <f>'Ind T2'!A22</f>
        <v>Public admin. and defence</v>
      </c>
      <c r="B36" s="32">
        <f>'Ind T2'!B22</f>
        <v>19.364999999999981</v>
      </c>
      <c r="C36" s="32">
        <f>'Ind T2'!C22</f>
        <v>17.93799999999997</v>
      </c>
      <c r="D36" s="32">
        <f>'Ind T2'!D22</f>
        <v>17.789999999999967</v>
      </c>
      <c r="E36" s="32">
        <f>'Ind T2'!E22</f>
        <v>18.009000000000018</v>
      </c>
      <c r="F36" s="32">
        <f>'Ind T2'!F22</f>
        <v>18.592000000000063</v>
      </c>
      <c r="H36" s="11">
        <f t="shared" si="0"/>
        <v>-1.4270000000000103</v>
      </c>
      <c r="I36" s="31">
        <f t="shared" si="1"/>
        <v>-0.14800000000000324</v>
      </c>
      <c r="J36" s="11">
        <f t="shared" si="2"/>
        <v>0.21900000000005093</v>
      </c>
      <c r="K36" s="11">
        <f t="shared" si="3"/>
        <v>0.58300000000004459</v>
      </c>
      <c r="L36" s="31">
        <f t="shared" si="4"/>
        <v>0.80200000000009553</v>
      </c>
    </row>
    <row r="37" spans="1:12" x14ac:dyDescent="0.2">
      <c r="A37" s="10" t="str">
        <f>'Ind T2'!A23</f>
        <v>Education</v>
      </c>
      <c r="B37" s="32">
        <f>'Ind T2'!B23</f>
        <v>40.764000000000024</v>
      </c>
      <c r="C37" s="32">
        <f>'Ind T2'!C23</f>
        <v>39.787000000000063</v>
      </c>
      <c r="D37" s="32">
        <f>'Ind T2'!D23</f>
        <v>40.200000000000074</v>
      </c>
      <c r="E37" s="32">
        <f>'Ind T2'!E23</f>
        <v>40.949000000000012</v>
      </c>
      <c r="F37" s="32">
        <f>'Ind T2'!F23</f>
        <v>42.694000000000017</v>
      </c>
      <c r="H37" s="11">
        <f t="shared" si="0"/>
        <v>-0.97699999999996123</v>
      </c>
      <c r="I37" s="31">
        <f t="shared" si="1"/>
        <v>0.41300000000001091</v>
      </c>
      <c r="J37" s="11">
        <f t="shared" si="2"/>
        <v>0.74899999999993838</v>
      </c>
      <c r="K37" s="11">
        <f t="shared" si="3"/>
        <v>1.7450000000000045</v>
      </c>
      <c r="L37" s="31">
        <f t="shared" si="4"/>
        <v>2.4939999999999429</v>
      </c>
    </row>
    <row r="38" spans="1:12" x14ac:dyDescent="0.2">
      <c r="A38" s="10" t="str">
        <f>'Ind T2'!A24</f>
        <v>Health and social work</v>
      </c>
      <c r="B38" s="32">
        <f>'Ind T2'!B24</f>
        <v>63.528000000000134</v>
      </c>
      <c r="C38" s="32">
        <f>'Ind T2'!C24</f>
        <v>69.122000000000028</v>
      </c>
      <c r="D38" s="32">
        <f>'Ind T2'!D24</f>
        <v>68.440000000000055</v>
      </c>
      <c r="E38" s="32">
        <f>'Ind T2'!E24</f>
        <v>72.360999999999933</v>
      </c>
      <c r="F38" s="32">
        <f>'Ind T2'!F24</f>
        <v>76.088000000000008</v>
      </c>
      <c r="H38" s="11">
        <f t="shared" si="0"/>
        <v>5.5939999999998946</v>
      </c>
      <c r="I38" s="31">
        <f t="shared" si="1"/>
        <v>-0.68199999999997374</v>
      </c>
      <c r="J38" s="11">
        <f t="shared" si="2"/>
        <v>3.9209999999998786</v>
      </c>
      <c r="K38" s="11">
        <f t="shared" si="3"/>
        <v>3.7270000000000749</v>
      </c>
      <c r="L38" s="31">
        <f t="shared" si="4"/>
        <v>7.6479999999999535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526.58100000000024</v>
      </c>
      <c r="C40" s="33">
        <f>'Ind T1'!C14</f>
        <v>543.27399999999989</v>
      </c>
      <c r="D40" s="33">
        <f>'Ind T1'!D14</f>
        <v>528.02699999999982</v>
      </c>
      <c r="E40" s="33">
        <f>'Ind T1'!E14</f>
        <v>545.97099999999978</v>
      </c>
      <c r="F40" s="33">
        <f>'Ind T1'!F14</f>
        <v>565.89699999999971</v>
      </c>
      <c r="G40" s="24"/>
      <c r="H40" s="34">
        <f t="shared" si="0"/>
        <v>16.692999999999643</v>
      </c>
      <c r="I40" s="34">
        <f>D40-C40</f>
        <v>-15.247000000000071</v>
      </c>
      <c r="J40" s="34">
        <f>E40-D40</f>
        <v>17.94399999999996</v>
      </c>
      <c r="K40" s="34">
        <f>F40-E40</f>
        <v>19.925999999999931</v>
      </c>
      <c r="L40" s="205">
        <f t="shared" si="4"/>
        <v>37.869999999999891</v>
      </c>
    </row>
    <row r="44" spans="1:12" ht="15.75" x14ac:dyDescent="0.25">
      <c r="A44" s="19" t="str">
        <f>CONCATENATE(A1," (Continued)")</f>
        <v>Industry Table 4  Employment by Industry Group in Sector (SIC 2007), 2015-2035, Stoke-on-Trent and Staffordshire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-1.2787873722880039</v>
      </c>
      <c r="C50" s="44">
        <f t="shared" ref="B50:E54" si="17">IF(AND(D$5-C$5 &lt;&gt; 0,C7&lt;&gt;0,D7&lt;&gt;0),(EXP(LN(D7/C7)/(D$5-C$5))-1)*100,0)</f>
        <v>-21.818776578344735</v>
      </c>
      <c r="D50" s="44">
        <f t="shared" si="17"/>
        <v>0.18550296376189657</v>
      </c>
      <c r="E50" s="44">
        <f t="shared" si="17"/>
        <v>-0.10726307653765588</v>
      </c>
      <c r="F50" s="44">
        <f>IF(AND(F$5-D$5 &lt;&gt; 0,D7&lt;&gt;0,F7&lt;&gt;0),(EXP(LN(F7/D7)/(F$5-D$5))-1)*100,0)</f>
        <v>-9.7695792762308997E-3</v>
      </c>
      <c r="H50" s="44">
        <f>(B7/B$40)*100</f>
        <v>2.4448280511450227</v>
      </c>
      <c r="I50" s="44">
        <f>(C7/C$40)*100</f>
        <v>2.2507979398977316</v>
      </c>
      <c r="J50" s="44">
        <f>(D7/D$40)*100</f>
        <v>1.810513477530507</v>
      </c>
      <c r="K50" s="44">
        <f>(E7/E$40)*100</f>
        <v>1.7673099853288914</v>
      </c>
      <c r="L50" s="44">
        <f>(F7/F$40)*100</f>
        <v>1.6868794144517467</v>
      </c>
    </row>
    <row r="51" spans="1:12" x14ac:dyDescent="0.2">
      <c r="A51" t="str">
        <f>A8</f>
        <v>Agriculture</v>
      </c>
      <c r="B51" s="40">
        <f t="shared" si="17"/>
        <v>-3.7276893162484281</v>
      </c>
      <c r="C51" s="44">
        <f t="shared" si="17"/>
        <v>-32.628816134825158</v>
      </c>
      <c r="D51" s="40">
        <f t="shared" si="17"/>
        <v>0.91799142870336858</v>
      </c>
      <c r="E51" s="40">
        <f t="shared" si="17"/>
        <v>1.3703593442637718E-2</v>
      </c>
      <c r="F51" s="44">
        <f t="shared" ref="F51:F83" si="18">IF(AND(F$5-D$5 &lt;&gt; 0,D8&lt;&gt;0,F8&lt;&gt;0),(EXP(LN(F8/D8)/(F$5-D$5))-1)*100,0)</f>
        <v>0.3142289363051054</v>
      </c>
      <c r="H51" s="40">
        <f t="shared" ref="H51:L54" si="19">(B8/B$7)*100</f>
        <v>65.457511263010758</v>
      </c>
      <c r="I51" s="40">
        <f t="shared" si="19"/>
        <v>59.200196270853787</v>
      </c>
      <c r="J51" s="40">
        <f t="shared" si="19"/>
        <v>51.01464435146449</v>
      </c>
      <c r="K51" s="40">
        <f t="shared" si="19"/>
        <v>52.907036998652679</v>
      </c>
      <c r="L51" s="40">
        <f t="shared" si="19"/>
        <v>53.551225644248888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14.801905961733851</v>
      </c>
      <c r="C52" s="44">
        <f t="shared" si="17"/>
        <v>6.4668769716086594</v>
      </c>
      <c r="D52" s="40">
        <f t="shared" si="17"/>
        <v>-6.4360996417288208</v>
      </c>
      <c r="E52" s="40">
        <f t="shared" si="17"/>
        <v>-4.9930746262627608</v>
      </c>
      <c r="F52" s="44">
        <f t="shared" si="18"/>
        <v>-5.4765390102835543</v>
      </c>
      <c r="H52" s="40">
        <f t="shared" si="19"/>
        <v>2.8351716638185582</v>
      </c>
      <c r="I52" s="40">
        <f t="shared" si="19"/>
        <v>5.1848217206411471</v>
      </c>
      <c r="J52" s="40">
        <f t="shared" si="19"/>
        <v>7.0606694560669245</v>
      </c>
      <c r="K52" s="40">
        <f t="shared" si="19"/>
        <v>5.0160638408125156</v>
      </c>
      <c r="L52" s="40">
        <f t="shared" si="19"/>
        <v>3.0379216425728037</v>
      </c>
    </row>
    <row r="53" spans="1:12" x14ac:dyDescent="0.2">
      <c r="A53" t="str">
        <f>A10</f>
        <v>Electricity and gas</v>
      </c>
      <c r="B53" s="40">
        <f t="shared" si="17"/>
        <v>-10.256628865590866</v>
      </c>
      <c r="C53" s="44">
        <f t="shared" si="17"/>
        <v>12.96296296296271</v>
      </c>
      <c r="D53" s="40">
        <f t="shared" si="17"/>
        <v>-1.0035475887517076</v>
      </c>
      <c r="E53" s="40">
        <f t="shared" si="17"/>
        <v>-0.19567963004207822</v>
      </c>
      <c r="F53" s="44">
        <f t="shared" si="18"/>
        <v>-0.46569882395157691</v>
      </c>
      <c r="H53" s="40">
        <f t="shared" si="19"/>
        <v>5.1732173372689232</v>
      </c>
      <c r="I53" s="40">
        <f t="shared" si="19"/>
        <v>3.5328753680078573</v>
      </c>
      <c r="J53" s="40">
        <f t="shared" si="19"/>
        <v>5.1046025104602464</v>
      </c>
      <c r="K53" s="40">
        <f t="shared" si="19"/>
        <v>4.8087884754896963</v>
      </c>
      <c r="L53" s="40">
        <f t="shared" si="19"/>
        <v>4.7663943012780194</v>
      </c>
    </row>
    <row r="54" spans="1:12" x14ac:dyDescent="0.2">
      <c r="A54" t="str">
        <f>A11</f>
        <v>Water and sewerage</v>
      </c>
      <c r="B54" s="40">
        <f t="shared" si="17"/>
        <v>3.5202021810488482</v>
      </c>
      <c r="C54" s="44">
        <f t="shared" si="17"/>
        <v>-10.272750446087143</v>
      </c>
      <c r="D54" s="40">
        <f t="shared" si="17"/>
        <v>0.42813643647452437</v>
      </c>
      <c r="E54" s="40">
        <f t="shared" si="17"/>
        <v>0.25565927242487962</v>
      </c>
      <c r="F54" s="44">
        <f t="shared" si="18"/>
        <v>0.31311872245898265</v>
      </c>
      <c r="H54" s="40">
        <f t="shared" si="19"/>
        <v>26.534099735901755</v>
      </c>
      <c r="I54" s="40">
        <f t="shared" si="19"/>
        <v>32.082106640497202</v>
      </c>
      <c r="J54" s="40">
        <f t="shared" si="19"/>
        <v>36.820083682008345</v>
      </c>
      <c r="K54" s="40">
        <f t="shared" si="19"/>
        <v>37.268110685045116</v>
      </c>
      <c r="L54" s="40">
        <f t="shared" si="19"/>
        <v>38.644458411900295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0.34426886502838538</v>
      </c>
      <c r="C56" s="44">
        <f t="shared" si="20"/>
        <v>-4.4955526528580814</v>
      </c>
      <c r="D56" s="44">
        <f t="shared" si="20"/>
        <v>0.14028352068453653</v>
      </c>
      <c r="E56" s="44">
        <f t="shared" si="20"/>
        <v>-0.79504034066003593</v>
      </c>
      <c r="F56" s="44">
        <f t="shared" si="18"/>
        <v>-0.4842404441773529</v>
      </c>
      <c r="H56" s="44">
        <f>(B13/B$40)*100</f>
        <v>12.045630206938734</v>
      </c>
      <c r="I56" s="44">
        <f>(C13/C$40)*100</f>
        <v>11.837120863505351</v>
      </c>
      <c r="J56" s="44">
        <f>(D13/D$40)*100</f>
        <v>11.631412787603681</v>
      </c>
      <c r="K56" s="44">
        <f>(E13/E$40)*100</f>
        <v>11.328257361654739</v>
      </c>
      <c r="L56" s="44">
        <f>(F13/F$40)*100</f>
        <v>10.090882263026678</v>
      </c>
    </row>
    <row r="57" spans="1:12" x14ac:dyDescent="0.2">
      <c r="A57" t="str">
        <f>A14</f>
        <v>Food drink and tobacco</v>
      </c>
      <c r="B57" s="40">
        <f t="shared" si="20"/>
        <v>-3.4387745005581283</v>
      </c>
      <c r="C57" s="44">
        <f t="shared" si="20"/>
        <v>-1.0199862164023354</v>
      </c>
      <c r="D57" s="40">
        <f t="shared" si="20"/>
        <v>0.17761608372579563</v>
      </c>
      <c r="E57" s="40">
        <f t="shared" si="20"/>
        <v>-0.33630717614020478</v>
      </c>
      <c r="F57" s="44">
        <f t="shared" si="18"/>
        <v>-0.16529303593252331</v>
      </c>
      <c r="H57" s="40">
        <f t="shared" ref="H57:L59" si="21">(B14/B$13)*100</f>
        <v>13.15623521992746</v>
      </c>
      <c r="I57" s="40">
        <f t="shared" si="21"/>
        <v>11.281644585432579</v>
      </c>
      <c r="J57" s="40">
        <f t="shared" si="21"/>
        <v>11.692202484654072</v>
      </c>
      <c r="K57" s="40">
        <f t="shared" si="21"/>
        <v>11.714013161085871</v>
      </c>
      <c r="L57" s="40">
        <f t="shared" si="21"/>
        <v>12.267091622303145</v>
      </c>
    </row>
    <row r="58" spans="1:12" x14ac:dyDescent="0.2">
      <c r="A58" t="str">
        <f>A15</f>
        <v>Engineering</v>
      </c>
      <c r="B58" s="40">
        <f t="shared" si="20"/>
        <v>3.0489633336224342</v>
      </c>
      <c r="C58" s="44">
        <f t="shared" si="20"/>
        <v>-8.5525816968684225</v>
      </c>
      <c r="D58" s="40">
        <f t="shared" si="20"/>
        <v>1.5201115858840319</v>
      </c>
      <c r="E58" s="40">
        <f t="shared" si="20"/>
        <v>-1.0213934275183689</v>
      </c>
      <c r="F58" s="44">
        <f t="shared" si="18"/>
        <v>-0.18137439404201094</v>
      </c>
      <c r="H58" s="40">
        <f t="shared" si="21"/>
        <v>18.439224341794112</v>
      </c>
      <c r="I58" s="40">
        <f t="shared" si="21"/>
        <v>20.509112396591384</v>
      </c>
      <c r="J58" s="40">
        <f t="shared" si="21"/>
        <v>19.637885276063642</v>
      </c>
      <c r="K58" s="40">
        <f t="shared" si="21"/>
        <v>21.028634254393801</v>
      </c>
      <c r="L58" s="40">
        <f t="shared" si="21"/>
        <v>20.553726534043097</v>
      </c>
    </row>
    <row r="59" spans="1:12" x14ac:dyDescent="0.2">
      <c r="A59" t="str">
        <f>A16</f>
        <v>Rest of manufacturing</v>
      </c>
      <c r="B59" s="40">
        <f t="shared" si="20"/>
        <v>0.27257043311561535</v>
      </c>
      <c r="C59" s="44">
        <f t="shared" si="20"/>
        <v>-3.8505380266277811</v>
      </c>
      <c r="D59" s="40">
        <f t="shared" si="20"/>
        <v>-0.27513160221925848</v>
      </c>
      <c r="E59" s="40">
        <f t="shared" si="20"/>
        <v>-0.80657660227722028</v>
      </c>
      <c r="F59" s="44">
        <f t="shared" si="18"/>
        <v>-0.62974369767743177</v>
      </c>
      <c r="H59" s="40">
        <f t="shared" si="21"/>
        <v>68.404540438278431</v>
      </c>
      <c r="I59" s="40">
        <f t="shared" si="21"/>
        <v>68.209243017976036</v>
      </c>
      <c r="J59" s="40">
        <f t="shared" si="21"/>
        <v>68.669912239282297</v>
      </c>
      <c r="K59" s="40">
        <f t="shared" si="21"/>
        <v>67.257352584520319</v>
      </c>
      <c r="L59" s="40">
        <f t="shared" si="21"/>
        <v>67.179181843653751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5.1744772225350788</v>
      </c>
      <c r="C61" s="44">
        <f>IF(AND(D$5-C$5 &lt;&gt; 0,C18&lt;&gt;0,D18&lt;&gt;0),(EXP(LN(D18/C18)/(D$5-C$5))-1)*100,0)</f>
        <v>-5.8472391805721617</v>
      </c>
      <c r="D61" s="44">
        <f>IF(AND(E$5-D$5 &lt;&gt; 0,D18&lt;&gt;0,E18&lt;&gt;0),(EXP(LN(E18/D18)/(E$5-D$5))-1)*100,0)</f>
        <v>-5.3852398824560943E-2</v>
      </c>
      <c r="E61" s="44">
        <f>IF(AND(F$5-E$5 &lt;&gt; 0,E18&lt;&gt;0,F18&lt;&gt;0),(EXP(LN(F18/E18)/(F$5-E$5))-1)*100,0)</f>
        <v>0.17322444725336172</v>
      </c>
      <c r="F61" s="44">
        <f t="shared" si="18"/>
        <v>9.7474898949201361E-2</v>
      </c>
      <c r="H61" s="44">
        <f>(B18/B$40)*100</f>
        <v>6.8639012801449404</v>
      </c>
      <c r="I61" s="44">
        <f>(C18/C$40)*100</f>
        <v>8.1406435794828909</v>
      </c>
      <c r="J61" s="44">
        <f>(D18/D$40)*100</f>
        <v>7.8859603770261844</v>
      </c>
      <c r="K61" s="44">
        <f>(E18/E$40)*100</f>
        <v>7.6062648016103376</v>
      </c>
      <c r="L61" s="44">
        <f>(F18/F$40)*100</f>
        <v>7.4665531006525798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0.70249898702132718</v>
      </c>
      <c r="C63" s="44">
        <f t="shared" si="22"/>
        <v>-1.65692007797269</v>
      </c>
      <c r="D63" s="44">
        <f t="shared" si="22"/>
        <v>0.98069890975907015</v>
      </c>
      <c r="E63" s="44">
        <f t="shared" si="22"/>
        <v>0.56927790754190966</v>
      </c>
      <c r="F63" s="44">
        <f t="shared" si="18"/>
        <v>0.70623165537775368</v>
      </c>
      <c r="H63" s="44">
        <f>(B20/B$40)*100</f>
        <v>30.313854848541798</v>
      </c>
      <c r="I63" s="44">
        <f>(C20/C$40)*100</f>
        <v>30.216796680864512</v>
      </c>
      <c r="J63" s="44">
        <f>(D20/D$40)*100</f>
        <v>30.574194122649011</v>
      </c>
      <c r="K63" s="44">
        <f>(E20/E$40)*100</f>
        <v>31.047986065193928</v>
      </c>
      <c r="L63" s="44">
        <f>(F20/F$40)*100</f>
        <v>31.704356093069897</v>
      </c>
    </row>
    <row r="64" spans="1:12" x14ac:dyDescent="0.2">
      <c r="A64" t="str">
        <f>A21</f>
        <v>Wholesale and retail trade</v>
      </c>
      <c r="B64" s="40">
        <f t="shared" si="22"/>
        <v>-0.85970062553381021</v>
      </c>
      <c r="C64" s="44">
        <f t="shared" si="22"/>
        <v>-2.0704855876843786</v>
      </c>
      <c r="D64" s="40">
        <f t="shared" si="22"/>
        <v>0.20972822330049823</v>
      </c>
      <c r="E64" s="40">
        <f t="shared" si="22"/>
        <v>0.10818004223707156</v>
      </c>
      <c r="F64" s="44">
        <f t="shared" si="18"/>
        <v>0.14201799693769335</v>
      </c>
      <c r="H64" s="40">
        <f t="shared" ref="H64:L66" si="23">(B21/B$20)*100</f>
        <v>56.783000369611727</v>
      </c>
      <c r="I64" s="40">
        <f t="shared" si="23"/>
        <v>53.340643274853726</v>
      </c>
      <c r="J64" s="40">
        <f t="shared" si="23"/>
        <v>53.116328047571805</v>
      </c>
      <c r="K64" s="40">
        <f t="shared" si="23"/>
        <v>51.119383174151778</v>
      </c>
      <c r="L64" s="40">
        <f t="shared" si="23"/>
        <v>48.823391708562241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5.7549965157451588</v>
      </c>
      <c r="C65" s="44">
        <f t="shared" si="22"/>
        <v>-3.9022395856996073</v>
      </c>
      <c r="D65" s="40">
        <f t="shared" si="22"/>
        <v>2.3782473022711859</v>
      </c>
      <c r="E65" s="40">
        <f t="shared" si="22"/>
        <v>0.67494874770239743</v>
      </c>
      <c r="F65" s="44">
        <f t="shared" si="18"/>
        <v>1.2395427209162868</v>
      </c>
      <c r="H65" s="40">
        <f t="shared" si="23"/>
        <v>22.049527962061518</v>
      </c>
      <c r="I65" s="40">
        <f t="shared" si="23"/>
        <v>26.818957115009816</v>
      </c>
      <c r="J65" s="40">
        <f t="shared" si="23"/>
        <v>26.206640237859265</v>
      </c>
      <c r="K65" s="40">
        <f t="shared" si="23"/>
        <v>28.071003403868815</v>
      </c>
      <c r="L65" s="40">
        <f t="shared" si="23"/>
        <v>28.367351488735622</v>
      </c>
    </row>
    <row r="66" spans="1:12" x14ac:dyDescent="0.2">
      <c r="A66" t="str">
        <f>A23</f>
        <v>Accommodation and food</v>
      </c>
      <c r="B66" s="40">
        <f t="shared" si="22"/>
        <v>-0.91438599237736451</v>
      </c>
      <c r="C66" s="44">
        <f t="shared" si="22"/>
        <v>2.4900214921709907</v>
      </c>
      <c r="D66" s="40">
        <f t="shared" si="22"/>
        <v>1.1098662582336827</v>
      </c>
      <c r="E66" s="40">
        <f t="shared" si="22"/>
        <v>1.4962611083177979</v>
      </c>
      <c r="F66" s="44">
        <f t="shared" si="18"/>
        <v>1.3672990339703039</v>
      </c>
      <c r="H66" s="40">
        <f t="shared" si="23"/>
        <v>21.167471668326755</v>
      </c>
      <c r="I66" s="40">
        <f t="shared" si="23"/>
        <v>19.840399610136448</v>
      </c>
      <c r="J66" s="40">
        <f t="shared" si="23"/>
        <v>20.67703171456893</v>
      </c>
      <c r="K66" s="40">
        <f t="shared" si="23"/>
        <v>20.809613421979414</v>
      </c>
      <c r="L66" s="40">
        <f t="shared" si="23"/>
        <v>22.809256802702144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0.12510036281048187</v>
      </c>
      <c r="C68" s="44">
        <f t="shared" si="24"/>
        <v>-3.0150944830997228</v>
      </c>
      <c r="D68" s="44">
        <f t="shared" si="24"/>
        <v>0.7070393253101992</v>
      </c>
      <c r="E68" s="44">
        <f t="shared" si="24"/>
        <v>0.59632249270926696</v>
      </c>
      <c r="F68" s="44">
        <f t="shared" si="18"/>
        <v>0.63321457234681855</v>
      </c>
      <c r="H68" s="44">
        <f>(B25/B$40)*100</f>
        <v>24.84878869537641</v>
      </c>
      <c r="I68" s="44">
        <f>(C25/C$40)*100</f>
        <v>24.206017589650909</v>
      </c>
      <c r="J68" s="44">
        <f>(D25/D$40)*100</f>
        <v>24.15406787910463</v>
      </c>
      <c r="K68" s="44">
        <f>(E25/E$40)*100</f>
        <v>24.197805377941339</v>
      </c>
      <c r="L68" s="44">
        <f>(F25/F$40)*100</f>
        <v>24.77588677798256</v>
      </c>
    </row>
    <row r="69" spans="1:12" x14ac:dyDescent="0.2">
      <c r="A69" t="str">
        <f>A26</f>
        <v>Media</v>
      </c>
      <c r="B69" s="40">
        <f t="shared" si="24"/>
        <v>3.2396772583147548</v>
      </c>
      <c r="C69" s="44">
        <f t="shared" si="24"/>
        <v>18.125887363937675</v>
      </c>
      <c r="D69" s="40">
        <f t="shared" si="24"/>
        <v>-0.35507675490622503</v>
      </c>
      <c r="E69" s="40">
        <f t="shared" si="24"/>
        <v>0.15792675522183774</v>
      </c>
      <c r="F69" s="44">
        <f t="shared" si="18"/>
        <v>-1.3367201357605829E-2</v>
      </c>
      <c r="H69" s="40">
        <f t="shared" ref="H69:L71" si="25">(B26/B$25)*100</f>
        <v>1.4214858348172288</v>
      </c>
      <c r="I69" s="40">
        <f t="shared" si="25"/>
        <v>1.6067830120527704</v>
      </c>
      <c r="J69" s="40">
        <f t="shared" si="25"/>
        <v>1.9570330876587765</v>
      </c>
      <c r="K69" s="40">
        <f t="shared" si="25"/>
        <v>1.8559869202879387</v>
      </c>
      <c r="L69" s="40">
        <f t="shared" si="25"/>
        <v>1.7766714691240026</v>
      </c>
    </row>
    <row r="70" spans="1:12" x14ac:dyDescent="0.2">
      <c r="A70" t="str">
        <f>A27</f>
        <v>Information technology</v>
      </c>
      <c r="B70" s="40">
        <f t="shared" si="24"/>
        <v>3.25700711936594</v>
      </c>
      <c r="C70" s="44">
        <f t="shared" si="24"/>
        <v>9.0200542954720131</v>
      </c>
      <c r="D70" s="40">
        <f t="shared" si="24"/>
        <v>1.5225307226450546</v>
      </c>
      <c r="E70" s="40">
        <f t="shared" si="24"/>
        <v>0.70001135227388822</v>
      </c>
      <c r="F70" s="44">
        <f t="shared" si="18"/>
        <v>0.97344136123194147</v>
      </c>
      <c r="H70" s="40">
        <f t="shared" si="25"/>
        <v>7.6767877477091906</v>
      </c>
      <c r="I70" s="40">
        <f t="shared" si="25"/>
        <v>8.6833200258545524</v>
      </c>
      <c r="J70" s="40">
        <f t="shared" si="25"/>
        <v>9.7608593382468314</v>
      </c>
      <c r="K70" s="40">
        <f t="shared" si="25"/>
        <v>10.16251239469241</v>
      </c>
      <c r="L70" s="40">
        <f t="shared" si="25"/>
        <v>10.267748883785297</v>
      </c>
    </row>
    <row r="71" spans="1:12" x14ac:dyDescent="0.2">
      <c r="A71" t="str">
        <f>A28</f>
        <v>Finance and insurance</v>
      </c>
      <c r="B71" s="40">
        <f t="shared" si="24"/>
        <v>-7.9912138282425493</v>
      </c>
      <c r="C71" s="44">
        <f t="shared" si="24"/>
        <v>1.8381840969224683</v>
      </c>
      <c r="D71" s="40">
        <f t="shared" si="24"/>
        <v>0</v>
      </c>
      <c r="E71" s="40">
        <f t="shared" si="24"/>
        <v>-0.51212091227523793</v>
      </c>
      <c r="F71" s="44">
        <f t="shared" si="18"/>
        <v>-0.34170601547699464</v>
      </c>
      <c r="H71" s="40">
        <f t="shared" si="25"/>
        <v>7.657681755305747</v>
      </c>
      <c r="I71" s="40">
        <f t="shared" si="25"/>
        <v>5.4606288734268631</v>
      </c>
      <c r="J71" s="40">
        <f t="shared" si="25"/>
        <v>5.7338874078720519</v>
      </c>
      <c r="K71" s="40">
        <f t="shared" si="25"/>
        <v>5.5354128662584294</v>
      </c>
      <c r="L71" s="40">
        <f t="shared" si="25"/>
        <v>4.9548521461278483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1.3871450244990813</v>
      </c>
      <c r="C72" s="44">
        <f t="shared" si="27"/>
        <v>0.69609004739323854</v>
      </c>
      <c r="D72" s="40">
        <f t="shared" si="27"/>
        <v>0.17003410949345543</v>
      </c>
      <c r="E72" s="40">
        <f t="shared" si="27"/>
        <v>1.1188529847684592</v>
      </c>
      <c r="F72" s="44">
        <f t="shared" si="18"/>
        <v>0.80158561922889504</v>
      </c>
      <c r="H72" s="40">
        <f t="shared" ref="H72:L72" si="28">(B29/B$25)*100</f>
        <v>4.8834916583237193</v>
      </c>
      <c r="I72" s="40">
        <f t="shared" si="28"/>
        <v>5.134405535911184</v>
      </c>
      <c r="J72" s="40">
        <f t="shared" si="28"/>
        <v>5.3308765877371869</v>
      </c>
      <c r="K72" s="40">
        <f t="shared" si="28"/>
        <v>5.1902537978851351</v>
      </c>
      <c r="L72" s="40">
        <f t="shared" si="28"/>
        <v>5.4662425288504091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1.8151238813737036</v>
      </c>
      <c r="C73" s="44">
        <f t="shared" si="29"/>
        <v>-0.16582191352233489</v>
      </c>
      <c r="D73" s="40">
        <f t="shared" si="29"/>
        <v>0.67099364452041232</v>
      </c>
      <c r="E73" s="40">
        <f t="shared" si="29"/>
        <v>0.56578403489484508</v>
      </c>
      <c r="F73" s="44">
        <f t="shared" si="18"/>
        <v>0.60084168210945421</v>
      </c>
      <c r="H73" s="40">
        <f t="shared" ref="H73:L73" si="30">(B30/B$25)*100</f>
        <v>22.730781282241349</v>
      </c>
      <c r="I73" s="40">
        <f t="shared" si="30"/>
        <v>24.304779285958723</v>
      </c>
      <c r="J73" s="40">
        <f t="shared" si="30"/>
        <v>25.018817625842942</v>
      </c>
      <c r="K73" s="40">
        <f t="shared" si="30"/>
        <v>24.974075223482945</v>
      </c>
      <c r="L73" s="40">
        <f t="shared" si="30"/>
        <v>24.898363836069727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-1.3199868288849004E-2</v>
      </c>
      <c r="C74" s="44">
        <f t="shared" si="31"/>
        <v>-10.050301810865658</v>
      </c>
      <c r="D74" s="40">
        <f t="shared" si="31"/>
        <v>1.6114633887610363</v>
      </c>
      <c r="E74" s="40">
        <f t="shared" si="31"/>
        <v>0.78937872462143677</v>
      </c>
      <c r="F74" s="44">
        <f t="shared" si="18"/>
        <v>1.0626652702484529</v>
      </c>
      <c r="H74" s="40">
        <f>(B31/B$25)*100</f>
        <v>30.402219352077587</v>
      </c>
      <c r="I74" s="40">
        <f t="shared" ref="I74:L74" si="32">(C31/C$25)*100</f>
        <v>30.234591840614417</v>
      </c>
      <c r="J74" s="40">
        <f t="shared" si="32"/>
        <v>28.04139877685423</v>
      </c>
      <c r="K74" s="40">
        <f t="shared" si="32"/>
        <v>29.323382256098963</v>
      </c>
      <c r="L74" s="40">
        <f t="shared" si="32"/>
        <v>29.891017502817324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-2.2204460492503131E-14</v>
      </c>
      <c r="C75" s="44">
        <f t="shared" si="33"/>
        <v>-5.0646136926038476</v>
      </c>
      <c r="D75" s="40">
        <f t="shared" si="33"/>
        <v>-0.21524341599068464</v>
      </c>
      <c r="E75" s="40">
        <f t="shared" si="33"/>
        <v>0.87681382387059248</v>
      </c>
      <c r="F75" s="44">
        <f t="shared" si="18"/>
        <v>0.51147320499282944</v>
      </c>
      <c r="H75" s="40">
        <f t="shared" ref="H75:L75" si="34">(B32/B$25)*100</f>
        <v>13.89769887427493</v>
      </c>
      <c r="I75" s="40">
        <f t="shared" si="34"/>
        <v>13.828371544808176</v>
      </c>
      <c r="J75" s="40">
        <f t="shared" si="34"/>
        <v>13.5361455229732</v>
      </c>
      <c r="K75" s="40">
        <f t="shared" si="34"/>
        <v>12.927569580586304</v>
      </c>
      <c r="L75" s="40">
        <f t="shared" si="34"/>
        <v>13.292583769596158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-1.1879489146461863</v>
      </c>
      <c r="C76" s="44">
        <f t="shared" si="35"/>
        <v>-4.1533998443360476</v>
      </c>
      <c r="D76" s="40">
        <f t="shared" si="35"/>
        <v>-0.43789475986917292</v>
      </c>
      <c r="E76" s="40">
        <f t="shared" si="35"/>
        <v>7.5457745583040747E-4</v>
      </c>
      <c r="F76" s="44">
        <f t="shared" si="18"/>
        <v>-0.14567618171632546</v>
      </c>
      <c r="H76" s="40">
        <f t="shared" ref="H76:L76" si="36">(B33/B$25)*100</f>
        <v>11.329853495250239</v>
      </c>
      <c r="I76" s="40">
        <f t="shared" si="36"/>
        <v>10.747119881373314</v>
      </c>
      <c r="J76" s="40">
        <f t="shared" si="36"/>
        <v>10.6209816528148</v>
      </c>
      <c r="K76" s="40">
        <f t="shared" si="36"/>
        <v>10.030806960707878</v>
      </c>
      <c r="L76" s="40">
        <f t="shared" si="36"/>
        <v>9.452519863629238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0.63878236805587907</v>
      </c>
      <c r="C78" s="44">
        <f t="shared" ref="C78:C83" si="38">IF(AND(D$5-C$5 &lt;&gt; 0,C35&lt;&gt;0,D35&lt;&gt;0),(EXP(LN(D35/C35)/(D$5-C$5))-1)*100,0)</f>
        <v>-0.32874250080804357</v>
      </c>
      <c r="D78" s="44">
        <f t="shared" si="37"/>
        <v>0.7616999325253726</v>
      </c>
      <c r="E78" s="44">
        <f t="shared" si="37"/>
        <v>0.45179408321471826</v>
      </c>
      <c r="F78" s="44">
        <f t="shared" si="18"/>
        <v>0.5549899817159254</v>
      </c>
      <c r="H78" s="44">
        <f>(B35/B$40)*100</f>
        <v>23.482996917853111</v>
      </c>
      <c r="I78" s="44">
        <f>(C35/C$40)*100</f>
        <v>23.3486233465986</v>
      </c>
      <c r="J78" s="44">
        <f>(D35/D$40)*100</f>
        <v>23.943851356085982</v>
      </c>
      <c r="K78" s="44">
        <f>(E35/E$40)*100</f>
        <v>24.052376408270771</v>
      </c>
      <c r="L78" s="44">
        <f>(F35/F$40)*100</f>
        <v>24.275442350816519</v>
      </c>
    </row>
    <row r="79" spans="1:12" x14ac:dyDescent="0.2">
      <c r="A79" t="str">
        <f>A36</f>
        <v>Public admin. and defence</v>
      </c>
      <c r="B79" s="40">
        <f t="shared" si="37"/>
        <v>-1.8954546176834008</v>
      </c>
      <c r="C79" s="44">
        <f t="shared" si="38"/>
        <v>-0.82506410971124877</v>
      </c>
      <c r="D79" s="40">
        <f t="shared" si="37"/>
        <v>0.24500226643553447</v>
      </c>
      <c r="E79" s="40">
        <f t="shared" si="37"/>
        <v>0.31910553849305856</v>
      </c>
      <c r="F79" s="44">
        <f t="shared" si="18"/>
        <v>0.29439836327935787</v>
      </c>
      <c r="H79" s="40">
        <f>(B36/B$35)*100</f>
        <v>15.660253766466885</v>
      </c>
      <c r="I79" s="40">
        <f t="shared" ref="I79:L81" si="39">(C36/C$35)*100</f>
        <v>14.141445993992733</v>
      </c>
      <c r="J79" s="40">
        <f t="shared" si="39"/>
        <v>14.071027446017522</v>
      </c>
      <c r="K79" s="40">
        <f t="shared" si="39"/>
        <v>13.713933246521847</v>
      </c>
      <c r="L79" s="40">
        <f t="shared" si="39"/>
        <v>13.533856479392062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-0.60464246539591038</v>
      </c>
      <c r="C80" s="44">
        <f t="shared" si="38"/>
        <v>1.0380274964184588</v>
      </c>
      <c r="D80" s="40">
        <f t="shared" si="40"/>
        <v>0.36989029893044201</v>
      </c>
      <c r="E80" s="40">
        <f t="shared" si="40"/>
        <v>0.41818200251113602</v>
      </c>
      <c r="F80" s="44">
        <f t="shared" si="18"/>
        <v>0.40208218687587394</v>
      </c>
      <c r="H80" s="40">
        <f>(B37/B$35)*100</f>
        <v>32.965380043183949</v>
      </c>
      <c r="I80" s="40">
        <f t="shared" si="39"/>
        <v>31.366134003957558</v>
      </c>
      <c r="J80" s="40">
        <f t="shared" si="39"/>
        <v>31.796250889820488</v>
      </c>
      <c r="K80" s="40">
        <f t="shared" si="39"/>
        <v>31.182844828242693</v>
      </c>
      <c r="L80" s="40">
        <f t="shared" si="39"/>
        <v>31.078661173147754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2.1322214349406954</v>
      </c>
      <c r="C81" s="44">
        <f t="shared" si="38"/>
        <v>-0.98666126558834</v>
      </c>
      <c r="D81" s="40">
        <f t="shared" si="40"/>
        <v>1.120430957072216</v>
      </c>
      <c r="E81" s="40">
        <f t="shared" si="40"/>
        <v>0.5034941427140005</v>
      </c>
      <c r="F81" s="44">
        <f t="shared" si="18"/>
        <v>0.7087203940980169</v>
      </c>
      <c r="H81" s="40">
        <f>(B38/B$35)*100</f>
        <v>51.374366190349164</v>
      </c>
      <c r="I81" s="40">
        <f t="shared" si="39"/>
        <v>54.492420002049712</v>
      </c>
      <c r="J81" s="40">
        <f t="shared" si="39"/>
        <v>54.132721664161984</v>
      </c>
      <c r="K81" s="40">
        <f t="shared" si="39"/>
        <v>55.103221925235459</v>
      </c>
      <c r="L81" s="40">
        <f t="shared" si="39"/>
        <v>55.387482347460192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0.78326738499547854</v>
      </c>
      <c r="C83" s="206">
        <f t="shared" si="38"/>
        <v>-2.8065027960108679</v>
      </c>
      <c r="D83" s="43">
        <f>IF(AND(E$5-D$5 &lt;&gt; 0,D40&lt;&gt;0,E40&lt;&gt;0),(EXP(LN(E40/D40)/(E$5-D$5))-1)*100,0)</f>
        <v>0.67060740942899155</v>
      </c>
      <c r="E83" s="43">
        <f>IF(AND(F$5-E$5 &lt;&gt; 0,E40&lt;&gt;0,F40&lt;&gt;0),(EXP(LN(F40/E40)/(F$5-E$5))-1)*100,0)</f>
        <v>0.35910546481654482</v>
      </c>
      <c r="F83" s="206">
        <f t="shared" si="18"/>
        <v>0.46283220204645925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-5.778746545053048</v>
      </c>
      <c r="C89" s="44">
        <f>IF(AND(F$5-D$5 &lt;&gt; 0,D7&lt;&gt;0,F7&lt;&gt;0),(EXP(LN(F7/D7)/(F$5-D$5))-1)*100,0)</f>
        <v>-9.7695792762308997E-3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-10.361216850894584</v>
      </c>
      <c r="C90" s="44">
        <f t="shared" ref="C90:C122" si="43">IF(AND(F$5-D$5 &lt;&gt; 0,D8&lt;&gt;0,F8&lt;&gt;0),(EXP(LN(F8/D8)/(F$5-D$5))-1)*100,0)</f>
        <v>0.3142289363051054</v>
      </c>
    </row>
    <row r="91" spans="1:12" x14ac:dyDescent="0.2">
      <c r="A91" s="30" t="str">
        <f t="shared" si="41"/>
        <v>Mining and quarrying</v>
      </c>
      <c r="B91" s="44">
        <f t="shared" si="42"/>
        <v>13.084265528238404</v>
      </c>
      <c r="C91" s="44">
        <f t="shared" si="43"/>
        <v>-5.4765390102835543</v>
      </c>
    </row>
    <row r="92" spans="1:12" x14ac:dyDescent="0.2">
      <c r="A92" s="30" t="str">
        <f t="shared" si="41"/>
        <v>Electricity and gas</v>
      </c>
      <c r="B92" s="44">
        <f t="shared" si="42"/>
        <v>-6.0300234308838352</v>
      </c>
      <c r="C92" s="44">
        <f t="shared" si="43"/>
        <v>-0.46569882395157691</v>
      </c>
    </row>
    <row r="93" spans="1:12" x14ac:dyDescent="0.2">
      <c r="A93" s="30" t="str">
        <f t="shared" si="41"/>
        <v>Water and sewerage</v>
      </c>
      <c r="B93" s="44">
        <f t="shared" si="42"/>
        <v>0.60161676154599775</v>
      </c>
      <c r="C93" s="44">
        <f t="shared" si="43"/>
        <v>0.31311872245898265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-0.64292962289769218</v>
      </c>
      <c r="C95" s="44">
        <f t="shared" si="43"/>
        <v>-0.4842404441773529</v>
      </c>
    </row>
    <row r="96" spans="1:12" x14ac:dyDescent="0.2">
      <c r="A96" s="30" t="str">
        <f t="shared" si="41"/>
        <v>Food drink and tobacco</v>
      </c>
      <c r="B96" s="44">
        <f t="shared" si="42"/>
        <v>-2.9597923579358532</v>
      </c>
      <c r="C96" s="44">
        <f t="shared" si="43"/>
        <v>-0.16529303593252331</v>
      </c>
    </row>
    <row r="97" spans="1:3" x14ac:dyDescent="0.2">
      <c r="A97" s="30" t="str">
        <f t="shared" si="41"/>
        <v>Engineering</v>
      </c>
      <c r="B97" s="44">
        <f t="shared" si="42"/>
        <v>0.61649663797562759</v>
      </c>
      <c r="C97" s="44">
        <f t="shared" si="43"/>
        <v>-0.18137439404201094</v>
      </c>
    </row>
    <row r="98" spans="1:3" x14ac:dyDescent="0.2">
      <c r="A98" s="30" t="str">
        <f t="shared" si="41"/>
        <v>Rest of manufacturing</v>
      </c>
      <c r="B98" s="44">
        <f t="shared" si="42"/>
        <v>-0.56595887083746854</v>
      </c>
      <c r="C98" s="44">
        <f t="shared" si="43"/>
        <v>-0.62974369767743177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2.8714594938447524</v>
      </c>
      <c r="C100" s="44">
        <f t="shared" si="43"/>
        <v>9.7474898949201361E-2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0.22612954738663316</v>
      </c>
      <c r="C102" s="44">
        <f t="shared" si="43"/>
        <v>0.70623165537775368</v>
      </c>
    </row>
    <row r="103" spans="1:3" x14ac:dyDescent="0.2">
      <c r="A103" s="30" t="str">
        <f t="shared" si="41"/>
        <v>Wholesale and retail trade</v>
      </c>
      <c r="B103" s="44">
        <f t="shared" si="42"/>
        <v>-1.1030493314046486</v>
      </c>
      <c r="C103" s="44">
        <f t="shared" si="43"/>
        <v>0.14201799693769335</v>
      </c>
    </row>
    <row r="104" spans="1:3" x14ac:dyDescent="0.2">
      <c r="A104" s="30" t="str">
        <f t="shared" si="41"/>
        <v>Transport and storage</v>
      </c>
      <c r="B104" s="44">
        <f t="shared" si="42"/>
        <v>3.7488686363424062</v>
      </c>
      <c r="C104" s="44">
        <f t="shared" si="43"/>
        <v>1.2395427209162868</v>
      </c>
    </row>
    <row r="105" spans="1:3" x14ac:dyDescent="0.2">
      <c r="A105" s="30" t="str">
        <f t="shared" si="41"/>
        <v>Accommodation and food</v>
      </c>
      <c r="B105" s="44">
        <f t="shared" si="42"/>
        <v>-0.2426736680128827</v>
      </c>
      <c r="C105" s="44">
        <f t="shared" si="43"/>
        <v>1.3672990339703039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-0.51096900374794085</v>
      </c>
      <c r="C107" s="44">
        <f t="shared" si="43"/>
        <v>0.63321457234681855</v>
      </c>
    </row>
    <row r="108" spans="1:3" x14ac:dyDescent="0.2">
      <c r="A108" s="30" t="str">
        <f t="shared" si="41"/>
        <v>Media</v>
      </c>
      <c r="B108" s="44">
        <f t="shared" si="42"/>
        <v>6.058706800859559</v>
      </c>
      <c r="C108" s="44">
        <f t="shared" si="43"/>
        <v>-1.3367201357605829E-2</v>
      </c>
    </row>
    <row r="109" spans="1:3" x14ac:dyDescent="0.2">
      <c r="A109" s="30" t="str">
        <f t="shared" si="41"/>
        <v>Information technology</v>
      </c>
      <c r="B109" s="44">
        <f t="shared" si="42"/>
        <v>4.3847138862969315</v>
      </c>
      <c r="C109" s="44">
        <f t="shared" si="43"/>
        <v>0.97344136123194147</v>
      </c>
    </row>
    <row r="110" spans="1:3" x14ac:dyDescent="0.2">
      <c r="A110" s="30" t="str">
        <f t="shared" si="41"/>
        <v>Finance and insurance</v>
      </c>
      <c r="B110" s="44">
        <f t="shared" si="42"/>
        <v>-6.1043288873763419</v>
      </c>
      <c r="C110" s="44">
        <f t="shared" si="43"/>
        <v>-0.34170601547699464</v>
      </c>
    </row>
    <row r="111" spans="1:3" x14ac:dyDescent="0.2">
      <c r="A111" s="30" t="str">
        <f t="shared" si="41"/>
        <v>Real estate</v>
      </c>
      <c r="B111" s="44">
        <f t="shared" si="42"/>
        <v>1.2485556620842386</v>
      </c>
      <c r="C111" s="44">
        <f t="shared" si="43"/>
        <v>0.80158561922889504</v>
      </c>
    </row>
    <row r="112" spans="1:3" x14ac:dyDescent="0.2">
      <c r="A112" s="30" t="str">
        <f t="shared" si="41"/>
        <v>Professional services</v>
      </c>
      <c r="B112" s="44">
        <f t="shared" si="42"/>
        <v>1.4158148800865522</v>
      </c>
      <c r="C112" s="44">
        <f t="shared" si="43"/>
        <v>0.60084168210945421</v>
      </c>
    </row>
    <row r="113" spans="1:3" x14ac:dyDescent="0.2">
      <c r="A113" s="30" t="str">
        <f t="shared" si="41"/>
        <v>Support services</v>
      </c>
      <c r="B113" s="44">
        <f t="shared" si="42"/>
        <v>-2.1064499924382529</v>
      </c>
      <c r="C113" s="44">
        <f t="shared" si="43"/>
        <v>1.0626652702484529</v>
      </c>
    </row>
    <row r="114" spans="1:3" x14ac:dyDescent="0.2">
      <c r="A114" s="30" t="str">
        <f t="shared" si="41"/>
        <v>Arts and entertainment</v>
      </c>
      <c r="B114" s="44">
        <f t="shared" si="42"/>
        <v>-1.0340895444575726</v>
      </c>
      <c r="C114" s="44">
        <f t="shared" si="43"/>
        <v>0.51147320499282944</v>
      </c>
    </row>
    <row r="115" spans="1:3" x14ac:dyDescent="0.2">
      <c r="A115" s="30" t="str">
        <f t="shared" si="41"/>
        <v>Other services</v>
      </c>
      <c r="B115" s="44">
        <f t="shared" si="42"/>
        <v>-1.7882897561500299</v>
      </c>
      <c r="C115" s="44">
        <f t="shared" si="43"/>
        <v>-0.14567618171632546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0.44452894269113585</v>
      </c>
      <c r="C117" s="44">
        <f t="shared" si="43"/>
        <v>0.5549899817159254</v>
      </c>
    </row>
    <row r="118" spans="1:3" x14ac:dyDescent="0.2">
      <c r="A118" s="30" t="str">
        <f t="shared" si="41"/>
        <v>Public admin. and defence</v>
      </c>
      <c r="B118" s="44">
        <f t="shared" si="42"/>
        <v>-1.6823047439686212</v>
      </c>
      <c r="C118" s="44">
        <f t="shared" si="43"/>
        <v>0.29439836327935787</v>
      </c>
    </row>
    <row r="119" spans="1:3" x14ac:dyDescent="0.2">
      <c r="A119" s="30" t="str">
        <f t="shared" si="41"/>
        <v>Education</v>
      </c>
      <c r="B119" s="44">
        <f t="shared" si="42"/>
        <v>-0.27825900678436488</v>
      </c>
      <c r="C119" s="44">
        <f t="shared" si="43"/>
        <v>0.40208218687587394</v>
      </c>
    </row>
    <row r="120" spans="1:3" x14ac:dyDescent="0.2">
      <c r="A120" s="30" t="str">
        <f t="shared" si="41"/>
        <v>Health and social work</v>
      </c>
      <c r="B120" s="44">
        <f t="shared" si="42"/>
        <v>1.500682751431559</v>
      </c>
      <c r="C120" s="44">
        <f t="shared" si="43"/>
        <v>0.7087203940980169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5.4860100005660328E-2</v>
      </c>
      <c r="C122" s="206">
        <f t="shared" si="43"/>
        <v>0.46283220204645925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Stoke-on-Trent and Staffordshire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193.76718589548</v>
      </c>
      <c r="C9" s="299" t="str">
        <f>CONCATENATE("(",ROUND((B9/$H11)*100,1),")")</f>
        <v>(36.7)</v>
      </c>
      <c r="D9" s="249">
        <f>SUM(D30,D51,D72,D93,D114,D135,D156,D177,D198,D219,D240,D261,D282,D303,D324,D345,D366,D387,D408,D429,D450,D471)</f>
        <v>45.472927979749905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49.11564742977469</v>
      </c>
      <c r="G9" s="299" t="str">
        <f>CONCATENATE("(",ROUND((F9/$H11)*100,1),")")</f>
        <v>(9.3)</v>
      </c>
      <c r="H9" s="249">
        <f>SUM(H30,H51,H72,H93,H114,H135,H156,H177,H198,H219,H240,H261,H282,H303,H324,H345,H366,H387,H408,H429,H450,H471)</f>
        <v>288.35576130500453</v>
      </c>
      <c r="I9" s="299" t="str">
        <f>CONCATENATE("(",ROUND((H9/$H11)*100,1),")")</f>
        <v>(54.6)</v>
      </c>
      <c r="K9" s="249">
        <f>B14-B9</f>
        <v>6.0980376716385081</v>
      </c>
      <c r="L9" s="249">
        <f>D14-D9</f>
        <v>2.0846796353065074</v>
      </c>
      <c r="M9" s="249">
        <f>F14-F9</f>
        <v>1.1969947416213742</v>
      </c>
      <c r="N9" s="249">
        <f>SUM(K9:M9)</f>
        <v>9.3797120485663896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114.9485914055974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105.95977150849798</v>
      </c>
      <c r="E10" s="299" t="str">
        <f>CONCATENATE("(",ROUND((D10/$H11)*100,1),")")</f>
        <v>(20.1)</v>
      </c>
      <c r="F10" s="249">
        <f t="shared" ref="F10" si="2">SUM(F31,F52,F73,F94,F115,F136,F157,F178,F199,F220,F241,F262,F283,F304,F325,F346,F367,F388,F409,F430,F451,F472)</f>
        <v>18.762875780900082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239.67123869499548</v>
      </c>
      <c r="I10" s="299" t="str">
        <f>CONCATENATE("(",ROUND((H10/$H11)*100,1),")")</f>
        <v>(45.4)</v>
      </c>
      <c r="K10" s="249">
        <f t="shared" ref="K10:K11" si="4">B15-B10</f>
        <v>6.2767154010046085</v>
      </c>
      <c r="L10" s="249">
        <f t="shared" ref="L10:L11" si="5">D15-D10</f>
        <v>1.8400625297879003</v>
      </c>
      <c r="M10" s="249">
        <f t="shared" ref="M10:M11" si="6">F15-F10</f>
        <v>0.44751002064106515</v>
      </c>
      <c r="N10" s="249">
        <f t="shared" ref="N10:N11" si="7">SUM(K10:M10)</f>
        <v>8.5642879514335739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308.71577730107742</v>
      </c>
      <c r="C11" s="299" t="str">
        <f>CONCATENATE("(",ROUND((B11/$H11)*100,1),")")</f>
        <v>(58.5)</v>
      </c>
      <c r="D11" s="249">
        <f t="shared" ref="D11" si="8">SUM(D32,D53,D74,D95,D116,D137,D158,D179,D200,D221,D242,D263,D284,D305,D326,D347,D368,D389,D410,D431,D452,D473)</f>
        <v>151.43269948824792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67.878523210674771</v>
      </c>
      <c r="G11" s="299" t="str">
        <f>CONCATENATE("(",ROUND((F11/$H11)*100,1),")")</f>
        <v>(12.9)</v>
      </c>
      <c r="H11" s="249">
        <f t="shared" ref="H11" si="10">SUM(H32,H53,H74,H95,H116,H137,H158,H179,H200,H221,H242,H263,H284,H305,H326,H347,H368,H389,H410,H431,H452,H473)</f>
        <v>528.02699999999982</v>
      </c>
      <c r="I11" s="299" t="str">
        <f>CONCATENATE("(",ROUND((H11/$H11)*100,1),")")</f>
        <v>(100)</v>
      </c>
      <c r="K11" s="249">
        <f t="shared" si="4"/>
        <v>12.374753072643045</v>
      </c>
      <c r="L11" s="249">
        <f t="shared" si="5"/>
        <v>3.9247421650944148</v>
      </c>
      <c r="M11" s="249">
        <f t="shared" si="6"/>
        <v>1.6445047622624571</v>
      </c>
      <c r="N11" s="249">
        <f t="shared" si="7"/>
        <v>17.943999999999917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199.86522356711851</v>
      </c>
      <c r="C14" s="299" t="str">
        <f>CONCATENATE("(",ROUND((B14/$H16)*100,1),")")</f>
        <v>(36.6)</v>
      </c>
      <c r="D14" s="249">
        <f t="shared" ref="D14" si="11">SUM(D35,D56,D77,D98,D119,D140,D161,D182,D203,D224,D245,D266,D287,D308,D329,D350,D371,D392,D413,D434,D455,D476)</f>
        <v>47.557607615056412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50.312642171396064</v>
      </c>
      <c r="G14" s="299" t="str">
        <f>CONCATENATE("(",ROUND((F14/$H16)*100,1),")")</f>
        <v>(9.2)</v>
      </c>
      <c r="H14" s="249">
        <f t="shared" ref="H14" si="13">SUM(H35,H56,H77,H98,H119,H140,H161,H182,H203,H224,H245,H266,H287,H308,H329,H350,H371,H392,H413,H434,H455,H476)</f>
        <v>297.73547335357097</v>
      </c>
      <c r="I14" s="299" t="str">
        <f>CONCATENATE("(",ROUND((H14/$H16)*100,1),")")</f>
        <v>(54.5)</v>
      </c>
      <c r="K14" s="249">
        <f>B19-B14</f>
        <v>2.1882064748124321</v>
      </c>
      <c r="L14" s="249">
        <f>D19-D14</f>
        <v>3.4459598397372417</v>
      </c>
      <c r="M14" s="249">
        <f>F19-F14</f>
        <v>2.2674422073051872</v>
      </c>
      <c r="N14" s="249">
        <f>SUM(K14:M14)</f>
        <v>7.9016085218548611</v>
      </c>
    </row>
    <row r="15" spans="1:17" x14ac:dyDescent="0.2">
      <c r="A15" s="282" t="s">
        <v>365</v>
      </c>
      <c r="B15" s="249">
        <f t="shared" si="0"/>
        <v>121.22530680660201</v>
      </c>
      <c r="C15" s="299" t="str">
        <f>CONCATENATE("(",ROUND((B15/$H16)*100,1),")")</f>
        <v>(22.2)</v>
      </c>
      <c r="D15" s="249">
        <f t="shared" ref="D15" si="14">SUM(D36,D57,D78,D99,D120,D141,D162,D183,D204,D225,D246,D267,D288,D309,D330,D351,D372,D393,D414,D435,D456,D477)</f>
        <v>107.79983403828588</v>
      </c>
      <c r="E15" s="299" t="str">
        <f>CONCATENATE("(",ROUND((D15/$H16)*100,1),")")</f>
        <v>(19.7)</v>
      </c>
      <c r="F15" s="249">
        <f t="shared" ref="F15" si="15">SUM(F36,F57,F78,F99,F120,F141,F162,F183,F204,F225,F246,F267,F288,F309,F330,F351,F372,F393,F414,F435,F456,F477)</f>
        <v>19.210385801541147</v>
      </c>
      <c r="G15" s="299" t="str">
        <f>CONCATENATE("(",ROUND((F15/$H16)*100,1),")")</f>
        <v>(3.5)</v>
      </c>
      <c r="H15" s="249">
        <f t="shared" ref="H15" si="16">SUM(H36,H57,H78,H99,H120,H141,H162,H183,H204,H225,H246,H267,H288,H309,H330,H351,H372,H393,H414,H435,H456,H477)</f>
        <v>248.23552664642904</v>
      </c>
      <c r="I15" s="299" t="str">
        <f>CONCATENATE("(",ROUND((H15/$H16)*100,1),")")</f>
        <v>(45.5)</v>
      </c>
      <c r="K15" s="249">
        <f t="shared" ref="K15:K16" si="17">B20-B15</f>
        <v>9.1649233605403566</v>
      </c>
      <c r="L15" s="249">
        <f t="shared" ref="L15:L16" si="18">D20-D15</f>
        <v>1.6079699108416747</v>
      </c>
      <c r="M15" s="249">
        <f t="shared" ref="M15:M16" si="19">F20-F15</f>
        <v>1.251498206762939</v>
      </c>
      <c r="N15" s="249">
        <f t="shared" ref="N15:N16" si="20">SUM(K15:M15)</f>
        <v>12.02439147814497</v>
      </c>
    </row>
    <row r="16" spans="1:17" x14ac:dyDescent="0.2">
      <c r="A16" s="282" t="s">
        <v>363</v>
      </c>
      <c r="B16" s="249">
        <f t="shared" si="0"/>
        <v>321.09053037372047</v>
      </c>
      <c r="C16" s="299" t="str">
        <f>CONCATENATE("(",ROUND((B16/$H16)*100,1),")")</f>
        <v>(58.8)</v>
      </c>
      <c r="D16" s="249">
        <f t="shared" ref="D16" si="21">SUM(D37,D58,D79,D100,D121,D142,D163,D184,D205,D226,D247,D268,D289,D310,D331,D352,D373,D394,D415,D436,D457,D478)</f>
        <v>155.35744165334233</v>
      </c>
      <c r="E16" s="299" t="str">
        <f>CONCATENATE("(",ROUND((D16/$H16)*100,1),")")</f>
        <v>(28.5)</v>
      </c>
      <c r="F16" s="249">
        <f t="shared" ref="F16" si="22">SUM(F37,F58,F79,F100,F121,F142,F163,F184,F205,F226,F247,F268,F289,F310,F331,F352,F373,F394,F415,F436,F457,F478)</f>
        <v>69.523027972937228</v>
      </c>
      <c r="G16" s="299" t="str">
        <f>CONCATENATE("(",ROUND((F16/$H16)*100,1),")")</f>
        <v>(12.7)</v>
      </c>
      <c r="H16" s="249">
        <f t="shared" ref="H16" si="23">SUM(H37,H58,H79,H100,H121,H142,H163,H184,H205,H226,H247,H268,H289,H310,H331,H352,H373,H394,H415,H436,H457,H478)</f>
        <v>545.971</v>
      </c>
      <c r="I16" s="299" t="str">
        <f>CONCATENATE("(",ROUND((H16/$H16)*100,1),")")</f>
        <v>(100)</v>
      </c>
      <c r="K16" s="249">
        <f t="shared" si="17"/>
        <v>11.353129835352888</v>
      </c>
      <c r="L16" s="249">
        <f t="shared" si="18"/>
        <v>5.0539297505788738</v>
      </c>
      <c r="M16" s="249">
        <f t="shared" si="19"/>
        <v>3.5189404140681262</v>
      </c>
      <c r="N16" s="249">
        <f t="shared" si="20"/>
        <v>19.925999999999888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202.05343004193094</v>
      </c>
      <c r="C19" s="299" t="str">
        <f>CONCATENATE("(",ROUND((B19/$H21)*100,1),")")</f>
        <v>(35.7)</v>
      </c>
      <c r="D19" s="249">
        <f t="shared" ref="D19" si="24">SUM(D40,D61,D82,D103,D124,D145,D166,D187,D208,D229,D250,D271,D292,D313,D334,D355,D376,D397,D418,D439,D460,D481)</f>
        <v>51.003567454793654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52.580084378701251</v>
      </c>
      <c r="G19" s="299" t="str">
        <f>CONCATENATE("(",ROUND((F19/$H21)*100,1),")")</f>
        <v>(9.3)</v>
      </c>
      <c r="H19" s="249">
        <f t="shared" ref="H19" si="26">SUM(H40,H61,H82,H103,H124,H145,H166,H187,H208,H229,H250,H271,H292,H313,H334,H355,H376,H397,H418,H439,H460,H481)</f>
        <v>305.63708187542591</v>
      </c>
      <c r="I19" s="299" t="str">
        <f>CONCATENATE("(",ROUND((H19/$H21)*100,1),")")</f>
        <v>(54)</v>
      </c>
      <c r="K19" s="249">
        <f>B19-B9</f>
        <v>8.2862441464509402</v>
      </c>
      <c r="L19" s="249">
        <f>D19-D9</f>
        <v>5.5306394750437491</v>
      </c>
      <c r="M19" s="249">
        <f>F19-F9</f>
        <v>3.4644369489265614</v>
      </c>
      <c r="N19" s="249">
        <f>SUM(K19:M19)</f>
        <v>17.281320570421251</v>
      </c>
    </row>
    <row r="20" spans="1:14" x14ac:dyDescent="0.2">
      <c r="A20" s="282" t="s">
        <v>365</v>
      </c>
      <c r="B20" s="249">
        <f t="shared" si="0"/>
        <v>130.39023016714236</v>
      </c>
      <c r="C20" s="299" t="str">
        <f>CONCATENATE("(",ROUND((B20/$H21)*100,1),")")</f>
        <v>(23)</v>
      </c>
      <c r="D20" s="249">
        <f t="shared" ref="D20" si="27">SUM(D41,D62,D83,D104,D125,D146,D167,D188,D209,D230,D251,D272,D293,D314,D335,D356,D377,D398,D419,D440,D461,D482)</f>
        <v>109.40780394912755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20.461884008304086</v>
      </c>
      <c r="G20" s="299" t="str">
        <f>CONCATENATE("(",ROUND((F20/$H21)*100,1),")")</f>
        <v>(3.6)</v>
      </c>
      <c r="H20" s="249">
        <f t="shared" ref="H20" si="29">SUM(H41,H62,H83,H104,H125,H146,H167,H188,H209,H230,H251,H272,H293,H314,H335,H356,H377,H398,H419,H440,H461,H482)</f>
        <v>260.25991812457403</v>
      </c>
      <c r="I20" s="299" t="str">
        <f>CONCATENATE("(",ROUND((H20/$H21)*100,1),")")</f>
        <v>(46)</v>
      </c>
      <c r="K20" s="249">
        <f t="shared" ref="K20:K21" si="30">B20-B10</f>
        <v>15.441638761544965</v>
      </c>
      <c r="L20" s="249">
        <f t="shared" ref="L20:L21" si="31">D20-D10</f>
        <v>3.448032440629575</v>
      </c>
      <c r="M20" s="249">
        <f t="shared" ref="M20:M21" si="32">F20-F10</f>
        <v>1.6990082274040041</v>
      </c>
      <c r="N20" s="249">
        <f t="shared" ref="N20:N21" si="33">SUM(K20:M20)</f>
        <v>20.588679429578544</v>
      </c>
    </row>
    <row r="21" spans="1:14" x14ac:dyDescent="0.2">
      <c r="A21" s="282" t="s">
        <v>363</v>
      </c>
      <c r="B21" s="249">
        <f t="shared" si="0"/>
        <v>332.44366020907336</v>
      </c>
      <c r="C21" s="299" t="str">
        <f>CONCATENATE("(",ROUND((B21/$H21)*100,1),")")</f>
        <v>(58.7)</v>
      </c>
      <c r="D21" s="249">
        <f t="shared" ref="D21" si="34">SUM(D42,D63,D84,D105,D126,D147,D168,D189,D210,D231,D252,D273,D294,D315,D336,D357,D378,D399,D420,D441,D462,D483)</f>
        <v>160.41137140392121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73.041968387005355</v>
      </c>
      <c r="G21" s="299" t="str">
        <f>CONCATENATE("(",ROUND((F21/$H21)*100,1),")")</f>
        <v>(12.9)</v>
      </c>
      <c r="H21" s="249">
        <f t="shared" ref="H21" si="35">SUM(H42,H63,H84,H105,H126,H147,H168,H189,H210,H231,H252,H273,H294,H315,H336,H357,H378,H399,H420,H441,H462,H483)</f>
        <v>565.89699999999982</v>
      </c>
      <c r="I21" s="299" t="str">
        <f>CONCATENATE("(",ROUND((H21/$H21)*100,1),")")</f>
        <v>(100)</v>
      </c>
      <c r="K21" s="249">
        <f t="shared" si="30"/>
        <v>23.727882907995934</v>
      </c>
      <c r="L21" s="249">
        <f t="shared" si="31"/>
        <v>8.9786719156732886</v>
      </c>
      <c r="M21" s="249">
        <f t="shared" si="32"/>
        <v>5.1634451763305833</v>
      </c>
      <c r="N21" s="249">
        <f t="shared" si="33"/>
        <v>37.869999999999806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1.5842156328543793</v>
      </c>
      <c r="C30" s="299" t="str">
        <f>CONCATENATE("(",ROUND((B30/$H32)*100,1),")")</f>
        <v>(32.5)</v>
      </c>
      <c r="D30" s="302">
        <f>'Ind T6'!M9</f>
        <v>4.0093155141863963E-2</v>
      </c>
      <c r="E30" s="299" t="str">
        <f>CONCATENATE("(",ROUND((D30/$H32)*100,1),")")</f>
        <v>(0.8)</v>
      </c>
      <c r="F30" s="302">
        <f>'Ind T6'!N9</f>
        <v>1.6476785949574402</v>
      </c>
      <c r="G30" s="299" t="str">
        <f>CONCATENATE("(",ROUND((F30/$H32)*100,1),")")</f>
        <v>(33.8)</v>
      </c>
      <c r="H30" s="302">
        <f>SUM(B30,D30,F30)</f>
        <v>3.2719873829536832</v>
      </c>
      <c r="I30" s="299" t="str">
        <f>CONCATENATE("(",ROUND((H30/$H32)*100,1),")")</f>
        <v>(67.1)</v>
      </c>
      <c r="K30" s="302">
        <f>B35-B30</f>
        <v>0.12558888097619247</v>
      </c>
      <c r="L30" s="302">
        <f>D35-D30</f>
        <v>2.0951576364170582E-3</v>
      </c>
      <c r="M30" s="302">
        <f>F35-F30</f>
        <v>2.1008375368962495E-2</v>
      </c>
      <c r="N30" s="302">
        <f>SUM(K30:M30)</f>
        <v>0.14869241398157201</v>
      </c>
    </row>
    <row r="31" spans="1:14" x14ac:dyDescent="0.2">
      <c r="A31" s="282" t="s">
        <v>365</v>
      </c>
      <c r="B31" s="302">
        <f>'Ind T6'!L8</f>
        <v>0.89641434035902767</v>
      </c>
      <c r="C31" s="299" t="str">
        <f>CONCATENATE("(",ROUND((B31/$H32)*100,1),")")</f>
        <v>(18.4)</v>
      </c>
      <c r="D31" s="302">
        <f>'Ind T6'!M8</f>
        <v>4.3309183629603683E-2</v>
      </c>
      <c r="E31" s="299" t="str">
        <f>CONCATENATE("(",ROUND((D31/$H32)*100,1),")")</f>
        <v>(0.9)</v>
      </c>
      <c r="F31" s="302">
        <f>'Ind T6'!N8</f>
        <v>0.66528909305768236</v>
      </c>
      <c r="G31" s="299" t="str">
        <f>CONCATENATE("(",ROUND((F31/$H32)*100,1),")")</f>
        <v>(13.6)</v>
      </c>
      <c r="H31" s="302">
        <f t="shared" ref="H31" si="36">SUM(B31,D31,F31)</f>
        <v>1.6050126170463137</v>
      </c>
      <c r="I31" s="299" t="str">
        <f>CONCATENATE("(",ROUND((H31/$H32)*100,1),")")</f>
        <v>(32.9)</v>
      </c>
      <c r="K31" s="302">
        <f t="shared" ref="K31:K32" si="37">B36-B31</f>
        <v>3.943808017298811E-2</v>
      </c>
      <c r="L31" s="302">
        <f t="shared" ref="L31:L32" si="38">D36-D31</f>
        <v>5.9236012502819624E-4</v>
      </c>
      <c r="M31" s="302">
        <f t="shared" ref="M31:M32" si="39">F36-F31</f>
        <v>3.9277145720410633E-2</v>
      </c>
      <c r="N31" s="302">
        <f t="shared" ref="N31:N32" si="40">SUM(K31:M31)</f>
        <v>7.930758601842694E-2</v>
      </c>
    </row>
    <row r="32" spans="1:14" x14ac:dyDescent="0.2">
      <c r="A32" s="282" t="s">
        <v>363</v>
      </c>
      <c r="B32" s="302">
        <f>SUM(B30:B31)</f>
        <v>2.4806299732134072</v>
      </c>
      <c r="C32" s="299" t="str">
        <f>CONCATENATE("(",ROUND((B32/$H32)*100,1),")")</f>
        <v>(50.9)</v>
      </c>
      <c r="D32" s="302">
        <f>SUM(D30:D31)</f>
        <v>8.3402338771467646E-2</v>
      </c>
      <c r="E32" s="299" t="str">
        <f>CONCATENATE("(",ROUND((D32/$H32)*100,1),")")</f>
        <v>(1.7)</v>
      </c>
      <c r="F32" s="302">
        <f>SUM(F30:F31)</f>
        <v>2.3129676880151226</v>
      </c>
      <c r="G32" s="299" t="str">
        <f>CONCATENATE("(",ROUND((F32/$H32)*100,1),")")</f>
        <v>(47.4)</v>
      </c>
      <c r="H32" s="302">
        <f>SUM(H30:H31)</f>
        <v>4.8769999999999971</v>
      </c>
      <c r="I32" s="299" t="str">
        <f>CONCATENATE("(",ROUND((H32/$H32)*100,1),")")</f>
        <v>(100)</v>
      </c>
      <c r="K32" s="302">
        <f t="shared" si="37"/>
        <v>0.16502696114918036</v>
      </c>
      <c r="L32" s="302">
        <f t="shared" si="38"/>
        <v>2.6875177614452544E-3</v>
      </c>
      <c r="M32" s="302">
        <f t="shared" si="39"/>
        <v>6.0285521089372907E-2</v>
      </c>
      <c r="N32" s="302">
        <f t="shared" si="40"/>
        <v>0.22799999999999854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1.7098045138305717</v>
      </c>
      <c r="C35" s="299" t="str">
        <f>CONCATENATE("(",ROUND((B35/$H37)*100,1),")")</f>
        <v>(33.5)</v>
      </c>
      <c r="D35" s="302">
        <f>'Ind T6'!R9</f>
        <v>4.2188312778281022E-2</v>
      </c>
      <c r="E35" s="299" t="str">
        <f>CONCATENATE("(",ROUND((D35/$H37)*100,1),")")</f>
        <v>(0.8)</v>
      </c>
      <c r="F35" s="302">
        <f>'Ind T6'!S9</f>
        <v>1.6686869703264027</v>
      </c>
      <c r="G35" s="299" t="str">
        <f>CONCATENATE("(",ROUND((F35/$H37)*100,1),")")</f>
        <v>(32.7)</v>
      </c>
      <c r="H35" s="302">
        <f>SUM(B35,D35,F35)</f>
        <v>3.4206797969352554</v>
      </c>
      <c r="I35" s="299" t="str">
        <f>CONCATENATE("(",ROUND((H35/$H37)*100,1),")")</f>
        <v>(67)</v>
      </c>
      <c r="K35" s="302">
        <f>B40-B35</f>
        <v>0.13296537434357147</v>
      </c>
      <c r="L35" s="302">
        <f>D40-D35</f>
        <v>-5.5357229145763798E-7</v>
      </c>
      <c r="M35" s="302">
        <f>F40-F35</f>
        <v>-0.13322385611920651</v>
      </c>
      <c r="N35" s="302">
        <f>SUM(K35:M35)</f>
        <v>-2.5903534792648397E-4</v>
      </c>
    </row>
    <row r="36" spans="1:14" x14ac:dyDescent="0.2">
      <c r="A36" s="282" t="s">
        <v>365</v>
      </c>
      <c r="B36" s="302">
        <f>'Ind T6'!Q8</f>
        <v>0.93585242053201578</v>
      </c>
      <c r="C36" s="299" t="str">
        <f>CONCATENATE("(",ROUND((B36/$H37)*100,1),")")</f>
        <v>(18.3)</v>
      </c>
      <c r="D36" s="302">
        <f>'Ind T6'!R8</f>
        <v>4.3901543754631879E-2</v>
      </c>
      <c r="E36" s="299" t="str">
        <f>CONCATENATE("(",ROUND((D36/$H37)*100,1),")")</f>
        <v>(0.9)</v>
      </c>
      <c r="F36" s="302">
        <f>'Ind T6'!S8</f>
        <v>0.70456623877809299</v>
      </c>
      <c r="G36" s="299" t="str">
        <f>CONCATENATE("(",ROUND((F36/$H37)*100,1),")")</f>
        <v>(13.8)</v>
      </c>
      <c r="H36" s="302">
        <f t="shared" ref="H36" si="41">SUM(B36,D36,F36)</f>
        <v>1.6843202030647406</v>
      </c>
      <c r="I36" s="299" t="str">
        <f>CONCATENATE("(",ROUND((H36/$H37)*100,1),")")</f>
        <v>(33)</v>
      </c>
      <c r="K36" s="302">
        <f t="shared" ref="K36:K37" si="42">B41-B36</f>
        <v>-6.2226605644706279E-3</v>
      </c>
      <c r="L36" s="302">
        <f t="shared" ref="L36:L37" si="43">D41-D36</f>
        <v>-3.4269930443758048E-3</v>
      </c>
      <c r="M36" s="302">
        <f t="shared" ref="M36:M37" si="44">F41-F36</f>
        <v>1.6908688956774554E-2</v>
      </c>
      <c r="N36" s="302">
        <f t="shared" ref="N36:N37" si="45">SUM(K36:M36)</f>
        <v>7.2590353479281208E-3</v>
      </c>
    </row>
    <row r="37" spans="1:14" x14ac:dyDescent="0.2">
      <c r="A37" s="282" t="s">
        <v>363</v>
      </c>
      <c r="B37" s="302">
        <f>SUM(B35:B36)</f>
        <v>2.6456569343625875</v>
      </c>
      <c r="C37" s="299" t="str">
        <f>CONCATENATE("(",ROUND((B37/$H37)*100,1),")")</f>
        <v>(51.8)</v>
      </c>
      <c r="D37" s="302">
        <f>SUM(D35:D36)</f>
        <v>8.6089856532912901E-2</v>
      </c>
      <c r="E37" s="299" t="str">
        <f>CONCATENATE("(",ROUND((D37/$H37)*100,1),")")</f>
        <v>(1.7)</v>
      </c>
      <c r="F37" s="302">
        <f>SUM(F35:F36)</f>
        <v>2.3732532091044956</v>
      </c>
      <c r="G37" s="299" t="str">
        <f>CONCATENATE("(",ROUND((F37/$H37)*100,1),")")</f>
        <v>(46.5)</v>
      </c>
      <c r="H37" s="302">
        <f>SUM(H35:H36)</f>
        <v>5.104999999999996</v>
      </c>
      <c r="I37" s="299" t="str">
        <f>CONCATENATE("(",ROUND((H37/$H37)*100,1),")")</f>
        <v>(100)</v>
      </c>
      <c r="K37" s="302">
        <f t="shared" si="42"/>
        <v>0.12674271377910085</v>
      </c>
      <c r="L37" s="302">
        <f t="shared" si="43"/>
        <v>-3.4275466166672625E-3</v>
      </c>
      <c r="M37" s="302">
        <f t="shared" si="44"/>
        <v>-0.11631516716243162</v>
      </c>
      <c r="N37" s="302">
        <f t="shared" si="45"/>
        <v>7.000000000001963E-3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1.8427698881741432</v>
      </c>
      <c r="C40" s="299" t="str">
        <f>CONCATENATE("(",ROUND((B40/$H42)*100,1),")")</f>
        <v>(36)</v>
      </c>
      <c r="D40" s="302">
        <f>'Ind T6'!W9</f>
        <v>4.2187759205989564E-2</v>
      </c>
      <c r="E40" s="299" t="str">
        <f>CONCATENATE("(",ROUND((D40/$H42)*100,1),")")</f>
        <v>(0.8)</v>
      </c>
      <c r="F40" s="302">
        <f>'Ind T6'!X9</f>
        <v>1.5354631142071962</v>
      </c>
      <c r="G40" s="299" t="str">
        <f>CONCATENATE("(",ROUND((F40/$H42)*100,1),")")</f>
        <v>(30)</v>
      </c>
      <c r="H40" s="302">
        <f>SUM(B40,D40,F40)</f>
        <v>3.4204207615873292</v>
      </c>
      <c r="I40" s="299" t="str">
        <f>CONCATENATE("(",ROUND((H40/$H42)*100,1),")")</f>
        <v>(66.9)</v>
      </c>
      <c r="K40" s="302">
        <f>B40-B30</f>
        <v>0.25855425531976395</v>
      </c>
      <c r="L40" s="302">
        <f>D40-D30</f>
        <v>2.0946040641256006E-3</v>
      </c>
      <c r="M40" s="302">
        <f>F40-F30</f>
        <v>-0.11221548075024401</v>
      </c>
      <c r="N40" s="302">
        <f>SUM(K40:M40)</f>
        <v>0.14843337863364553</v>
      </c>
    </row>
    <row r="41" spans="1:14" x14ac:dyDescent="0.2">
      <c r="A41" s="282" t="s">
        <v>365</v>
      </c>
      <c r="B41" s="302">
        <f>'Ind T6'!V8</f>
        <v>0.92962975996754516</v>
      </c>
      <c r="C41" s="299" t="str">
        <f>CONCATENATE("(",ROUND((B41/$H42)*100,1),")")</f>
        <v>(18.2)</v>
      </c>
      <c r="D41" s="302">
        <f>'Ind T6'!W8</f>
        <v>4.0474550710256074E-2</v>
      </c>
      <c r="E41" s="299" t="str">
        <f>CONCATENATE("(",ROUND((D41/$H42)*100,1),")")</f>
        <v>(0.8)</v>
      </c>
      <c r="F41" s="302">
        <f>'Ind T6'!X8</f>
        <v>0.72147492773486754</v>
      </c>
      <c r="G41" s="299" t="str">
        <f>CONCATENATE("(",ROUND((F41/$H42)*100,1),")")</f>
        <v>(14.1)</v>
      </c>
      <c r="H41" s="302">
        <f t="shared" ref="H41" si="46">SUM(B41,D41,F41)</f>
        <v>1.6915792384126687</v>
      </c>
      <c r="I41" s="299" t="str">
        <f>CONCATENATE("(",ROUND((H41/$H42)*100,1),")")</f>
        <v>(33.1)</v>
      </c>
      <c r="K41" s="302">
        <f t="shared" ref="K41:K42" si="47">B41-B31</f>
        <v>3.3215419608517482E-2</v>
      </c>
      <c r="L41" s="302">
        <f t="shared" ref="L41:L42" si="48">D41-D31</f>
        <v>-2.8346329193476086E-3</v>
      </c>
      <c r="M41" s="302">
        <f t="shared" ref="M41:M42" si="49">F41-F31</f>
        <v>5.6185834677185187E-2</v>
      </c>
      <c r="N41" s="302">
        <f t="shared" ref="N41:N42" si="50">SUM(K41:M41)</f>
        <v>8.6566621366355068E-2</v>
      </c>
    </row>
    <row r="42" spans="1:14" x14ac:dyDescent="0.2">
      <c r="A42" s="282" t="s">
        <v>363</v>
      </c>
      <c r="B42" s="302">
        <f>SUM(B40:B41)</f>
        <v>2.7723996481416884</v>
      </c>
      <c r="C42" s="299" t="str">
        <f>CONCATENATE("(",ROUND((B42/$H42)*100,1),")")</f>
        <v>(54.2)</v>
      </c>
      <c r="D42" s="302">
        <f>SUM(D40:D41)</f>
        <v>8.2662309916245638E-2</v>
      </c>
      <c r="E42" s="299" t="str">
        <f>CONCATENATE("(",ROUND((D42/$H42)*100,1),")")</f>
        <v>(1.6)</v>
      </c>
      <c r="F42" s="302">
        <f>SUM(F40:F41)</f>
        <v>2.2569380419420639</v>
      </c>
      <c r="G42" s="299" t="str">
        <f>CONCATENATE("(",ROUND((F42/$H42)*100,1),")")</f>
        <v>(44.1)</v>
      </c>
      <c r="H42" s="302">
        <f>SUM(H40:H41)</f>
        <v>5.1119999999999983</v>
      </c>
      <c r="I42" s="299" t="str">
        <f>CONCATENATE("(",ROUND((H42/$H42)*100,1),")")</f>
        <v>(100)</v>
      </c>
      <c r="K42" s="302">
        <f t="shared" si="47"/>
        <v>0.29176967492828121</v>
      </c>
      <c r="L42" s="302">
        <f t="shared" si="48"/>
        <v>-7.4002885522200801E-4</v>
      </c>
      <c r="M42" s="302">
        <f t="shared" si="49"/>
        <v>-5.6029646073058714E-2</v>
      </c>
      <c r="N42" s="302">
        <f t="shared" si="50"/>
        <v>0.23500000000000049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0.55515075376760104</v>
      </c>
      <c r="C51" s="299" t="str">
        <f>CONCATENATE("(",ROUND((B51/$H53)*100,1),")")</f>
        <v>(82.2)</v>
      </c>
      <c r="D51" s="302">
        <f>'Ind T6'!M18</f>
        <v>9.3278894472843439E-3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0.56447864321488539</v>
      </c>
      <c r="I51" s="299" t="str">
        <f>CONCATENATE("(",ROUND((H51/$H53)*100,1),")")</f>
        <v>(83.6)</v>
      </c>
      <c r="K51" s="302">
        <f>B56-B51</f>
        <v>-0.15718317411654636</v>
      </c>
      <c r="L51" s="302">
        <f>D56-D51</f>
        <v>-2.5643343886087308E-3</v>
      </c>
      <c r="M51" s="302">
        <f>F56-F51</f>
        <v>0</v>
      </c>
      <c r="N51" s="302">
        <f>SUM(K51:M51)</f>
        <v>-0.15974750850515509</v>
      </c>
    </row>
    <row r="52" spans="1:14" x14ac:dyDescent="0.2">
      <c r="A52" s="282" t="s">
        <v>365</v>
      </c>
      <c r="B52" s="302">
        <f>'Ind T6'!L17</f>
        <v>9.5822864322733819E-2</v>
      </c>
      <c r="C52" s="299" t="str">
        <f>CONCATENATE("(",ROUND((B52/$H53)*100,1),")")</f>
        <v>(14.2)</v>
      </c>
      <c r="D52" s="302">
        <f>'Ind T6'!M17</f>
        <v>1.4698492462379396E-2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0.11052135678511321</v>
      </c>
      <c r="I52" s="299" t="str">
        <f>CONCATENATE("(",ROUND((H52/$H53)*100,1),")")</f>
        <v>(16.4)</v>
      </c>
      <c r="K52" s="302">
        <f t="shared" ref="K52:K53" si="52">B57-B52</f>
        <v>-2.7375687126389561E-2</v>
      </c>
      <c r="L52" s="302">
        <f t="shared" ref="L52:L53" si="53">D57-D52</f>
        <v>-3.876804368454145E-3</v>
      </c>
      <c r="M52" s="302">
        <f t="shared" ref="M52:M53" si="54">F57-F52</f>
        <v>0</v>
      </c>
      <c r="N52" s="302">
        <f t="shared" ref="N52:N53" si="55">SUM(K52:M52)</f>
        <v>-3.1252491494843708E-2</v>
      </c>
    </row>
    <row r="53" spans="1:14" x14ac:dyDescent="0.2">
      <c r="A53" s="282" t="s">
        <v>363</v>
      </c>
      <c r="B53" s="302">
        <f>SUM(B51:B52)</f>
        <v>0.65097361809033483</v>
      </c>
      <c r="C53" s="299" t="str">
        <f>CONCATENATE("(",ROUND((B53/$H53)*100,1),")")</f>
        <v>(96.4)</v>
      </c>
      <c r="D53" s="302">
        <f>SUM(D51:D52)</f>
        <v>2.402638190966374E-2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0.6749999999999986</v>
      </c>
      <c r="I53" s="299" t="str">
        <f>CONCATENATE("(",ROUND((H53/$H53)*100,1),")")</f>
        <v>(100)</v>
      </c>
      <c r="K53" s="302">
        <f t="shared" si="52"/>
        <v>-0.18455886124293591</v>
      </c>
      <c r="L53" s="302">
        <f t="shared" si="53"/>
        <v>-6.4411387570628767E-3</v>
      </c>
      <c r="M53" s="302">
        <f t="shared" si="54"/>
        <v>0</v>
      </c>
      <c r="N53" s="302">
        <f t="shared" si="55"/>
        <v>-0.19099999999999878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0.39796757965105467</v>
      </c>
      <c r="C56" s="299" t="str">
        <f>CONCATENATE("(",ROUND((B56/$H58)*100,1),")")</f>
        <v>(82.2)</v>
      </c>
      <c r="D56" s="302">
        <f>'Ind T6'!R18</f>
        <v>6.7635550586756131E-3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0.40473113470973027</v>
      </c>
      <c r="I56" s="299" t="str">
        <f>CONCATENATE("(",ROUND((H56/$H58)*100,1),")")</f>
        <v>(83.6)</v>
      </c>
      <c r="K56" s="302">
        <f>B61-B56</f>
        <v>-0.15902568893198088</v>
      </c>
      <c r="L56" s="302">
        <f>D61-D56</f>
        <v>-2.236235023985852E-3</v>
      </c>
      <c r="M56" s="302">
        <f>F61-F56</f>
        <v>0</v>
      </c>
      <c r="N56" s="302">
        <f>SUM(K56:M56)</f>
        <v>-0.16126192395596672</v>
      </c>
    </row>
    <row r="57" spans="1:14" x14ac:dyDescent="0.2">
      <c r="A57" s="282" t="s">
        <v>365</v>
      </c>
      <c r="B57" s="302">
        <f>'Ind T6'!Q17</f>
        <v>6.8447177196344258E-2</v>
      </c>
      <c r="C57" s="299" t="str">
        <f>CONCATENATE("(",ROUND((B57/$H58)*100,1),")")</f>
        <v>(14.1)</v>
      </c>
      <c r="D57" s="302">
        <f>'Ind T6'!R17</f>
        <v>1.0821688093925251E-2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7.9268865290269511E-2</v>
      </c>
      <c r="I57" s="299" t="str">
        <f>CONCATENATE("(",ROUND((H57/$H58)*100,1),")")</f>
        <v>(16.4)</v>
      </c>
      <c r="K57" s="302">
        <f t="shared" ref="K57:K58" si="57">B62-B57</f>
        <v>-2.8707368002115416E-2</v>
      </c>
      <c r="L57" s="302">
        <f t="shared" ref="L57:L58" si="58">D62-D57</f>
        <v>-4.0307080419179223E-3</v>
      </c>
      <c r="M57" s="302">
        <f t="shared" ref="M57:M58" si="59">F62-F57</f>
        <v>0</v>
      </c>
      <c r="N57" s="302">
        <f t="shared" ref="N57:N58" si="60">SUM(K57:M57)</f>
        <v>-3.2738076044033337E-2</v>
      </c>
    </row>
    <row r="58" spans="1:14" x14ac:dyDescent="0.2">
      <c r="A58" s="282" t="s">
        <v>363</v>
      </c>
      <c r="B58" s="302">
        <f>SUM(B56:B57)</f>
        <v>0.46641475684739891</v>
      </c>
      <c r="C58" s="299" t="str">
        <f>CONCATENATE("(",ROUND((B58/$H58)*100,1),")")</f>
        <v>(96.4)</v>
      </c>
      <c r="D58" s="302">
        <f>SUM(D56:D57)</f>
        <v>1.7585243152600863E-2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0.48399999999999976</v>
      </c>
      <c r="I58" s="299" t="str">
        <f>CONCATENATE("(",ROUND((H58/$H58)*100,1),")")</f>
        <v>(100)</v>
      </c>
      <c r="K58" s="302">
        <f t="shared" si="57"/>
        <v>-0.18773305693409631</v>
      </c>
      <c r="L58" s="302">
        <f t="shared" si="58"/>
        <v>-6.2669430659037725E-3</v>
      </c>
      <c r="M58" s="302">
        <f t="shared" si="59"/>
        <v>0</v>
      </c>
      <c r="N58" s="302">
        <f t="shared" si="60"/>
        <v>-0.19400000000000009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0.23894189071907379</v>
      </c>
      <c r="C61" s="299" t="str">
        <f>CONCATENATE("(",ROUND((B61/$H63)*100,1),")")</f>
        <v>(82.4)</v>
      </c>
      <c r="D61" s="302">
        <f>'Ind T6'!W18</f>
        <v>4.5273200346897611E-3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0.24346921075376354</v>
      </c>
      <c r="I61" s="299" t="str">
        <f>CONCATENATE("(",ROUND((H61/$H63)*100,1),")")</f>
        <v>(84)</v>
      </c>
      <c r="K61" s="302">
        <f>B61-B51</f>
        <v>-0.31620886304852724</v>
      </c>
      <c r="L61" s="302">
        <f>D61-D51</f>
        <v>-4.8005694125945828E-3</v>
      </c>
      <c r="M61" s="302">
        <f>F61-F51</f>
        <v>0</v>
      </c>
      <c r="N61" s="302">
        <f>SUM(K61:M61)</f>
        <v>-0.32100943246112185</v>
      </c>
    </row>
    <row r="62" spans="1:14" x14ac:dyDescent="0.2">
      <c r="A62" s="282" t="s">
        <v>365</v>
      </c>
      <c r="B62" s="302">
        <f>'Ind T6'!V17</f>
        <v>3.9739809194228842E-2</v>
      </c>
      <c r="C62" s="299" t="str">
        <f>CONCATENATE("(",ROUND((B62/$H63)*100,1),")")</f>
        <v>(13.7)</v>
      </c>
      <c r="D62" s="302">
        <f>'Ind T6'!W17</f>
        <v>6.7909800520073284E-3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4.6530789246236173E-2</v>
      </c>
      <c r="I62" s="299" t="str">
        <f>CONCATENATE("(",ROUND((H62/$H63)*100,1),")")</f>
        <v>(16)</v>
      </c>
      <c r="K62" s="302">
        <f t="shared" ref="K62:K63" si="62">B62-B52</f>
        <v>-5.6083055128504977E-2</v>
      </c>
      <c r="L62" s="302">
        <f t="shared" ref="L62:L63" si="63">D62-D52</f>
        <v>-7.9075124103720681E-3</v>
      </c>
      <c r="M62" s="302">
        <f t="shared" ref="M62:M63" si="64">F62-F52</f>
        <v>0</v>
      </c>
      <c r="N62" s="302">
        <f t="shared" ref="N62:N63" si="65">SUM(K62:M62)</f>
        <v>-6.3990567538877052E-2</v>
      </c>
    </row>
    <row r="63" spans="1:14" x14ac:dyDescent="0.2">
      <c r="A63" s="282" t="s">
        <v>363</v>
      </c>
      <c r="B63" s="302">
        <f>SUM(B61:B62)</f>
        <v>0.27868169991330261</v>
      </c>
      <c r="C63" s="299" t="str">
        <f>CONCATENATE("(",ROUND((B63/$H63)*100,1),")")</f>
        <v>(96.1)</v>
      </c>
      <c r="D63" s="302">
        <f>SUM(D61:D62)</f>
        <v>1.131830008669709E-2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0.2899999999999997</v>
      </c>
      <c r="I63" s="299" t="str">
        <f>CONCATENATE("(",ROUND((H63/$H63)*100,1),")")</f>
        <v>(100)</v>
      </c>
      <c r="K63" s="302">
        <f t="shared" si="62"/>
        <v>-0.37229191817703222</v>
      </c>
      <c r="L63" s="302">
        <f t="shared" si="63"/>
        <v>-1.2708081822966649E-2</v>
      </c>
      <c r="M63" s="302">
        <f t="shared" si="64"/>
        <v>0</v>
      </c>
      <c r="N63" s="302">
        <f t="shared" si="65"/>
        <v>-0.3849999999999989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4.2542704807497769</v>
      </c>
      <c r="C72" s="299" t="str">
        <f>CONCATENATE("(",ROUND((B72/$H74)*100,1),")")</f>
        <v>(59.2)</v>
      </c>
      <c r="D72" s="302">
        <f>'Ind T6'!M27</f>
        <v>0.39716896995953643</v>
      </c>
      <c r="E72" s="299" t="str">
        <f>CONCATENATE("(",ROUND((D72/$H74)*100,1),")")</f>
        <v>(5.5)</v>
      </c>
      <c r="F72" s="302">
        <f>'Ind T6'!N27</f>
        <v>7.337849153950797E-2</v>
      </c>
      <c r="G72" s="299" t="str">
        <f>CONCATENATE("(",ROUND((F72/$H74)*100,1),")")</f>
        <v>(1)</v>
      </c>
      <c r="H72" s="302">
        <f>SUM(B72,D72,F72)</f>
        <v>4.724817942248821</v>
      </c>
      <c r="I72" s="299" t="str">
        <f>CONCATENATE("(",ROUND((H72/$H74)*100,1),")")</f>
        <v>(65.8)</v>
      </c>
      <c r="K72" s="302">
        <f>B77-B72</f>
        <v>-2.456827779476356E-2</v>
      </c>
      <c r="L72" s="302">
        <f>D77-D72</f>
        <v>2.1650502968219021E-3</v>
      </c>
      <c r="M72" s="302">
        <f>F77-F72</f>
        <v>8.5263492197262813E-4</v>
      </c>
      <c r="N72" s="302">
        <f>SUM(K72:M72)</f>
        <v>-2.155059257596903E-2</v>
      </c>
    </row>
    <row r="73" spans="1:14" x14ac:dyDescent="0.2">
      <c r="A73" s="282" t="s">
        <v>365</v>
      </c>
      <c r="B73" s="302">
        <f>'Ind T6'!L26</f>
        <v>1.87735401417112</v>
      </c>
      <c r="C73" s="299" t="str">
        <f>CONCATENATE("(",ROUND((B73/$H74)*100,1),")")</f>
        <v>(26.1)</v>
      </c>
      <c r="D73" s="302">
        <f>'Ind T6'!M26</f>
        <v>0.46129630498345936</v>
      </c>
      <c r="E73" s="299" t="str">
        <f>CONCATENATE("(",ROUND((D73/$H74)*100,1),")")</f>
        <v>(6.4)</v>
      </c>
      <c r="F73" s="302">
        <f>'Ind T6'!N26</f>
        <v>0.11753173859659964</v>
      </c>
      <c r="G73" s="299" t="str">
        <f>CONCATENATE("(",ROUND((F73/$H74)*100,1),")")</f>
        <v>(1.6)</v>
      </c>
      <c r="H73" s="302">
        <f t="shared" ref="H73" si="66">SUM(B73,D73,F73)</f>
        <v>2.456182057751179</v>
      </c>
      <c r="I73" s="299" t="str">
        <f>CONCATENATE("(",ROUND((H73/$H74)*100,1),")")</f>
        <v>(34.2)</v>
      </c>
      <c r="K73" s="302">
        <f t="shared" ref="K73:K74" si="67">B78-B73</f>
        <v>8.0202802399735873E-2</v>
      </c>
      <c r="L73" s="302">
        <f t="shared" ref="L73:L74" si="68">D78-D73</f>
        <v>1.5442314106950406E-3</v>
      </c>
      <c r="M73" s="302">
        <f t="shared" ref="M73:M74" si="69">F78-F73</f>
        <v>3.8035587655387143E-3</v>
      </c>
      <c r="N73" s="302">
        <f t="shared" ref="N73:N74" si="70">SUM(K73:M73)</f>
        <v>8.5550592575969628E-2</v>
      </c>
    </row>
    <row r="74" spans="1:14" x14ac:dyDescent="0.2">
      <c r="A74" s="282" t="s">
        <v>363</v>
      </c>
      <c r="B74" s="302">
        <f>SUM(B72:B73)</f>
        <v>6.1316244949208967</v>
      </c>
      <c r="C74" s="299" t="str">
        <f>CONCATENATE("(",ROUND((B74/$H74)*100,1),")")</f>
        <v>(85.4)</v>
      </c>
      <c r="D74" s="302">
        <f>SUM(D72:D73)</f>
        <v>0.85846527494299574</v>
      </c>
      <c r="E74" s="299" t="str">
        <f>CONCATENATE("(",ROUND((D74/$H74)*100,1),")")</f>
        <v>(12)</v>
      </c>
      <c r="F74" s="302">
        <f>SUM(F72:F73)</f>
        <v>0.19091023013610761</v>
      </c>
      <c r="G74" s="299" t="str">
        <f>CONCATENATE("(",ROUND((F74/$H74)*100,1),")")</f>
        <v>(2.7)</v>
      </c>
      <c r="H74" s="302">
        <f>SUM(H72:H73)</f>
        <v>7.181</v>
      </c>
      <c r="I74" s="299" t="str">
        <f>CONCATENATE("(",ROUND((H74/$H74)*100,1),")")</f>
        <v>(100)</v>
      </c>
      <c r="K74" s="302">
        <f t="shared" si="67"/>
        <v>5.5634524604972313E-2</v>
      </c>
      <c r="L74" s="302">
        <f t="shared" si="68"/>
        <v>3.7092817075170537E-3</v>
      </c>
      <c r="M74" s="302">
        <f t="shared" si="69"/>
        <v>4.6561936875113286E-3</v>
      </c>
      <c r="N74" s="302">
        <f t="shared" si="70"/>
        <v>6.4000000000000695E-2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4.2297022029550133</v>
      </c>
      <c r="C77" s="299" t="str">
        <f>CONCATENATE("(",ROUND((B77/$H79)*100,1),")")</f>
        <v>(58.4)</v>
      </c>
      <c r="D77" s="302">
        <f>'Ind T6'!R27</f>
        <v>0.39933402025635834</v>
      </c>
      <c r="E77" s="299" t="str">
        <f>CONCATENATE("(",ROUND((D77/$H79)*100,1),")")</f>
        <v>(5.5)</v>
      </c>
      <c r="F77" s="302">
        <f>'Ind T6'!S27</f>
        <v>7.4231126461480598E-2</v>
      </c>
      <c r="G77" s="299" t="str">
        <f>CONCATENATE("(",ROUND((F77/$H79)*100,1),")")</f>
        <v>(1)</v>
      </c>
      <c r="H77" s="302">
        <f>SUM(B77,D77,F77)</f>
        <v>4.7032673496728519</v>
      </c>
      <c r="I77" s="299" t="str">
        <f>CONCATENATE("(",ROUND((H77/$H79)*100,1),")")</f>
        <v>(64.9)</v>
      </c>
      <c r="K77" s="302">
        <f>B82-B77</f>
        <v>-0.25404993153135491</v>
      </c>
      <c r="L77" s="302">
        <f>D82-D77</f>
        <v>-1.5742340379662434E-2</v>
      </c>
      <c r="M77" s="302">
        <f>F82-F77</f>
        <v>-2.7817015541561907E-4</v>
      </c>
      <c r="N77" s="302">
        <f>SUM(K77:M77)</f>
        <v>-0.27007044206643294</v>
      </c>
    </row>
    <row r="78" spans="1:14" x14ac:dyDescent="0.2">
      <c r="A78" s="282" t="s">
        <v>365</v>
      </c>
      <c r="B78" s="302">
        <f>'Ind T6'!Q26</f>
        <v>1.9575568165708559</v>
      </c>
      <c r="C78" s="299" t="str">
        <f>CONCATENATE("(",ROUND((B78/$H79)*100,1),")")</f>
        <v>(27)</v>
      </c>
      <c r="D78" s="302">
        <f>'Ind T6'!R26</f>
        <v>0.4628405363941544</v>
      </c>
      <c r="E78" s="299" t="str">
        <f>CONCATENATE("(",ROUND((D78/$H79)*100,1),")")</f>
        <v>(6.4)</v>
      </c>
      <c r="F78" s="302">
        <f>'Ind T6'!S26</f>
        <v>0.12133529736213836</v>
      </c>
      <c r="G78" s="299" t="str">
        <f>CONCATENATE("(",ROUND((F78/$H79)*100,1),")")</f>
        <v>(1.7)</v>
      </c>
      <c r="H78" s="302">
        <f t="shared" ref="H78" si="71">SUM(B78,D78,F78)</f>
        <v>2.5417326503271487</v>
      </c>
      <c r="I78" s="299" t="str">
        <f>CONCATENATE("(",ROUND((H78/$H79)*100,1),")")</f>
        <v>(35.1)</v>
      </c>
      <c r="K78" s="302">
        <f t="shared" ref="K78:K79" si="72">B83-B78</f>
        <v>5.1323914366453449E-2</v>
      </c>
      <c r="L78" s="302">
        <f t="shared" ref="L78:L79" si="73">D83-D78</f>
        <v>-2.1427281617255378E-2</v>
      </c>
      <c r="M78" s="302">
        <f t="shared" ref="M78:M79" si="74">F83-F78</f>
        <v>1.7380931722926762E-4</v>
      </c>
      <c r="N78" s="302">
        <f t="shared" ref="N78:N79" si="75">SUM(K78:M78)</f>
        <v>3.0070442066427339E-2</v>
      </c>
    </row>
    <row r="79" spans="1:14" x14ac:dyDescent="0.2">
      <c r="A79" s="282" t="s">
        <v>363</v>
      </c>
      <c r="B79" s="302">
        <f>SUM(B77:B78)</f>
        <v>6.187259019525869</v>
      </c>
      <c r="C79" s="299" t="str">
        <f>CONCATENATE("(",ROUND((B79/$H79)*100,1),")")</f>
        <v>(85.4)</v>
      </c>
      <c r="D79" s="302">
        <f>SUM(D77:D78)</f>
        <v>0.86217455665051279</v>
      </c>
      <c r="E79" s="299" t="str">
        <f>CONCATENATE("(",ROUND((D79/$H79)*100,1),")")</f>
        <v>(11.9)</v>
      </c>
      <c r="F79" s="302">
        <f>SUM(F77:F78)</f>
        <v>0.19556642382361894</v>
      </c>
      <c r="G79" s="299" t="str">
        <f>CONCATENATE("(",ROUND((F79/$H79)*100,1),")")</f>
        <v>(2.7)</v>
      </c>
      <c r="H79" s="302">
        <f>SUM(H77:H78)</f>
        <v>7.245000000000001</v>
      </c>
      <c r="I79" s="299" t="str">
        <f>CONCATENATE("(",ROUND((H79/$H79)*100,1),")")</f>
        <v>(100)</v>
      </c>
      <c r="K79" s="302">
        <f t="shared" si="72"/>
        <v>-0.20272601716490168</v>
      </c>
      <c r="L79" s="302">
        <f t="shared" si="73"/>
        <v>-3.7169621996917868E-2</v>
      </c>
      <c r="M79" s="302">
        <f t="shared" si="74"/>
        <v>-1.0436083818632369E-4</v>
      </c>
      <c r="N79" s="302">
        <f t="shared" si="75"/>
        <v>-0.24000000000000588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3.9756522714236584</v>
      </c>
      <c r="C82" s="299" t="str">
        <f>CONCATENATE("(",ROUND((B82/$H84)*100,1),")")</f>
        <v>(56.8)</v>
      </c>
      <c r="D82" s="302">
        <f>'Ind T6'!W27</f>
        <v>0.3835916798766959</v>
      </c>
      <c r="E82" s="299" t="str">
        <f>CONCATENATE("(",ROUND((D82/$H84)*100,1),")")</f>
        <v>(5.5)</v>
      </c>
      <c r="F82" s="302">
        <f>'Ind T6'!X27</f>
        <v>7.3952956306064979E-2</v>
      </c>
      <c r="G82" s="299" t="str">
        <f>CONCATENATE("(",ROUND((F82/$H84)*100,1),")")</f>
        <v>(1.1)</v>
      </c>
      <c r="H82" s="302">
        <f>SUM(B82,D82,F82)</f>
        <v>4.433196907606419</v>
      </c>
      <c r="I82" s="299" t="str">
        <f>CONCATENATE("(",ROUND((H82/$H84)*100,1),")")</f>
        <v>(63.3)</v>
      </c>
      <c r="K82" s="302">
        <f>B82-B72</f>
        <v>-0.27861820932611847</v>
      </c>
      <c r="L82" s="302">
        <f>D82-D72</f>
        <v>-1.3577290082840532E-2</v>
      </c>
      <c r="M82" s="302">
        <f>F82-F72</f>
        <v>5.7446476655700907E-4</v>
      </c>
      <c r="N82" s="302">
        <f>SUM(K82:M82)</f>
        <v>-0.29162103464240197</v>
      </c>
    </row>
    <row r="83" spans="1:14" x14ac:dyDescent="0.2">
      <c r="A83" s="282" t="s">
        <v>365</v>
      </c>
      <c r="B83" s="302">
        <f>'Ind T6'!V26</f>
        <v>2.0088807309373093</v>
      </c>
      <c r="C83" s="299" t="str">
        <f>CONCATENATE("(",ROUND((B83/$H84)*100,1),")")</f>
        <v>(28.7)</v>
      </c>
      <c r="D83" s="302">
        <f>'Ind T6'!W26</f>
        <v>0.44141325477689902</v>
      </c>
      <c r="E83" s="299" t="str">
        <f>CONCATENATE("(",ROUND((D83/$H84)*100,1),")")</f>
        <v>(6.3)</v>
      </c>
      <c r="F83" s="302">
        <f>'Ind T6'!X26</f>
        <v>0.12150910667936762</v>
      </c>
      <c r="G83" s="299" t="str">
        <f>CONCATENATE("(",ROUND((F83/$H84)*100,1),")")</f>
        <v>(1.7)</v>
      </c>
      <c r="H83" s="302">
        <f t="shared" ref="H83" si="76">SUM(B83,D83,F83)</f>
        <v>2.571803092393576</v>
      </c>
      <c r="I83" s="299" t="str">
        <f>CONCATENATE("(",ROUND((H83/$H84)*100,1),")")</f>
        <v>(36.7)</v>
      </c>
      <c r="K83" s="302">
        <f t="shared" ref="K83:K84" si="77">B83-B73</f>
        <v>0.13152671676618932</v>
      </c>
      <c r="L83" s="302">
        <f t="shared" ref="L83:L84" si="78">D83-D73</f>
        <v>-1.9883050206560338E-2</v>
      </c>
      <c r="M83" s="302">
        <f t="shared" ref="M83:M84" si="79">F83-F73</f>
        <v>3.9773680827679819E-3</v>
      </c>
      <c r="N83" s="302">
        <f t="shared" ref="N83:N84" si="80">SUM(K83:M83)</f>
        <v>0.11562103464239697</v>
      </c>
    </row>
    <row r="84" spans="1:14" x14ac:dyDescent="0.2">
      <c r="A84" s="282" t="s">
        <v>363</v>
      </c>
      <c r="B84" s="302">
        <f>SUM(B82:B83)</f>
        <v>5.9845330023609673</v>
      </c>
      <c r="C84" s="299" t="str">
        <f>CONCATENATE("(",ROUND((B84/$H84)*100,1),")")</f>
        <v>(85.4)</v>
      </c>
      <c r="D84" s="302">
        <f>SUM(D82:D83)</f>
        <v>0.82500493465359492</v>
      </c>
      <c r="E84" s="299" t="str">
        <f>CONCATENATE("(",ROUND((D84/$H84)*100,1),")")</f>
        <v>(11.8)</v>
      </c>
      <c r="F84" s="302">
        <f>SUM(F82:F83)</f>
        <v>0.19546206298543262</v>
      </c>
      <c r="G84" s="299" t="str">
        <f>CONCATENATE("(",ROUND((F84/$H84)*100,1),")")</f>
        <v>(2.8)</v>
      </c>
      <c r="H84" s="302">
        <f>SUM(H82:H83)</f>
        <v>7.0049999999999955</v>
      </c>
      <c r="I84" s="299" t="str">
        <f>CONCATENATE("(",ROUND((H84/$H84)*100,1),")")</f>
        <v>(100)</v>
      </c>
      <c r="K84" s="302">
        <f t="shared" si="77"/>
        <v>-0.14709149255992937</v>
      </c>
      <c r="L84" s="302">
        <f t="shared" si="78"/>
        <v>-3.3460340289400814E-2</v>
      </c>
      <c r="M84" s="302">
        <f t="shared" si="79"/>
        <v>4.5518328493250049E-3</v>
      </c>
      <c r="N84" s="302">
        <f t="shared" si="80"/>
        <v>-0.17600000000000518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8.6072031061265299</v>
      </c>
      <c r="C93" s="299" t="str">
        <f>CONCATENATE("(",ROUND((B93/$H95)*100,1),")")</f>
        <v>(71.4)</v>
      </c>
      <c r="D93" s="302">
        <f>'Ind T6'!M36</f>
        <v>0.32852931485386916</v>
      </c>
      <c r="E93" s="299" t="str">
        <f>CONCATENATE("(",ROUND((D93/$H95)*100,1),")")</f>
        <v>(2.7)</v>
      </c>
      <c r="F93" s="302">
        <f>'Ind T6'!N36</f>
        <v>0.32349539792997012</v>
      </c>
      <c r="G93" s="299" t="str">
        <f>CONCATENATE("(",ROUND((F93/$H95)*100,1),")")</f>
        <v>(2.7)</v>
      </c>
      <c r="H93" s="302">
        <f>SUM(B93,D93,F93)</f>
        <v>9.2592278189103681</v>
      </c>
      <c r="I93" s="299" t="str">
        <f>CONCATENATE("(",ROUND((H93/$H95)*100,1),")")</f>
        <v>(76.8)</v>
      </c>
      <c r="K93" s="302">
        <f>B98-B93</f>
        <v>0.66976691110594011</v>
      </c>
      <c r="L93" s="302">
        <f>D98-D93</f>
        <v>4.1068977658109962E-2</v>
      </c>
      <c r="M93" s="302">
        <f>F98-F93</f>
        <v>3.1562189215995073E-2</v>
      </c>
      <c r="N93" s="302">
        <f>SUM(K93:M93)</f>
        <v>0.74239807798004509</v>
      </c>
    </row>
    <row r="94" spans="1:14" x14ac:dyDescent="0.2">
      <c r="A94" s="282" t="s">
        <v>365</v>
      </c>
      <c r="B94" s="302">
        <f>'Ind T6'!L35</f>
        <v>2.0925197812048082</v>
      </c>
      <c r="C94" s="299" t="str">
        <f>CONCATENATE("(",ROUND((B94/$H95)*100,1),")")</f>
        <v>(17.3)</v>
      </c>
      <c r="D94" s="302">
        <f>'Ind T6'!M35</f>
        <v>0.53597968060158541</v>
      </c>
      <c r="E94" s="299" t="str">
        <f>CONCATENATE("(",ROUND((D94/$H95)*100,1),")")</f>
        <v>(4.4)</v>
      </c>
      <c r="F94" s="302">
        <f>'Ind T6'!N35</f>
        <v>0.17327271928327001</v>
      </c>
      <c r="G94" s="299" t="str">
        <f>CONCATENATE("(",ROUND((F94/$H95)*100,1),")")</f>
        <v>(1.4)</v>
      </c>
      <c r="H94" s="302">
        <f t="shared" ref="H94" si="81">SUM(B94,D94,F94)</f>
        <v>2.8017721810896639</v>
      </c>
      <c r="I94" s="299" t="str">
        <f>CONCATENATE("(",ROUND((H94/$H95)*100,1),")")</f>
        <v>(23.2)</v>
      </c>
      <c r="K94" s="302">
        <f t="shared" ref="K94:K95" si="82">B99-B94</f>
        <v>0.14939260832124468</v>
      </c>
      <c r="L94" s="302">
        <f t="shared" ref="L94:L95" si="83">D99-D94</f>
        <v>3.7452863352402943E-2</v>
      </c>
      <c r="M94" s="302">
        <f t="shared" ref="M94:M95" si="84">F99-F94</f>
        <v>1.5756450346297857E-2</v>
      </c>
      <c r="N94" s="302">
        <f t="shared" ref="N94:N95" si="85">SUM(K94:M94)</f>
        <v>0.20260192201994548</v>
      </c>
    </row>
    <row r="95" spans="1:14" x14ac:dyDescent="0.2">
      <c r="A95" s="282" t="s">
        <v>363</v>
      </c>
      <c r="B95" s="302">
        <f>SUM(B93:B94)</f>
        <v>10.699722887331339</v>
      </c>
      <c r="C95" s="299" t="str">
        <f>CONCATENATE("(",ROUND((B95/$H95)*100,1),")")</f>
        <v>(88.7)</v>
      </c>
      <c r="D95" s="302">
        <f>SUM(D93:D94)</f>
        <v>0.86450899545545457</v>
      </c>
      <c r="E95" s="299" t="str">
        <f>CONCATENATE("(",ROUND((D95/$H95)*100,1),")")</f>
        <v>(7.2)</v>
      </c>
      <c r="F95" s="302">
        <f>SUM(F93:F94)</f>
        <v>0.4967681172132401</v>
      </c>
      <c r="G95" s="299" t="str">
        <f>CONCATENATE("(",ROUND((F95/$H95)*100,1),")")</f>
        <v>(4.1)</v>
      </c>
      <c r="H95" s="302">
        <f>SUM(H93:H94)</f>
        <v>12.061000000000032</v>
      </c>
      <c r="I95" s="299" t="str">
        <f>CONCATENATE("(",ROUND((H95/$H95)*100,1),")")</f>
        <v>(100)</v>
      </c>
      <c r="K95" s="302">
        <f t="shared" si="82"/>
        <v>0.81915951942718479</v>
      </c>
      <c r="L95" s="302">
        <f t="shared" si="83"/>
        <v>7.8521841010512849E-2</v>
      </c>
      <c r="M95" s="302">
        <f t="shared" si="84"/>
        <v>4.7318639562292986E-2</v>
      </c>
      <c r="N95" s="302">
        <f t="shared" si="85"/>
        <v>0.94499999999999063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9.2769700172324701</v>
      </c>
      <c r="C98" s="299" t="str">
        <f>CONCATENATE("(",ROUND((B98/$H100)*100,1),")")</f>
        <v>(71.3)</v>
      </c>
      <c r="D98" s="302">
        <f>'Ind T6'!R36</f>
        <v>0.36959829251197912</v>
      </c>
      <c r="E98" s="299" t="str">
        <f>CONCATENATE("(",ROUND((D98/$H100)*100,1),")")</f>
        <v>(2.8)</v>
      </c>
      <c r="F98" s="302">
        <f>'Ind T6'!S36</f>
        <v>0.35505758714596519</v>
      </c>
      <c r="G98" s="299" t="str">
        <f>CONCATENATE("(",ROUND((F98/$H100)*100,1),")")</f>
        <v>(2.7)</v>
      </c>
      <c r="H98" s="302">
        <f>SUM(B98,D98,F98)</f>
        <v>10.001625896890415</v>
      </c>
      <c r="I98" s="299" t="str">
        <f>CONCATENATE("(",ROUND((H98/$H100)*100,1),")")</f>
        <v>(76.9)</v>
      </c>
      <c r="K98" s="302">
        <f>B103-B98</f>
        <v>-0.90548936712557904</v>
      </c>
      <c r="L98" s="302">
        <f>D103-D98</f>
        <v>-1.248445372589424E-2</v>
      </c>
      <c r="M98" s="302">
        <f>F103-F98</f>
        <v>-2.1026143594086888E-2</v>
      </c>
      <c r="N98" s="302">
        <f>SUM(K98:M98)</f>
        <v>-0.93899996444556022</v>
      </c>
    </row>
    <row r="99" spans="1:14" x14ac:dyDescent="0.2">
      <c r="A99" s="282" t="s">
        <v>365</v>
      </c>
      <c r="B99" s="302">
        <f>'Ind T6'!Q35</f>
        <v>2.2419123895260529</v>
      </c>
      <c r="C99" s="299" t="str">
        <f>CONCATENATE("(",ROUND((B99/$H100)*100,1),")")</f>
        <v>(17.2)</v>
      </c>
      <c r="D99" s="302">
        <f>'Ind T6'!R35</f>
        <v>0.57343254395398835</v>
      </c>
      <c r="E99" s="299" t="str">
        <f>CONCATENATE("(",ROUND((D99/$H100)*100,1),")")</f>
        <v>(4.4)</v>
      </c>
      <c r="F99" s="302">
        <f>'Ind T6'!S35</f>
        <v>0.18902916962956787</v>
      </c>
      <c r="G99" s="299" t="str">
        <f>CONCATENATE("(",ROUND((F99/$H100)*100,1),")")</f>
        <v>(1.5)</v>
      </c>
      <c r="H99" s="302">
        <f t="shared" ref="H99" si="86">SUM(B99,D99,F99)</f>
        <v>3.0043741031096092</v>
      </c>
      <c r="I99" s="299" t="str">
        <f>CONCATENATE("(",ROUND((H99/$H100)*100,1),")")</f>
        <v>(23.1)</v>
      </c>
      <c r="K99" s="302">
        <f t="shared" ref="K99:K100" si="87">B104-B99</f>
        <v>-0.26001017874265742</v>
      </c>
      <c r="L99" s="302">
        <f t="shared" ref="L99:L100" si="88">D104-D99</f>
        <v>-6.0313551235408602E-2</v>
      </c>
      <c r="M99" s="302">
        <f t="shared" ref="M99:M100" si="89">F104-F99</f>
        <v>-9.6763055764222394E-3</v>
      </c>
      <c r="N99" s="302">
        <f t="shared" ref="N99:N100" si="90">SUM(K99:M99)</f>
        <v>-0.33000003555448826</v>
      </c>
    </row>
    <row r="100" spans="1:14" x14ac:dyDescent="0.2">
      <c r="A100" s="282" t="s">
        <v>363</v>
      </c>
      <c r="B100" s="302">
        <f>SUM(B98:B99)</f>
        <v>11.518882406758523</v>
      </c>
      <c r="C100" s="299" t="str">
        <f>CONCATENATE("(",ROUND((B100/$H100)*100,1),")")</f>
        <v>(88.6)</v>
      </c>
      <c r="D100" s="302">
        <f>SUM(D98:D99)</f>
        <v>0.94303083646596741</v>
      </c>
      <c r="E100" s="299" t="str">
        <f>CONCATENATE("(",ROUND((D100/$H100)*100,1),")")</f>
        <v>(7.3)</v>
      </c>
      <c r="F100" s="302">
        <f>SUM(F98:F99)</f>
        <v>0.54408675677553309</v>
      </c>
      <c r="G100" s="299" t="str">
        <f>CONCATENATE("(",ROUND((F100/$H100)*100,1),")")</f>
        <v>(4.2)</v>
      </c>
      <c r="H100" s="302">
        <f>SUM(H98:H99)</f>
        <v>13.006000000000025</v>
      </c>
      <c r="I100" s="299" t="str">
        <f>CONCATENATE("(",ROUND((H100/$H100)*100,1),")")</f>
        <v>(100)</v>
      </c>
      <c r="K100" s="302">
        <f t="shared" si="87"/>
        <v>-1.1654995458682365</v>
      </c>
      <c r="L100" s="302">
        <f t="shared" si="88"/>
        <v>-7.2798004961302842E-2</v>
      </c>
      <c r="M100" s="302">
        <f t="shared" si="89"/>
        <v>-3.0702449170509127E-2</v>
      </c>
      <c r="N100" s="302">
        <f t="shared" si="90"/>
        <v>-1.2690000000000485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8.371480650106891</v>
      </c>
      <c r="C103" s="299" t="str">
        <f>CONCATENATE("(",ROUND((B103/$H105)*100,1),")")</f>
        <v>(71.3)</v>
      </c>
      <c r="D103" s="302">
        <f>'Ind T6'!W36</f>
        <v>0.35711383878608488</v>
      </c>
      <c r="E103" s="299" t="str">
        <f>CONCATENATE("(",ROUND((D103/$H105)*100,1),")")</f>
        <v>(3)</v>
      </c>
      <c r="F103" s="302">
        <f>'Ind T6'!X36</f>
        <v>0.3340314435518783</v>
      </c>
      <c r="G103" s="299" t="str">
        <f>CONCATENATE("(",ROUND((F103/$H105)*100,1),")")</f>
        <v>(2.8)</v>
      </c>
      <c r="H103" s="302">
        <f>SUM(B103,D103,F103)</f>
        <v>9.0626259324448526</v>
      </c>
      <c r="I103" s="299" t="str">
        <f>CONCATENATE("(",ROUND((H103/$H105)*100,1),")")</f>
        <v>(77.2)</v>
      </c>
      <c r="K103" s="302">
        <f>B103-B93</f>
        <v>-0.23572245601963893</v>
      </c>
      <c r="L103" s="302">
        <f>D103-D93</f>
        <v>2.8584523932215722E-2</v>
      </c>
      <c r="M103" s="302">
        <f>F103-F93</f>
        <v>1.0536045621908185E-2</v>
      </c>
      <c r="N103" s="302">
        <f>SUM(K103:M103)</f>
        <v>-0.19660188646551502</v>
      </c>
    </row>
    <row r="104" spans="1:14" x14ac:dyDescent="0.2">
      <c r="A104" s="282" t="s">
        <v>365</v>
      </c>
      <c r="B104" s="302">
        <f>'Ind T6'!V35</f>
        <v>1.9819022107833955</v>
      </c>
      <c r="C104" s="299" t="str">
        <f>CONCATENATE("(",ROUND((B104/$H105)*100,1),")")</f>
        <v>(16.9)</v>
      </c>
      <c r="D104" s="302">
        <f>'Ind T6'!W35</f>
        <v>0.51311899271857975</v>
      </c>
      <c r="E104" s="299" t="str">
        <f>CONCATENATE("(",ROUND((D104/$H105)*100,1),")")</f>
        <v>(4.4)</v>
      </c>
      <c r="F104" s="302">
        <f>'Ind T6'!X35</f>
        <v>0.17935286405314563</v>
      </c>
      <c r="G104" s="299" t="str">
        <f>CONCATENATE("(",ROUND((F104/$H105)*100,1),")")</f>
        <v>(1.5)</v>
      </c>
      <c r="H104" s="302">
        <f t="shared" ref="H104" si="91">SUM(B104,D104,F104)</f>
        <v>2.6743740675551209</v>
      </c>
      <c r="I104" s="299" t="str">
        <f>CONCATENATE("(",ROUND((H104/$H105)*100,1),")")</f>
        <v>(22.8)</v>
      </c>
      <c r="K104" s="302">
        <f t="shared" ref="K104:K105" si="92">B104-B94</f>
        <v>-0.11061757042141274</v>
      </c>
      <c r="L104" s="302">
        <f t="shared" ref="L104:L105" si="93">D104-D94</f>
        <v>-2.2860687883005659E-2</v>
      </c>
      <c r="M104" s="302">
        <f t="shared" ref="M104:M105" si="94">F104-F94</f>
        <v>6.0801447698756172E-3</v>
      </c>
      <c r="N104" s="302">
        <f t="shared" ref="N104:N105" si="95">SUM(K104:M104)</f>
        <v>-0.12739811353454278</v>
      </c>
    </row>
    <row r="105" spans="1:14" x14ac:dyDescent="0.2">
      <c r="A105" s="282" t="s">
        <v>363</v>
      </c>
      <c r="B105" s="302">
        <f>SUM(B103:B104)</f>
        <v>10.353382860890287</v>
      </c>
      <c r="C105" s="299" t="str">
        <f>CONCATENATE("(",ROUND((B105/$H105)*100,1),")")</f>
        <v>(88.2)</v>
      </c>
      <c r="D105" s="302">
        <f>SUM(D103:D104)</f>
        <v>0.87023283150466457</v>
      </c>
      <c r="E105" s="299" t="str">
        <f>CONCATENATE("(",ROUND((D105/$H105)*100,1),")")</f>
        <v>(7.4)</v>
      </c>
      <c r="F105" s="302">
        <f>SUM(F103:F104)</f>
        <v>0.51338430760502396</v>
      </c>
      <c r="G105" s="299" t="str">
        <f>CONCATENATE("(",ROUND((F105/$H105)*100,1),")")</f>
        <v>(4.4)</v>
      </c>
      <c r="H105" s="302">
        <f>SUM(H103:H104)</f>
        <v>11.736999999999973</v>
      </c>
      <c r="I105" s="299" t="str">
        <f>CONCATENATE("(",ROUND((H105/$H105)*100,1),")")</f>
        <v>(100)</v>
      </c>
      <c r="K105" s="302">
        <f t="shared" si="92"/>
        <v>-0.34634002644105166</v>
      </c>
      <c r="L105" s="302">
        <f t="shared" si="93"/>
        <v>5.7238360492100071E-3</v>
      </c>
      <c r="M105" s="302">
        <f t="shared" si="94"/>
        <v>1.6616190391783858E-2</v>
      </c>
      <c r="N105" s="302">
        <f t="shared" si="95"/>
        <v>-0.3240000000000578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29.671860921210982</v>
      </c>
      <c r="C114" s="299" t="str">
        <f>CONCATENATE("(",ROUND((B114/$H116)*100,1),")")</f>
        <v>(70.4)</v>
      </c>
      <c r="D114" s="302">
        <f>'Ind T6'!M45</f>
        <v>1.6663599450276283</v>
      </c>
      <c r="E114" s="299" t="str">
        <f>CONCATENATE("(",ROUND((D114/$H116)*100,1),")")</f>
        <v>(4)</v>
      </c>
      <c r="F114" s="302">
        <f>'Ind T6'!N45</f>
        <v>1.7449512121344846</v>
      </c>
      <c r="G114" s="299" t="str">
        <f>CONCATENATE("(",ROUND((F114/$H116)*100,1),")")</f>
        <v>(4.1)</v>
      </c>
      <c r="H114" s="302">
        <f>SUM(B114,D114,F114)</f>
        <v>33.083172078373096</v>
      </c>
      <c r="I114" s="299" t="str">
        <f>CONCATENATE("(",ROUND((H114/$H116)*100,1),")")</f>
        <v>(78.4)</v>
      </c>
      <c r="K114" s="302">
        <f>B119-B114</f>
        <v>-0.33564658140327808</v>
      </c>
      <c r="L114" s="302">
        <f>D119-D114</f>
        <v>-7.2615413614777635E-2</v>
      </c>
      <c r="M114" s="302">
        <f>F119-F114</f>
        <v>-6.1330312173117019E-2</v>
      </c>
      <c r="N114" s="302">
        <f>SUM(K114:M114)</f>
        <v>-0.46959230719117273</v>
      </c>
    </row>
    <row r="115" spans="1:14" x14ac:dyDescent="0.2">
      <c r="A115" s="282" t="s">
        <v>365</v>
      </c>
      <c r="B115" s="302">
        <f>'Ind T6'!L44</f>
        <v>6.530765484707759</v>
      </c>
      <c r="C115" s="299" t="str">
        <f>CONCATENATE("(",ROUND((B115/$H116)*100,1),")")</f>
        <v>(15.5)</v>
      </c>
      <c r="D115" s="302">
        <f>'Ind T6'!M44</f>
        <v>1.9066353941238465</v>
      </c>
      <c r="E115" s="299" t="str">
        <f>CONCATENATE("(",ROUND((D115/$H116)*100,1),")")</f>
        <v>(4.5)</v>
      </c>
      <c r="F115" s="302">
        <f>'Ind T6'!N44</f>
        <v>0.65442704279533626</v>
      </c>
      <c r="G115" s="299" t="str">
        <f>CONCATENATE("(",ROUND((F115/$H116)*100,1),")")</f>
        <v>(1.6)</v>
      </c>
      <c r="H115" s="302">
        <f t="shared" ref="H115" si="96">SUM(B115,D115,F115)</f>
        <v>9.0918279216269404</v>
      </c>
      <c r="I115" s="299" t="str">
        <f>CONCATENATE("(",ROUND((H115/$H116)*100,1),")")</f>
        <v>(21.6)</v>
      </c>
      <c r="K115" s="302">
        <f t="shared" ref="K115:K116" si="97">B120-B115</f>
        <v>-8.0116875553466471E-3</v>
      </c>
      <c r="L115" s="302">
        <f t="shared" ref="L115:L116" si="98">D120-D115</f>
        <v>-5.2722427368157465E-2</v>
      </c>
      <c r="M115" s="302">
        <f t="shared" ref="M115:M116" si="99">F120-F115</f>
        <v>-4.6673577885406048E-2</v>
      </c>
      <c r="N115" s="302">
        <f t="shared" ref="N115:N116" si="100">SUM(K115:M115)</f>
        <v>-0.10740769280891016</v>
      </c>
    </row>
    <row r="116" spans="1:14" x14ac:dyDescent="0.2">
      <c r="A116" s="282" t="s">
        <v>363</v>
      </c>
      <c r="B116" s="302">
        <f>SUM(B114:B115)</f>
        <v>36.202626405918743</v>
      </c>
      <c r="C116" s="299" t="str">
        <f>CONCATENATE("(",ROUND((B116/$H116)*100,1),")")</f>
        <v>(85.8)</v>
      </c>
      <c r="D116" s="302">
        <f>SUM(D114:D115)</f>
        <v>3.5729953391514746</v>
      </c>
      <c r="E116" s="299" t="str">
        <f>CONCATENATE("(",ROUND((D116/$H116)*100,1),")")</f>
        <v>(8.5)</v>
      </c>
      <c r="F116" s="302">
        <f>SUM(F114:F115)</f>
        <v>2.3993782549298208</v>
      </c>
      <c r="G116" s="299" t="str">
        <f>CONCATENATE("(",ROUND((F116/$H116)*100,1),")")</f>
        <v>(5.7)</v>
      </c>
      <c r="H116" s="302">
        <f>SUM(H114:H115)</f>
        <v>42.17500000000004</v>
      </c>
      <c r="I116" s="299" t="str">
        <f>CONCATENATE("(",ROUND((H116/$H116)*100,1),")")</f>
        <v>(100)</v>
      </c>
      <c r="K116" s="302">
        <f t="shared" si="97"/>
        <v>-0.34365826895862739</v>
      </c>
      <c r="L116" s="302">
        <f t="shared" si="98"/>
        <v>-0.12533784098293488</v>
      </c>
      <c r="M116" s="302">
        <f t="shared" si="99"/>
        <v>-0.10800389005852296</v>
      </c>
      <c r="N116" s="302">
        <f t="shared" si="100"/>
        <v>-0.57700000000008522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29.336214339807704</v>
      </c>
      <c r="C119" s="299" t="str">
        <f>CONCATENATE("(",ROUND((B119/$H121)*100,1),")")</f>
        <v>(70.5)</v>
      </c>
      <c r="D119" s="302">
        <f>'Ind T6'!R45</f>
        <v>1.5937445314128507</v>
      </c>
      <c r="E119" s="299" t="str">
        <f>CONCATENATE("(",ROUND((D119/$H121)*100,1),")")</f>
        <v>(3.8)</v>
      </c>
      <c r="F119" s="302">
        <f>'Ind T6'!S45</f>
        <v>1.6836208999613675</v>
      </c>
      <c r="G119" s="299" t="str">
        <f>CONCATENATE("(",ROUND((F119/$H121)*100,1),")")</f>
        <v>(4)</v>
      </c>
      <c r="H119" s="302">
        <f>SUM(B119,D119,F119)</f>
        <v>32.613579771181925</v>
      </c>
      <c r="I119" s="299" t="str">
        <f>CONCATENATE("(",ROUND((H119/$H121)*100,1),")")</f>
        <v>(78.4)</v>
      </c>
      <c r="K119" s="302">
        <f>B124-B119</f>
        <v>-2.4396784037379575</v>
      </c>
      <c r="L119" s="302">
        <f>D124-D119</f>
        <v>-0.11391091189574709</v>
      </c>
      <c r="M119" s="302">
        <f>F124-F119</f>
        <v>-6.3012061400467001E-2</v>
      </c>
      <c r="N119" s="302">
        <f>SUM(K119:M119)</f>
        <v>-2.6166013770341716</v>
      </c>
    </row>
    <row r="120" spans="1:14" x14ac:dyDescent="0.2">
      <c r="A120" s="282" t="s">
        <v>365</v>
      </c>
      <c r="B120" s="302">
        <f>'Ind T6'!Q44</f>
        <v>6.5227537971524123</v>
      </c>
      <c r="C120" s="299" t="str">
        <f>CONCATENATE("(",ROUND((B120/$H121)*100,1),")")</f>
        <v>(15.7)</v>
      </c>
      <c r="D120" s="302">
        <f>'Ind T6'!R44</f>
        <v>1.8539129667556891</v>
      </c>
      <c r="E120" s="299" t="str">
        <f>CONCATENATE("(",ROUND((D120/$H121)*100,1),")")</f>
        <v>(4.5)</v>
      </c>
      <c r="F120" s="302">
        <f>'Ind T6'!S44</f>
        <v>0.60775346490993021</v>
      </c>
      <c r="G120" s="299" t="str">
        <f>CONCATENATE("(",ROUND((F120/$H121)*100,1),")")</f>
        <v>(1.5)</v>
      </c>
      <c r="H120" s="302">
        <f t="shared" ref="H120" si="101">SUM(B120,D120,F120)</f>
        <v>8.9844202288180313</v>
      </c>
      <c r="I120" s="299" t="str">
        <f>CONCATENATE("(",ROUND((H120/$H121)*100,1),")")</f>
        <v>(21.6)</v>
      </c>
      <c r="K120" s="302">
        <f t="shared" ref="K120:K121" si="102">B125-B120</f>
        <v>-0.39300929913106764</v>
      </c>
      <c r="L120" s="302">
        <f t="shared" ref="L120:L121" si="103">D125-D120</f>
        <v>-0.15689404941830509</v>
      </c>
      <c r="M120" s="302">
        <f t="shared" ref="M120:M121" si="104">F125-F120</f>
        <v>-6.9495274416426778E-2</v>
      </c>
      <c r="N120" s="302">
        <f t="shared" ref="N120:N121" si="105">SUM(K120:M120)</f>
        <v>-0.61939862296579951</v>
      </c>
    </row>
    <row r="121" spans="1:14" x14ac:dyDescent="0.2">
      <c r="A121" s="282" t="s">
        <v>363</v>
      </c>
      <c r="B121" s="302">
        <f>SUM(B119:B120)</f>
        <v>35.858968136960115</v>
      </c>
      <c r="C121" s="299" t="str">
        <f>CONCATENATE("(",ROUND((B121/$H121)*100,1),")")</f>
        <v>(86.2)</v>
      </c>
      <c r="D121" s="302">
        <f>SUM(D119:D120)</f>
        <v>3.4476574981685397</v>
      </c>
      <c r="E121" s="299" t="str">
        <f>CONCATENATE("(",ROUND((D121/$H121)*100,1),")")</f>
        <v>(8.3)</v>
      </c>
      <c r="F121" s="302">
        <f>SUM(F119:F120)</f>
        <v>2.2913743648712979</v>
      </c>
      <c r="G121" s="299" t="str">
        <f>CONCATENATE("(",ROUND((F121/$H121)*100,1),")")</f>
        <v>(5.5)</v>
      </c>
      <c r="H121" s="302">
        <f>SUM(H119:H120)</f>
        <v>41.597999999999956</v>
      </c>
      <c r="I121" s="299" t="str">
        <f>CONCATENATE("(",ROUND((H121/$H121)*100,1),")")</f>
        <v>(100)</v>
      </c>
      <c r="K121" s="302">
        <f t="shared" si="102"/>
        <v>-2.8326877028690234</v>
      </c>
      <c r="L121" s="302">
        <f t="shared" si="103"/>
        <v>-0.27080496131405241</v>
      </c>
      <c r="M121" s="302">
        <f t="shared" si="104"/>
        <v>-0.13250733581689378</v>
      </c>
      <c r="N121" s="302">
        <f t="shared" si="105"/>
        <v>-3.2359999999999696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26.896535936069746</v>
      </c>
      <c r="C124" s="299" t="str">
        <f>CONCATENATE("(",ROUND((B124/$H126)*100,1),")")</f>
        <v>(70.1)</v>
      </c>
      <c r="D124" s="302">
        <f>'Ind T6'!W45</f>
        <v>1.4798336195171036</v>
      </c>
      <c r="E124" s="299" t="str">
        <f>CONCATENATE("(",ROUND((D124/$H126)*100,1),")")</f>
        <v>(3.9)</v>
      </c>
      <c r="F124" s="302">
        <f>'Ind T6'!X45</f>
        <v>1.6206088385609005</v>
      </c>
      <c r="G124" s="299" t="str">
        <f>CONCATENATE("(",ROUND((F124/$H126)*100,1),")")</f>
        <v>(4.2)</v>
      </c>
      <c r="H124" s="302">
        <f>SUM(B124,D124,F124)</f>
        <v>29.996978394147749</v>
      </c>
      <c r="I124" s="299" t="str">
        <f>CONCATENATE("(",ROUND((H124/$H126)*100,1),")")</f>
        <v>(78.2)</v>
      </c>
      <c r="K124" s="302">
        <f>B124-B114</f>
        <v>-2.7753249851412356</v>
      </c>
      <c r="L124" s="302">
        <f>D124-D114</f>
        <v>-0.18652632551052473</v>
      </c>
      <c r="M124" s="302">
        <f>F124-F114</f>
        <v>-0.12434237357358402</v>
      </c>
      <c r="N124" s="302">
        <f>SUM(K124:M124)</f>
        <v>-3.0861936842253446</v>
      </c>
    </row>
    <row r="125" spans="1:14" x14ac:dyDescent="0.2">
      <c r="A125" s="282" t="s">
        <v>365</v>
      </c>
      <c r="B125" s="302">
        <f>'Ind T6'!V44</f>
        <v>6.1297444980213447</v>
      </c>
      <c r="C125" s="299" t="str">
        <f>CONCATENATE("(",ROUND((B125/$H126)*100,1),")")</f>
        <v>(16)</v>
      </c>
      <c r="D125" s="302">
        <f>'Ind T6'!W44</f>
        <v>1.697018917337384</v>
      </c>
      <c r="E125" s="299" t="str">
        <f>CONCATENATE("(",ROUND((D125/$H126)*100,1),")")</f>
        <v>(4.4)</v>
      </c>
      <c r="F125" s="302">
        <f>'Ind T6'!X44</f>
        <v>0.53825819049350343</v>
      </c>
      <c r="G125" s="299" t="str">
        <f>CONCATENATE("(",ROUND((F125/$H126)*100,1),")")</f>
        <v>(1.4)</v>
      </c>
      <c r="H125" s="302">
        <f t="shared" ref="H125" si="106">SUM(B125,D125,F125)</f>
        <v>8.3650216058522311</v>
      </c>
      <c r="I125" s="299" t="str">
        <f>CONCATENATE("(",ROUND((H125/$H126)*100,1),")")</f>
        <v>(21.8)</v>
      </c>
      <c r="K125" s="302">
        <f t="shared" ref="K125:K126" si="107">B125-B115</f>
        <v>-0.40102098668641428</v>
      </c>
      <c r="L125" s="302">
        <f t="shared" ref="L125:L126" si="108">D125-D115</f>
        <v>-0.20961647678646256</v>
      </c>
      <c r="M125" s="302">
        <f t="shared" ref="M125:M126" si="109">F125-F115</f>
        <v>-0.11616885230183283</v>
      </c>
      <c r="N125" s="302">
        <f t="shared" ref="N125:N126" si="110">SUM(K125:M125)</f>
        <v>-0.72680631577470967</v>
      </c>
    </row>
    <row r="126" spans="1:14" x14ac:dyDescent="0.2">
      <c r="A126" s="282" t="s">
        <v>363</v>
      </c>
      <c r="B126" s="302">
        <f>SUM(B124:B125)</f>
        <v>33.026280434091092</v>
      </c>
      <c r="C126" s="299" t="str">
        <f>CONCATENATE("(",ROUND((B126/$H126)*100,1),")")</f>
        <v>(86.1)</v>
      </c>
      <c r="D126" s="302">
        <f>SUM(D124:D125)</f>
        <v>3.1768525368544873</v>
      </c>
      <c r="E126" s="299" t="str">
        <f>CONCATENATE("(",ROUND((D126/$H126)*100,1),")")</f>
        <v>(8.3)</v>
      </c>
      <c r="F126" s="302">
        <f>SUM(F124:F125)</f>
        <v>2.1588670290544041</v>
      </c>
      <c r="G126" s="299" t="str">
        <f>CONCATENATE("(",ROUND((F126/$H126)*100,1),")")</f>
        <v>(5.6)</v>
      </c>
      <c r="H126" s="302">
        <f>SUM(H124:H125)</f>
        <v>38.361999999999981</v>
      </c>
      <c r="I126" s="299" t="str">
        <f>CONCATENATE("(",ROUND((H126/$H126)*100,1),")")</f>
        <v>(100)</v>
      </c>
      <c r="K126" s="302">
        <f t="shared" si="107"/>
        <v>-3.1763459718276508</v>
      </c>
      <c r="L126" s="302">
        <f t="shared" si="108"/>
        <v>-0.39614280229698728</v>
      </c>
      <c r="M126" s="302">
        <f t="shared" si="109"/>
        <v>-0.24051122587541673</v>
      </c>
      <c r="N126" s="302">
        <f t="shared" si="110"/>
        <v>-3.8130000000000548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0.33552647110049016</v>
      </c>
      <c r="C135" s="299" t="str">
        <f>CONCATENATE("(",ROUND((B135/$H137)*100,1),")")</f>
        <v>(68.8)</v>
      </c>
      <c r="D135" s="302">
        <f>'Ind T6'!M54</f>
        <v>5.717757333778873E-3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0.34124422843426905</v>
      </c>
      <c r="I135" s="299" t="str">
        <f>CONCATENATE("(",ROUND((H135/$H137)*100,1),")")</f>
        <v>(69.9)</v>
      </c>
      <c r="K135" s="302">
        <f>B140-B135</f>
        <v>-1.7919714220753946E-2</v>
      </c>
      <c r="L135" s="302">
        <f>D140-D135</f>
        <v>-1.9745944990684841E-4</v>
      </c>
      <c r="M135" s="302">
        <f>F140-F135</f>
        <v>0</v>
      </c>
      <c r="N135" s="302">
        <f>SUM(K135:M135)</f>
        <v>-1.8117173670660795E-2</v>
      </c>
    </row>
    <row r="136" spans="1:14" x14ac:dyDescent="0.2">
      <c r="A136" s="282" t="s">
        <v>365</v>
      </c>
      <c r="B136" s="302">
        <f>'Ind T6'!L53</f>
        <v>0.11990348897588014</v>
      </c>
      <c r="C136" s="299" t="str">
        <f>CONCATENATE("(",ROUND((B136/$H137)*100,1),")")</f>
        <v>(24.6)</v>
      </c>
      <c r="D136" s="302">
        <f>'Ind T6'!M53</f>
        <v>2.6852282589850503E-2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0.14675577156573064</v>
      </c>
      <c r="I136" s="299" t="str">
        <f>CONCATENATE("(",ROUND((H136/$H137)*100,1),")")</f>
        <v>(30.1)</v>
      </c>
      <c r="K136" s="302">
        <f t="shared" ref="K136:K137" si="112">B141-B136</f>
        <v>-4.6093285908592463E-3</v>
      </c>
      <c r="L136" s="302">
        <f t="shared" ref="L136:L137" si="113">D141-D136</f>
        <v>-1.273497738479297E-3</v>
      </c>
      <c r="M136" s="302">
        <f t="shared" ref="M136:M137" si="114">F141-F136</f>
        <v>0</v>
      </c>
      <c r="N136" s="302">
        <f t="shared" ref="N136:N137" si="115">SUM(K136:M136)</f>
        <v>-5.8828263293385433E-3</v>
      </c>
    </row>
    <row r="137" spans="1:14" x14ac:dyDescent="0.2">
      <c r="A137" s="282" t="s">
        <v>363</v>
      </c>
      <c r="B137" s="302">
        <f>SUM(B135:B136)</f>
        <v>0.45542996007637032</v>
      </c>
      <c r="C137" s="299" t="str">
        <f>CONCATENATE("(",ROUND((B137/$H137)*100,1),")")</f>
        <v>(93.3)</v>
      </c>
      <c r="D137" s="302">
        <f>SUM(D135:D136)</f>
        <v>3.2570039923629376E-2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0.48799999999999966</v>
      </c>
      <c r="I137" s="299" t="str">
        <f>CONCATENATE("(",ROUND((H137/$H137)*100,1),")")</f>
        <v>(100)</v>
      </c>
      <c r="K137" s="302">
        <f t="shared" si="112"/>
        <v>-2.252904281161322E-2</v>
      </c>
      <c r="L137" s="302">
        <f t="shared" si="113"/>
        <v>-1.4709571883861454E-3</v>
      </c>
      <c r="M137" s="302">
        <f t="shared" si="114"/>
        <v>0</v>
      </c>
      <c r="N137" s="302">
        <f t="shared" si="115"/>
        <v>-2.3999999999999366E-2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0.31760675687973622</v>
      </c>
      <c r="C140" s="299" t="str">
        <f>CONCATENATE("(",ROUND((B140/$H142)*100,1),")")</f>
        <v>(68.4)</v>
      </c>
      <c r="D140" s="302">
        <f>'Ind T6'!R54</f>
        <v>5.5202978838720246E-3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0.32312705476360826</v>
      </c>
      <c r="I140" s="299" t="str">
        <f>CONCATENATE("(",ROUND((H140/$H142)*100,1),")")</f>
        <v>(69.6)</v>
      </c>
      <c r="K140" s="302">
        <f>B145-B140</f>
        <v>-9.0290713082699092E-3</v>
      </c>
      <c r="L140" s="302">
        <f>D145-D140</f>
        <v>5.9692895293112294E-5</v>
      </c>
      <c r="M140" s="302">
        <f>F145-F140</f>
        <v>0</v>
      </c>
      <c r="N140" s="302">
        <f>SUM(K140:M140)</f>
        <v>-8.9693784129767969E-3</v>
      </c>
    </row>
    <row r="141" spans="1:14" x14ac:dyDescent="0.2">
      <c r="A141" s="282" t="s">
        <v>365</v>
      </c>
      <c r="B141" s="302">
        <f>'Ind T6'!Q53</f>
        <v>0.1152941603850209</v>
      </c>
      <c r="C141" s="299" t="str">
        <f>CONCATENATE("(",ROUND((B141/$H142)*100,1),")")</f>
        <v>(24.8)</v>
      </c>
      <c r="D141" s="302">
        <f>'Ind T6'!R53</f>
        <v>2.5578784851371206E-2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0.1408729452363921</v>
      </c>
      <c r="I141" s="299" t="str">
        <f>CONCATENATE("(",ROUND((H141/$H142)*100,1),")")</f>
        <v>(30.4)</v>
      </c>
      <c r="K141" s="302">
        <f t="shared" ref="K141:K142" si="117">B146-B141</f>
        <v>3.7527253166023955E-4</v>
      </c>
      <c r="L141" s="302">
        <f t="shared" ref="L141:L142" si="118">D146-D141</f>
        <v>-4.058941186837646E-4</v>
      </c>
      <c r="M141" s="302">
        <f t="shared" ref="M141:M142" si="119">F146-F141</f>
        <v>0</v>
      </c>
      <c r="N141" s="302">
        <f t="shared" ref="N141:N142" si="120">SUM(K141:M141)</f>
        <v>-3.0621587023525049E-5</v>
      </c>
    </row>
    <row r="142" spans="1:14" x14ac:dyDescent="0.2">
      <c r="A142" s="282" t="s">
        <v>363</v>
      </c>
      <c r="B142" s="302">
        <f>SUM(B140:B141)</f>
        <v>0.4329009172647571</v>
      </c>
      <c r="C142" s="299" t="str">
        <f>CONCATENATE("(",ROUND((B142/$H142)*100,1),")")</f>
        <v>(93.3)</v>
      </c>
      <c r="D142" s="302">
        <f>SUM(D140:D141)</f>
        <v>3.1099082735243231E-2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0.46400000000000036</v>
      </c>
      <c r="I142" s="299" t="str">
        <f>CONCATENATE("(",ROUND((H142/$H142)*100,1),")")</f>
        <v>(100)</v>
      </c>
      <c r="K142" s="302">
        <f t="shared" si="117"/>
        <v>-8.6537987766096558E-3</v>
      </c>
      <c r="L142" s="302">
        <f t="shared" si="118"/>
        <v>-3.4620122339065404E-4</v>
      </c>
      <c r="M142" s="302">
        <f t="shared" si="119"/>
        <v>0</v>
      </c>
      <c r="N142" s="302">
        <f t="shared" si="120"/>
        <v>-9.0000000000003098E-3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0.30857768557146631</v>
      </c>
      <c r="C145" s="299" t="str">
        <f>CONCATENATE("(",ROUND((B145/$H147)*100,1),")")</f>
        <v>(67.8)</v>
      </c>
      <c r="D145" s="302">
        <f>'Ind T6'!W54</f>
        <v>5.5799907791651369E-3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0.31415767635063147</v>
      </c>
      <c r="I145" s="299" t="str">
        <f>CONCATENATE("(",ROUND((H145/$H147)*100,1),")")</f>
        <v>(69)</v>
      </c>
      <c r="K145" s="302">
        <f>B145-B135</f>
        <v>-2.6948785529023855E-2</v>
      </c>
      <c r="L145" s="302">
        <f>D145-D135</f>
        <v>-1.3776655461373612E-4</v>
      </c>
      <c r="M145" s="302">
        <f>F145-F135</f>
        <v>0</v>
      </c>
      <c r="N145" s="302">
        <f>SUM(K145:M145)</f>
        <v>-2.708655208363759E-2</v>
      </c>
    </row>
    <row r="146" spans="1:14" x14ac:dyDescent="0.2">
      <c r="A146" s="282" t="s">
        <v>365</v>
      </c>
      <c r="B146" s="302">
        <f>'Ind T6'!V53</f>
        <v>0.11566943291668114</v>
      </c>
      <c r="C146" s="299" t="str">
        <f>CONCATENATE("(",ROUND((B146/$H147)*100,1),")")</f>
        <v>(25.4)</v>
      </c>
      <c r="D146" s="302">
        <f>'Ind T6'!W53</f>
        <v>2.5172890732687442E-2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0.14084232364936858</v>
      </c>
      <c r="I146" s="299" t="str">
        <f>CONCATENATE("(",ROUND((H146/$H147)*100,1),")")</f>
        <v>(31)</v>
      </c>
      <c r="K146" s="302">
        <f t="shared" ref="K146:K147" si="122">B146-B136</f>
        <v>-4.2340560591990067E-3</v>
      </c>
      <c r="L146" s="302">
        <f t="shared" ref="L146:L147" si="123">D146-D136</f>
        <v>-1.6793918571630616E-3</v>
      </c>
      <c r="M146" s="302">
        <f t="shared" ref="M146:M147" si="124">F146-F136</f>
        <v>0</v>
      </c>
      <c r="N146" s="302">
        <f t="shared" ref="N146:N147" si="125">SUM(K146:M146)</f>
        <v>-5.9134479163620683E-3</v>
      </c>
    </row>
    <row r="147" spans="1:14" x14ac:dyDescent="0.2">
      <c r="A147" s="282" t="s">
        <v>363</v>
      </c>
      <c r="B147" s="302">
        <f>SUM(B145:B146)</f>
        <v>0.42424711848814745</v>
      </c>
      <c r="C147" s="299" t="str">
        <f>CONCATENATE("(",ROUND((B147/$H147)*100,1),")")</f>
        <v>(93.2)</v>
      </c>
      <c r="D147" s="302">
        <f>SUM(D145:D146)</f>
        <v>3.0752881511852577E-2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0.45500000000000007</v>
      </c>
      <c r="I147" s="299" t="str">
        <f>CONCATENATE("(",ROUND((H147/$H147)*100,1),")")</f>
        <v>(100)</v>
      </c>
      <c r="K147" s="302">
        <f t="shared" si="122"/>
        <v>-3.1182841588222876E-2</v>
      </c>
      <c r="L147" s="302">
        <f t="shared" si="123"/>
        <v>-1.8171584117767994E-3</v>
      </c>
      <c r="M147" s="302">
        <f t="shared" si="124"/>
        <v>0</v>
      </c>
      <c r="N147" s="302">
        <f t="shared" si="125"/>
        <v>-3.2999999999999675E-2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1.9502851770565683</v>
      </c>
      <c r="C156" s="299" t="str">
        <f>CONCATENATE("(",ROUND((B156/$H158)*100,1),")")</f>
        <v>(55.4)</v>
      </c>
      <c r="D156" s="302">
        <f>'Ind T6'!M63</f>
        <v>0.63244541940608401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2.5827305964626524</v>
      </c>
      <c r="I156" s="299" t="str">
        <f>CONCATENATE("(",ROUND((H156/$H158)*100,1),")")</f>
        <v>(73.4)</v>
      </c>
      <c r="K156" s="302">
        <f>B161-B156</f>
        <v>1.8974665452696549E-2</v>
      </c>
      <c r="L156" s="302">
        <f>D161-D156</f>
        <v>1.3318360115839756E-2</v>
      </c>
      <c r="M156" s="302">
        <f>F161-F156</f>
        <v>0</v>
      </c>
      <c r="N156" s="302">
        <f>SUM(K156:M156)</f>
        <v>3.2293025568536304E-2</v>
      </c>
    </row>
    <row r="157" spans="1:14" x14ac:dyDescent="0.2">
      <c r="A157" s="282" t="s">
        <v>365</v>
      </c>
      <c r="B157" s="302">
        <f>'Ind T6'!L62</f>
        <v>0.60652251123274226</v>
      </c>
      <c r="C157" s="299" t="str">
        <f>CONCATENATE("(",ROUND((B157/$H158)*100,1),")")</f>
        <v>(17.2)</v>
      </c>
      <c r="D157" s="302">
        <f>'Ind T6'!M62</f>
        <v>0.31603885929494774</v>
      </c>
      <c r="E157" s="299" t="str">
        <f>CONCATENATE("(",ROUND((D157/$H158)*100,1),")")</f>
        <v>(9)</v>
      </c>
      <c r="F157" s="302">
        <f>'Ind T6'!N62</f>
        <v>1.4708033009659222E-2</v>
      </c>
      <c r="G157" s="299" t="str">
        <f>CONCATENATE("(",ROUND((F157/$H158)*100,1),")")</f>
        <v>(0.4)</v>
      </c>
      <c r="H157" s="302">
        <f t="shared" ref="H157" si="126">SUM(B157,D157,F157)</f>
        <v>0.93726940353734922</v>
      </c>
      <c r="I157" s="299" t="str">
        <f>CONCATENATE("(",ROUND((H157/$H158)*100,1),")")</f>
        <v>(26.6)</v>
      </c>
      <c r="K157" s="302">
        <f t="shared" ref="K157:K158" si="127">B162-B157</f>
        <v>3.4491662010380675E-2</v>
      </c>
      <c r="L157" s="302">
        <f t="shared" ref="L157:L158" si="128">D162-D157</f>
        <v>9.3091722021861334E-3</v>
      </c>
      <c r="M157" s="302">
        <f t="shared" ref="M157:M158" si="129">F162-F157</f>
        <v>-9.3859781100649395E-5</v>
      </c>
      <c r="N157" s="302">
        <f t="shared" ref="N157:N158" si="130">SUM(K157:M157)</f>
        <v>4.3706974431466157E-2</v>
      </c>
    </row>
    <row r="158" spans="1:14" x14ac:dyDescent="0.2">
      <c r="A158" s="282" t="s">
        <v>363</v>
      </c>
      <c r="B158" s="302">
        <f>SUM(B156:B157)</f>
        <v>2.5568076882893105</v>
      </c>
      <c r="C158" s="299" t="str">
        <f>CONCATENATE("(",ROUND((B158/$H158)*100,1),")")</f>
        <v>(72.6)</v>
      </c>
      <c r="D158" s="302">
        <f>SUM(D156:D157)</f>
        <v>0.94848427870103169</v>
      </c>
      <c r="E158" s="299" t="str">
        <f>CONCATENATE("(",ROUND((D158/$H158)*100,1),")")</f>
        <v>(26.9)</v>
      </c>
      <c r="F158" s="302">
        <f>SUM(F156:F157)</f>
        <v>1.4708033009659222E-2</v>
      </c>
      <c r="G158" s="299" t="str">
        <f>CONCATENATE("(",ROUND((F158/$H158)*100,1),")")</f>
        <v>(0.4)</v>
      </c>
      <c r="H158" s="302">
        <f>SUM(H156:H157)</f>
        <v>3.5200000000000014</v>
      </c>
      <c r="I158" s="299" t="str">
        <f>CONCATENATE("(",ROUND((H158/$H158)*100,1),")")</f>
        <v>(100)</v>
      </c>
      <c r="K158" s="302">
        <f t="shared" si="127"/>
        <v>5.3466327463077334E-2</v>
      </c>
      <c r="L158" s="302">
        <f t="shared" si="128"/>
        <v>2.2627532318025945E-2</v>
      </c>
      <c r="M158" s="302">
        <f t="shared" si="129"/>
        <v>-9.3859781100649395E-5</v>
      </c>
      <c r="N158" s="302">
        <f t="shared" si="130"/>
        <v>7.6000000000002635E-2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1.9692598425092649</v>
      </c>
      <c r="C161" s="299" t="str">
        <f>CONCATENATE("(",ROUND((B161/$H163)*100,1),")")</f>
        <v>(54.8)</v>
      </c>
      <c r="D161" s="302">
        <f>'Ind T6'!R63</f>
        <v>0.64576377952192376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2.6150236220311887</v>
      </c>
      <c r="I161" s="299" t="str">
        <f>CONCATENATE("(",ROUND((H161/$H163)*100,1),")")</f>
        <v>(72.7)</v>
      </c>
      <c r="K161" s="302">
        <f>B166-B161</f>
        <v>6.7317734902043735E-3</v>
      </c>
      <c r="L161" s="302">
        <f>D166-D161</f>
        <v>1.2417775683699506E-2</v>
      </c>
      <c r="M161" s="302">
        <f>F166-F161</f>
        <v>0</v>
      </c>
      <c r="N161" s="302">
        <f>SUM(K161:M161)</f>
        <v>1.9149549173903879E-2</v>
      </c>
    </row>
    <row r="162" spans="1:14" x14ac:dyDescent="0.2">
      <c r="A162" s="282" t="s">
        <v>365</v>
      </c>
      <c r="B162" s="302">
        <f>'Ind T6'!Q62</f>
        <v>0.64101417324312293</v>
      </c>
      <c r="C162" s="299" t="str">
        <f>CONCATENATE("(",ROUND((B162/$H163)*100,1),")")</f>
        <v>(17.8)</v>
      </c>
      <c r="D162" s="302">
        <f>'Ind T6'!R62</f>
        <v>0.32534803149713387</v>
      </c>
      <c r="E162" s="299" t="str">
        <f>CONCATENATE("(",ROUND((D162/$H163)*100,1),")")</f>
        <v>(9)</v>
      </c>
      <c r="F162" s="302">
        <f>'Ind T6'!S62</f>
        <v>1.4614173228558573E-2</v>
      </c>
      <c r="G162" s="299" t="str">
        <f>CONCATENATE("(",ROUND((F162/$H163)*100,1),")")</f>
        <v>(0.4)</v>
      </c>
      <c r="H162" s="302">
        <f t="shared" ref="H162" si="131">SUM(B162,D162,F162)</f>
        <v>0.98097637796881543</v>
      </c>
      <c r="I162" s="299" t="str">
        <f>CONCATENATE("(",ROUND((H162/$H163)*100,1),")")</f>
        <v>(27.3)</v>
      </c>
      <c r="K162" s="302">
        <f t="shared" ref="K162:K163" si="132">B167-B162</f>
        <v>6.1118499834349804E-2</v>
      </c>
      <c r="L162" s="302">
        <f t="shared" ref="L162:L163" si="133">D167-D162</f>
        <v>1.2695751598111371E-2</v>
      </c>
      <c r="M162" s="302">
        <f t="shared" ref="M162:M163" si="134">F167-F162</f>
        <v>3.6199393630776192E-5</v>
      </c>
      <c r="N162" s="302">
        <f t="shared" ref="N162:N163" si="135">SUM(K162:M162)</f>
        <v>7.3850450826091957E-2</v>
      </c>
    </row>
    <row r="163" spans="1:14" x14ac:dyDescent="0.2">
      <c r="A163" s="282" t="s">
        <v>363</v>
      </c>
      <c r="B163" s="302">
        <f>SUM(B161:B162)</f>
        <v>2.6102740157523878</v>
      </c>
      <c r="C163" s="299" t="str">
        <f>CONCATENATE("(",ROUND((B163/$H163)*100,1),")")</f>
        <v>(72.6)</v>
      </c>
      <c r="D163" s="302">
        <f>SUM(D161:D162)</f>
        <v>0.97111181101905764</v>
      </c>
      <c r="E163" s="299" t="str">
        <f>CONCATENATE("(",ROUND((D163/$H163)*100,1),")")</f>
        <v>(27)</v>
      </c>
      <c r="F163" s="302">
        <f>SUM(F161:F162)</f>
        <v>1.4614173228558573E-2</v>
      </c>
      <c r="G163" s="299" t="str">
        <f>CONCATENATE("(",ROUND((F163/$H163)*100,1),")")</f>
        <v>(0.4)</v>
      </c>
      <c r="H163" s="302">
        <f>SUM(H161:H162)</f>
        <v>3.5960000000000041</v>
      </c>
      <c r="I163" s="299" t="str">
        <f>CONCATENATE("(",ROUND((H163/$H163)*100,1),")")</f>
        <v>(100)</v>
      </c>
      <c r="K163" s="302">
        <f t="shared" si="132"/>
        <v>6.7850273324554067E-2</v>
      </c>
      <c r="L163" s="302">
        <f t="shared" si="133"/>
        <v>2.5113527281810932E-2</v>
      </c>
      <c r="M163" s="302">
        <f t="shared" si="134"/>
        <v>3.6199393630776192E-5</v>
      </c>
      <c r="N163" s="302">
        <f t="shared" si="135"/>
        <v>9.299999999999578E-2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1.9759916159994693</v>
      </c>
      <c r="C166" s="299" t="str">
        <f>CONCATENATE("(",ROUND((B166/$H168)*100,1),")")</f>
        <v>(53.6)</v>
      </c>
      <c r="D166" s="302">
        <f>'Ind T6'!W63</f>
        <v>0.65818155520562327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2.6341731712050924</v>
      </c>
      <c r="I166" s="299" t="str">
        <f>CONCATENATE("(",ROUND((H166/$H168)*100,1),")")</f>
        <v>(71.4)</v>
      </c>
      <c r="K166" s="302">
        <f>B166-B156</f>
        <v>2.5706438942900922E-2</v>
      </c>
      <c r="L166" s="302">
        <f>D166-D156</f>
        <v>2.5736135799539261E-2</v>
      </c>
      <c r="M166" s="302">
        <f>F166-F156</f>
        <v>0</v>
      </c>
      <c r="N166" s="302">
        <f>SUM(K166:M166)</f>
        <v>5.1442574742440184E-2</v>
      </c>
    </row>
    <row r="167" spans="1:14" x14ac:dyDescent="0.2">
      <c r="A167" s="282" t="s">
        <v>365</v>
      </c>
      <c r="B167" s="302">
        <f>'Ind T6'!V62</f>
        <v>0.70213267307747274</v>
      </c>
      <c r="C167" s="299" t="str">
        <f>CONCATENATE("(",ROUND((B167/$H168)*100,1),")")</f>
        <v>(19)</v>
      </c>
      <c r="D167" s="302">
        <f>'Ind T6'!W62</f>
        <v>0.33804378309524524</v>
      </c>
      <c r="E167" s="299" t="str">
        <f>CONCATENATE("(",ROUND((D167/$H168)*100,1),")")</f>
        <v>(9.2)</v>
      </c>
      <c r="F167" s="302">
        <f>'Ind T6'!X62</f>
        <v>1.4650372622189349E-2</v>
      </c>
      <c r="G167" s="299" t="str">
        <f>CONCATENATE("(",ROUND((F167/$H168)*100,1),")")</f>
        <v>(0.4)</v>
      </c>
      <c r="H167" s="302">
        <f t="shared" ref="H167" si="136">SUM(B167,D167,F167)</f>
        <v>1.0548268287949074</v>
      </c>
      <c r="I167" s="299" t="str">
        <f>CONCATENATE("(",ROUND((H167/$H168)*100,1),")")</f>
        <v>(28.6)</v>
      </c>
      <c r="K167" s="302">
        <f t="shared" ref="K167:K168" si="137">B167-B157</f>
        <v>9.5610161844730479E-2</v>
      </c>
      <c r="L167" s="302">
        <f t="shared" ref="L167:L168" si="138">D167-D157</f>
        <v>2.2004923800297504E-2</v>
      </c>
      <c r="M167" s="302">
        <f t="shared" ref="M167:M168" si="139">F167-F157</f>
        <v>-5.7660387469873203E-5</v>
      </c>
      <c r="N167" s="302">
        <f t="shared" ref="N167:N168" si="140">SUM(K167:M167)</f>
        <v>0.11755742525755811</v>
      </c>
    </row>
    <row r="168" spans="1:14" x14ac:dyDescent="0.2">
      <c r="A168" s="282" t="s">
        <v>363</v>
      </c>
      <c r="B168" s="302">
        <f>SUM(B166:B167)</f>
        <v>2.6781242890769419</v>
      </c>
      <c r="C168" s="299" t="str">
        <f>CONCATENATE("(",ROUND((B168/$H168)*100,1),")")</f>
        <v>(72.6)</v>
      </c>
      <c r="D168" s="302">
        <f>SUM(D166:D167)</f>
        <v>0.99622533830086857</v>
      </c>
      <c r="E168" s="299" t="str">
        <f>CONCATENATE("(",ROUND((D168/$H168)*100,1),")")</f>
        <v>(27)</v>
      </c>
      <c r="F168" s="302">
        <f>SUM(F166:F167)</f>
        <v>1.4650372622189349E-2</v>
      </c>
      <c r="G168" s="299" t="str">
        <f>CONCATENATE("(",ROUND((F168/$H168)*100,1),")")</f>
        <v>(0.4)</v>
      </c>
      <c r="H168" s="302">
        <f>SUM(H166:H167)</f>
        <v>3.6890000000000001</v>
      </c>
      <c r="I168" s="299" t="str">
        <f>CONCATENATE("(",ROUND((H168/$H168)*100,1),")")</f>
        <v>(100)</v>
      </c>
      <c r="K168" s="302">
        <f t="shared" si="137"/>
        <v>0.1213166007876314</v>
      </c>
      <c r="L168" s="302">
        <f t="shared" si="138"/>
        <v>4.7741059599836877E-2</v>
      </c>
      <c r="M168" s="302">
        <f t="shared" si="139"/>
        <v>-5.7660387469873203E-5</v>
      </c>
      <c r="N168" s="302">
        <f t="shared" si="140"/>
        <v>0.1689999999999984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16.713270100799196</v>
      </c>
      <c r="C177" s="299" t="str">
        <f>CONCATENATE("(",ROUND((B177/$H179)*100,1),")")</f>
        <v>(40.1)</v>
      </c>
      <c r="D177" s="302">
        <f>'Ind T6'!M72</f>
        <v>1.062832192110873</v>
      </c>
      <c r="E177" s="299" t="str">
        <f>CONCATENATE("(",ROUND((D177/$H179)*100,1),")")</f>
        <v>(2.6)</v>
      </c>
      <c r="F177" s="302">
        <f>'Ind T6'!N72</f>
        <v>18.003474353104806</v>
      </c>
      <c r="G177" s="299" t="str">
        <f>CONCATENATE("(",ROUND((F177/$H179)*100,1),")")</f>
        <v>(43.2)</v>
      </c>
      <c r="H177" s="302">
        <f>SUM(B177,D177,F177)</f>
        <v>35.779576646014874</v>
      </c>
      <c r="I177" s="299" t="str">
        <f>CONCATENATE("(",ROUND((H177/$H179)*100,1),")")</f>
        <v>(85.9)</v>
      </c>
      <c r="K177" s="302">
        <f>B182-B177</f>
        <v>-0.26733070852337448</v>
      </c>
      <c r="L177" s="302">
        <f>D182-D177</f>
        <v>1.5772489023248015E-2</v>
      </c>
      <c r="M177" s="302">
        <f>F182-F177</f>
        <v>0.11752940692779745</v>
      </c>
      <c r="N177" s="302">
        <f>SUM(K177:M177)</f>
        <v>-0.13402881257232901</v>
      </c>
    </row>
    <row r="178" spans="1:14" x14ac:dyDescent="0.2">
      <c r="A178" s="282" t="s">
        <v>365</v>
      </c>
      <c r="B178" s="302">
        <f>'Ind T6'!L71</f>
        <v>3.0680992059388821</v>
      </c>
      <c r="C178" s="299" t="str">
        <f>CONCATENATE("(",ROUND((B178/$H179)*100,1),")")</f>
        <v>(7.4)</v>
      </c>
      <c r="D178" s="302">
        <f>'Ind T6'!M71</f>
        <v>1.9172060993254898</v>
      </c>
      <c r="E178" s="299" t="str">
        <f>CONCATENATE("(",ROUND((D178/$H179)*100,1),")")</f>
        <v>(4.6)</v>
      </c>
      <c r="F178" s="302">
        <f>'Ind T6'!N71</f>
        <v>0.87511804872077437</v>
      </c>
      <c r="G178" s="299" t="str">
        <f>CONCATENATE("(",ROUND((F178/$H179)*100,1),")")</f>
        <v>(2.1)</v>
      </c>
      <c r="H178" s="302">
        <f t="shared" ref="H178" si="141">SUM(B178,D178,F178)</f>
        <v>5.8604233539851469</v>
      </c>
      <c r="I178" s="299" t="str">
        <f>CONCATENATE("(",ROUND((H178/$H179)*100,1),")")</f>
        <v>(14.1)</v>
      </c>
      <c r="K178" s="302">
        <f t="shared" ref="K178:K179" si="142">B183-B178</f>
        <v>2.8184175567274039E-3</v>
      </c>
      <c r="L178" s="302">
        <f t="shared" ref="L178:L179" si="143">D183-D178</f>
        <v>1.4408774208833464E-2</v>
      </c>
      <c r="M178" s="302">
        <f t="shared" ref="M178:M179" si="144">F183-F178</f>
        <v>4.80162080673463E-3</v>
      </c>
      <c r="N178" s="302">
        <f t="shared" ref="N178:N179" si="145">SUM(K178:M178)</f>
        <v>2.2028812572295497E-2</v>
      </c>
    </row>
    <row r="179" spans="1:14" x14ac:dyDescent="0.2">
      <c r="A179" s="282" t="s">
        <v>363</v>
      </c>
      <c r="B179" s="302">
        <f>SUM(B177:B178)</f>
        <v>19.781369306738078</v>
      </c>
      <c r="C179" s="299" t="str">
        <f>CONCATENATE("(",ROUND((B179/$H179)*100,1),")")</f>
        <v>(47.5)</v>
      </c>
      <c r="D179" s="302">
        <f>SUM(D177:D178)</f>
        <v>2.9800382914363626</v>
      </c>
      <c r="E179" s="299" t="str">
        <f>CONCATENATE("(",ROUND((D179/$H179)*100,1),")")</f>
        <v>(7.2)</v>
      </c>
      <c r="F179" s="302">
        <f>SUM(F177:F178)</f>
        <v>18.878592401825582</v>
      </c>
      <c r="G179" s="299" t="str">
        <f>CONCATENATE("(",ROUND((F179/$H179)*100,1),")")</f>
        <v>(45.3)</v>
      </c>
      <c r="H179" s="302">
        <f>SUM(H177:H178)</f>
        <v>41.640000000000022</v>
      </c>
      <c r="I179" s="299" t="str">
        <f>CONCATENATE("(",ROUND((H179/$H179)*100,1),")")</f>
        <v>(100)</v>
      </c>
      <c r="K179" s="302">
        <f t="shared" si="142"/>
        <v>-0.26451229096664619</v>
      </c>
      <c r="L179" s="302">
        <f t="shared" si="143"/>
        <v>3.0181263232081701E-2</v>
      </c>
      <c r="M179" s="302">
        <f t="shared" si="144"/>
        <v>0.12233102773453197</v>
      </c>
      <c r="N179" s="302">
        <f t="shared" si="145"/>
        <v>-0.11200000000003252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16.445939392275822</v>
      </c>
      <c r="C182" s="299" t="str">
        <f>CONCATENATE("(",ROUND((B182/$H184)*100,1),")")</f>
        <v>(39.6)</v>
      </c>
      <c r="D182" s="302">
        <f>'Ind T6'!R72</f>
        <v>1.078604681134121</v>
      </c>
      <c r="E182" s="299" t="str">
        <f>CONCATENATE("(",ROUND((D182/$H184)*100,1),")")</f>
        <v>(2.6)</v>
      </c>
      <c r="F182" s="302">
        <f>'Ind T6'!S72</f>
        <v>18.121003760032604</v>
      </c>
      <c r="G182" s="299" t="str">
        <f>CONCATENATE("(",ROUND((F182/$H184)*100,1),")")</f>
        <v>(43.6)</v>
      </c>
      <c r="H182" s="302">
        <f>SUM(B182,D182,F182)</f>
        <v>35.645547833442549</v>
      </c>
      <c r="I182" s="299" t="str">
        <f>CONCATENATE("(",ROUND((H182/$H184)*100,1),")")</f>
        <v>(85.8)</v>
      </c>
      <c r="K182" s="302">
        <f>B187-B182</f>
        <v>-0.26018441389462055</v>
      </c>
      <c r="L182" s="302">
        <f>D187-D182</f>
        <v>5.7460446129608878E-2</v>
      </c>
      <c r="M182" s="302">
        <f>F187-F182</f>
        <v>0.70254173138285125</v>
      </c>
      <c r="N182" s="302">
        <f>SUM(K182:M182)</f>
        <v>0.49981776361783958</v>
      </c>
    </row>
    <row r="183" spans="1:14" x14ac:dyDescent="0.2">
      <c r="A183" s="282" t="s">
        <v>365</v>
      </c>
      <c r="B183" s="302">
        <f>'Ind T6'!Q71</f>
        <v>3.0709176234956095</v>
      </c>
      <c r="C183" s="299" t="str">
        <f>CONCATENATE("(",ROUND((B183/$H184)*100,1),")")</f>
        <v>(7.4)</v>
      </c>
      <c r="D183" s="302">
        <f>'Ind T6'!R71</f>
        <v>1.9316148735343233</v>
      </c>
      <c r="E183" s="299" t="str">
        <f>CONCATENATE("(",ROUND((D183/$H184)*100,1),")")</f>
        <v>(4.7)</v>
      </c>
      <c r="F183" s="302">
        <f>'Ind T6'!S71</f>
        <v>0.879919669527509</v>
      </c>
      <c r="G183" s="299" t="str">
        <f>CONCATENATE("(",ROUND((F183/$H184)*100,1),")")</f>
        <v>(2.1)</v>
      </c>
      <c r="H183" s="302">
        <f t="shared" ref="H183" si="146">SUM(B183,D183,F183)</f>
        <v>5.8824521665574414</v>
      </c>
      <c r="I183" s="299" t="str">
        <f>CONCATENATE("(",ROUND((H183/$H184)*100,1),")")</f>
        <v>(14.2)</v>
      </c>
      <c r="K183" s="302">
        <f t="shared" ref="K183:K184" si="147">B188-B183</f>
        <v>9.2698388839919765E-2</v>
      </c>
      <c r="L183" s="302">
        <f t="shared" ref="L183:L184" si="148">D188-D183</f>
        <v>8.0423151973413987E-2</v>
      </c>
      <c r="M183" s="302">
        <f t="shared" ref="M183:M184" si="149">F188-F183</f>
        <v>5.2060695568822313E-2</v>
      </c>
      <c r="N183" s="302">
        <f t="shared" ref="N183:N184" si="150">SUM(K183:M183)</f>
        <v>0.22518223638215606</v>
      </c>
    </row>
    <row r="184" spans="1:14" x14ac:dyDescent="0.2">
      <c r="A184" s="282" t="s">
        <v>363</v>
      </c>
      <c r="B184" s="302">
        <f>SUM(B182:B183)</f>
        <v>19.516857015771432</v>
      </c>
      <c r="C184" s="299" t="str">
        <f>CONCATENATE("(",ROUND((B184/$H184)*100,1),")")</f>
        <v>(47)</v>
      </c>
      <c r="D184" s="302">
        <f>SUM(D182:D183)</f>
        <v>3.0102195546684443</v>
      </c>
      <c r="E184" s="299" t="str">
        <f>CONCATENATE("(",ROUND((D184/$H184)*100,1),")")</f>
        <v>(7.2)</v>
      </c>
      <c r="F184" s="302">
        <f>SUM(F182:F183)</f>
        <v>19.000923429560114</v>
      </c>
      <c r="G184" s="299" t="str">
        <f>CONCATENATE("(",ROUND((F184/$H184)*100,1),")")</f>
        <v>(45.8)</v>
      </c>
      <c r="H184" s="302">
        <f>SUM(H182:H183)</f>
        <v>41.527999999999992</v>
      </c>
      <c r="I184" s="299" t="str">
        <f>CONCATENATE("(",ROUND((H184/$H184)*100,1),")")</f>
        <v>(100)</v>
      </c>
      <c r="K184" s="302">
        <f t="shared" si="147"/>
        <v>-0.16748602505470345</v>
      </c>
      <c r="L184" s="302">
        <f t="shared" si="148"/>
        <v>0.13788359810302309</v>
      </c>
      <c r="M184" s="302">
        <f t="shared" si="149"/>
        <v>0.75460242695167423</v>
      </c>
      <c r="N184" s="302">
        <f t="shared" si="150"/>
        <v>0.72499999999999387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16.185754978381201</v>
      </c>
      <c r="C187" s="299" t="str">
        <f>CONCATENATE("(",ROUND((B187/$H189)*100,1),")")</f>
        <v>(38.3)</v>
      </c>
      <c r="D187" s="302">
        <f>'Ind T6'!W72</f>
        <v>1.1360651272637299</v>
      </c>
      <c r="E187" s="299" t="str">
        <f>CONCATENATE("(",ROUND((D187/$H189)*100,1),")")</f>
        <v>(2.7)</v>
      </c>
      <c r="F187" s="302">
        <f>'Ind T6'!X72</f>
        <v>18.823545491415455</v>
      </c>
      <c r="G187" s="299" t="str">
        <f>CONCATENATE("(",ROUND((F187/$H189)*100,1),")")</f>
        <v>(44.5)</v>
      </c>
      <c r="H187" s="302">
        <f>SUM(B187,D187,F187)</f>
        <v>36.14536559706039</v>
      </c>
      <c r="I187" s="299" t="str">
        <f>CONCATENATE("(",ROUND((H187/$H189)*100,1),")")</f>
        <v>(85.5)</v>
      </c>
      <c r="K187" s="302">
        <f>B187-B177</f>
        <v>-0.52751512241799503</v>
      </c>
      <c r="L187" s="302">
        <f>D187-D177</f>
        <v>7.3232935152856893E-2</v>
      </c>
      <c r="M187" s="302">
        <f>F187-F177</f>
        <v>0.82007113831064871</v>
      </c>
      <c r="N187" s="302">
        <f>SUM(K187:M187)</f>
        <v>0.36578895104551057</v>
      </c>
    </row>
    <row r="188" spans="1:14" x14ac:dyDescent="0.2">
      <c r="A188" s="282" t="s">
        <v>365</v>
      </c>
      <c r="B188" s="302">
        <f>'Ind T6'!V71</f>
        <v>3.1636160123355292</v>
      </c>
      <c r="C188" s="299" t="str">
        <f>CONCATENATE("(",ROUND((B188/$H189)*100,1),")")</f>
        <v>(7.5)</v>
      </c>
      <c r="D188" s="302">
        <f>'Ind T6'!W71</f>
        <v>2.0120380255077372</v>
      </c>
      <c r="E188" s="299" t="str">
        <f>CONCATENATE("(",ROUND((D188/$H189)*100,1),")")</f>
        <v>(4.8)</v>
      </c>
      <c r="F188" s="302">
        <f>'Ind T6'!X71</f>
        <v>0.93198036509633131</v>
      </c>
      <c r="G188" s="299" t="str">
        <f>CONCATENATE("(",ROUND((F188/$H189)*100,1),")")</f>
        <v>(2.2)</v>
      </c>
      <c r="H188" s="302">
        <f t="shared" ref="H188" si="151">SUM(B188,D188,F188)</f>
        <v>6.1076344029395973</v>
      </c>
      <c r="I188" s="299" t="str">
        <f>CONCATENATE("(",ROUND((H188/$H189)*100,1),")")</f>
        <v>(14.5)</v>
      </c>
      <c r="K188" s="302">
        <f t="shared" ref="K188:K189" si="152">B188-B178</f>
        <v>9.5516806396647169E-2</v>
      </c>
      <c r="L188" s="302">
        <f t="shared" ref="L188:L189" si="153">D188-D178</f>
        <v>9.483192618224745E-2</v>
      </c>
      <c r="M188" s="302">
        <f t="shared" ref="M188:M189" si="154">F188-F178</f>
        <v>5.6862316375556943E-2</v>
      </c>
      <c r="N188" s="302">
        <f t="shared" ref="N188:N189" si="155">SUM(K188:M188)</f>
        <v>0.24721104895445156</v>
      </c>
    </row>
    <row r="189" spans="1:14" x14ac:dyDescent="0.2">
      <c r="A189" s="282" t="s">
        <v>363</v>
      </c>
      <c r="B189" s="302">
        <f>SUM(B187:B188)</f>
        <v>19.349370990716729</v>
      </c>
      <c r="C189" s="299" t="str">
        <f>CONCATENATE("(",ROUND((B189/$H189)*100,1),")")</f>
        <v>(45.8)</v>
      </c>
      <c r="D189" s="302">
        <f>SUM(D187:D188)</f>
        <v>3.1481031527714674</v>
      </c>
      <c r="E189" s="299" t="str">
        <f>CONCATENATE("(",ROUND((D189/$H189)*100,1),")")</f>
        <v>(7.5)</v>
      </c>
      <c r="F189" s="302">
        <f>SUM(F187:F188)</f>
        <v>19.755525856511788</v>
      </c>
      <c r="G189" s="299" t="str">
        <f>CONCATENATE("(",ROUND((F189/$H189)*100,1),")")</f>
        <v>(46.8)</v>
      </c>
      <c r="H189" s="302">
        <f>SUM(H187:H188)</f>
        <v>42.252999999999986</v>
      </c>
      <c r="I189" s="299" t="str">
        <f>CONCATENATE("(",ROUND((H189/$H189)*100,1),")")</f>
        <v>(100)</v>
      </c>
      <c r="K189" s="302">
        <f t="shared" si="152"/>
        <v>-0.43199831602134964</v>
      </c>
      <c r="L189" s="302">
        <f t="shared" si="153"/>
        <v>0.16806486133510479</v>
      </c>
      <c r="M189" s="302">
        <f t="shared" si="154"/>
        <v>0.8769334546862062</v>
      </c>
      <c r="N189" s="302">
        <f t="shared" si="155"/>
        <v>0.61299999999996135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32.673454819407759</v>
      </c>
      <c r="C198" s="299" t="str">
        <f>CONCATENATE("(",ROUND((B198/$H200)*100,1),")")</f>
        <v>(38.1)</v>
      </c>
      <c r="D198" s="302">
        <f>'Ind T6'!M81</f>
        <v>11.762761694565098</v>
      </c>
      <c r="E198" s="299" t="str">
        <f>CONCATENATE("(",ROUND((D198/$H200)*100,1),")")</f>
        <v>(13.7)</v>
      </c>
      <c r="F198" s="302">
        <f>'Ind T6'!N81</f>
        <v>2.7189426580497353</v>
      </c>
      <c r="G198" s="299" t="str">
        <f>CONCATENATE("(",ROUND((F198/$H200)*100,1),")")</f>
        <v>(3.2)</v>
      </c>
      <c r="H198" s="302">
        <f>SUM(B198,D198,F198)</f>
        <v>47.155159172022593</v>
      </c>
      <c r="I198" s="299" t="str">
        <f>CONCATENATE("(",ROUND((H198/$H200)*100,1),")")</f>
        <v>(55)</v>
      </c>
      <c r="K198" s="302">
        <f>B203-B198</f>
        <v>0.60169360490959889</v>
      </c>
      <c r="L198" s="302">
        <f>D203-D198</f>
        <v>6.4864574984602186E-2</v>
      </c>
      <c r="M198" s="302">
        <f>F203-F198</f>
        <v>4.9650642310540505E-2</v>
      </c>
      <c r="N198" s="302">
        <f>SUM(K198:M198)</f>
        <v>0.71620882220474158</v>
      </c>
    </row>
    <row r="199" spans="1:14" x14ac:dyDescent="0.2">
      <c r="A199" s="282" t="s">
        <v>365</v>
      </c>
      <c r="B199" s="302">
        <f>'Ind T6'!L80</f>
        <v>15.772155174921917</v>
      </c>
      <c r="C199" s="299" t="str">
        <f>CONCATENATE("(",ROUND((B199/$H200)*100,1),")")</f>
        <v>(18.4)</v>
      </c>
      <c r="D199" s="302">
        <f>'Ind T6'!M80</f>
        <v>20.438212858965006</v>
      </c>
      <c r="E199" s="299" t="str">
        <f>CONCATENATE("(",ROUND((D199/$H200)*100,1),")")</f>
        <v>(23.8)</v>
      </c>
      <c r="F199" s="302">
        <f>'Ind T6'!N80</f>
        <v>2.3854727940904441</v>
      </c>
      <c r="G199" s="299" t="str">
        <f>CONCATENATE("(",ROUND((F199/$H200)*100,1),")")</f>
        <v>(2.8)</v>
      </c>
      <c r="H199" s="302">
        <f t="shared" ref="H199" si="156">SUM(B199,D199,F199)</f>
        <v>38.595840827977369</v>
      </c>
      <c r="I199" s="299" t="str">
        <f>CONCATENATE("(",ROUND((H199/$H200)*100,1),")")</f>
        <v>(45)</v>
      </c>
      <c r="K199" s="302">
        <f t="shared" ref="K199:K200" si="157">B204-B199</f>
        <v>0.76951516757919691</v>
      </c>
      <c r="L199" s="302">
        <f t="shared" ref="L199:L200" si="158">D204-D199</f>
        <v>-0.66551395572188454</v>
      </c>
      <c r="M199" s="302">
        <f t="shared" ref="M199:M200" si="159">F204-F199</f>
        <v>8.2789965937954513E-2</v>
      </c>
      <c r="N199" s="302">
        <f t="shared" ref="N199:N200" si="160">SUM(K199:M199)</f>
        <v>0.18679117779526688</v>
      </c>
    </row>
    <row r="200" spans="1:14" x14ac:dyDescent="0.2">
      <c r="A200" s="282" t="s">
        <v>363</v>
      </c>
      <c r="B200" s="302">
        <f>SUM(B198:B199)</f>
        <v>48.445609994329672</v>
      </c>
      <c r="C200" s="299" t="str">
        <f>CONCATENATE("(",ROUND((B200/$H200)*100,1),")")</f>
        <v>(56.5)</v>
      </c>
      <c r="D200" s="302">
        <f>SUM(D198:D199)</f>
        <v>32.200974553530102</v>
      </c>
      <c r="E200" s="299" t="str">
        <f>CONCATENATE("(",ROUND((D200/$H200)*100,1),")")</f>
        <v>(37.6)</v>
      </c>
      <c r="F200" s="302">
        <f>SUM(F198:F199)</f>
        <v>5.104415452140179</v>
      </c>
      <c r="G200" s="299" t="str">
        <f>CONCATENATE("(",ROUND((F200/$H200)*100,1),")")</f>
        <v>(6)</v>
      </c>
      <c r="H200" s="302">
        <f>SUM(H198:H199)</f>
        <v>85.750999999999962</v>
      </c>
      <c r="I200" s="299" t="str">
        <f>CONCATENATE("(",ROUND((H200/$H200)*100,1),")")</f>
        <v>(100)</v>
      </c>
      <c r="K200" s="302">
        <f t="shared" si="157"/>
        <v>1.3712087724887994</v>
      </c>
      <c r="L200" s="302">
        <f t="shared" si="158"/>
        <v>-0.60064938073728058</v>
      </c>
      <c r="M200" s="302">
        <f t="shared" si="159"/>
        <v>0.13244060824849591</v>
      </c>
      <c r="N200" s="302">
        <f t="shared" si="160"/>
        <v>0.90300000000001468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33.275148424317358</v>
      </c>
      <c r="C203" s="299" t="str">
        <f>CONCATENATE("(",ROUND((B203/$H205)*100,1),")")</f>
        <v>(38.4)</v>
      </c>
      <c r="D203" s="302">
        <f>'Ind T6'!R81</f>
        <v>11.8276262695497</v>
      </c>
      <c r="E203" s="299" t="str">
        <f>CONCATENATE("(",ROUND((D203/$H205)*100,1),")")</f>
        <v>(13.6)</v>
      </c>
      <c r="F203" s="302">
        <f>'Ind T6'!S81</f>
        <v>2.7685933003602758</v>
      </c>
      <c r="G203" s="299" t="str">
        <f>CONCATENATE("(",ROUND((F203/$H205)*100,1),")")</f>
        <v>(3.2)</v>
      </c>
      <c r="H203" s="302">
        <f>SUM(B203,D203,F203)</f>
        <v>47.871367994227334</v>
      </c>
      <c r="I203" s="299" t="str">
        <f>CONCATENATE("(",ROUND((H203/$H205)*100,1),")")</f>
        <v>(55.2)</v>
      </c>
      <c r="K203" s="302">
        <f>B208-B203</f>
        <v>0.47821089849043119</v>
      </c>
      <c r="L203" s="302">
        <f>D208-D203</f>
        <v>0.14399228615167914</v>
      </c>
      <c r="M203" s="302">
        <f>F208-F203</f>
        <v>6.3316792974097424E-2</v>
      </c>
      <c r="N203" s="302">
        <f>SUM(K203:M203)</f>
        <v>0.68551997761620775</v>
      </c>
    </row>
    <row r="204" spans="1:14" x14ac:dyDescent="0.2">
      <c r="A204" s="282" t="s">
        <v>365</v>
      </c>
      <c r="B204" s="302">
        <f>'Ind T6'!Q80</f>
        <v>16.541670342501114</v>
      </c>
      <c r="C204" s="299" t="str">
        <f>CONCATENATE("(",ROUND((B204/$H205)*100,1),")")</f>
        <v>(19.1)</v>
      </c>
      <c r="D204" s="302">
        <f>'Ind T6'!R80</f>
        <v>19.772698903243121</v>
      </c>
      <c r="E204" s="299" t="str">
        <f>CONCATENATE("(",ROUND((D204/$H205)*100,1),")")</f>
        <v>(22.8)</v>
      </c>
      <c r="F204" s="302">
        <f>'Ind T6'!S80</f>
        <v>2.4682627600283986</v>
      </c>
      <c r="G204" s="299" t="str">
        <f>CONCATENATE("(",ROUND((F204/$H205)*100,1),")")</f>
        <v>(2.8)</v>
      </c>
      <c r="H204" s="302">
        <f t="shared" ref="H204" si="161">SUM(B204,D204,F204)</f>
        <v>38.782632005772626</v>
      </c>
      <c r="I204" s="299" t="str">
        <f>CONCATENATE("(",ROUND((H204/$H205)*100,1),")")</f>
        <v>(44.8)</v>
      </c>
      <c r="K204" s="302">
        <f t="shared" ref="K204:K205" si="162">B209-B204</f>
        <v>1.3507376593377387</v>
      </c>
      <c r="L204" s="302">
        <f t="shared" ref="L204:L205" si="163">D209-D204</f>
        <v>-1.2685796609683884</v>
      </c>
      <c r="M204" s="302">
        <f t="shared" ref="M204:M205" si="164">F209-F204</f>
        <v>0.17432202401446428</v>
      </c>
      <c r="N204" s="302">
        <f t="shared" ref="N204:N205" si="165">SUM(K204:M204)</f>
        <v>0.25648002238381462</v>
      </c>
    </row>
    <row r="205" spans="1:14" x14ac:dyDescent="0.2">
      <c r="A205" s="282" t="s">
        <v>363</v>
      </c>
      <c r="B205" s="302">
        <f>SUM(B203:B204)</f>
        <v>49.816818766818471</v>
      </c>
      <c r="C205" s="299" t="str">
        <f>CONCATENATE("(",ROUND((B205/$H205)*100,1),")")</f>
        <v>(57.5)</v>
      </c>
      <c r="D205" s="302">
        <f>SUM(D203:D204)</f>
        <v>31.600325172792822</v>
      </c>
      <c r="E205" s="299" t="str">
        <f>CONCATENATE("(",ROUND((D205/$H205)*100,1),")")</f>
        <v>(36.5)</v>
      </c>
      <c r="F205" s="302">
        <f>SUM(F203:F204)</f>
        <v>5.2368560603886749</v>
      </c>
      <c r="G205" s="299" t="str">
        <f>CONCATENATE("(",ROUND((F205/$H205)*100,1),")")</f>
        <v>(6)</v>
      </c>
      <c r="H205" s="302">
        <f>SUM(H203:H204)</f>
        <v>86.653999999999968</v>
      </c>
      <c r="I205" s="299" t="str">
        <f>CONCATENATE("(",ROUND((H205/$H205)*100,1),")")</f>
        <v>(100)</v>
      </c>
      <c r="K205" s="302">
        <f t="shared" si="162"/>
        <v>1.8289485578281699</v>
      </c>
      <c r="L205" s="302">
        <f t="shared" si="163"/>
        <v>-1.1245873748167092</v>
      </c>
      <c r="M205" s="302">
        <f t="shared" si="164"/>
        <v>0.23763881698856082</v>
      </c>
      <c r="N205" s="302">
        <f t="shared" si="165"/>
        <v>0.94200000000002149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33.753359322807789</v>
      </c>
      <c r="C208" s="299" t="str">
        <f>CONCATENATE("(",ROUND((B208/$H210)*100,1),")")</f>
        <v>(38.5)</v>
      </c>
      <c r="D208" s="302">
        <f>'Ind T6'!W81</f>
        <v>11.971618555701379</v>
      </c>
      <c r="E208" s="299" t="str">
        <f>CONCATENATE("(",ROUND((D208/$H210)*100,1),")")</f>
        <v>(13.7)</v>
      </c>
      <c r="F208" s="302">
        <f>'Ind T6'!X81</f>
        <v>2.8319100933343733</v>
      </c>
      <c r="G208" s="299" t="str">
        <f>CONCATENATE("(",ROUND((F208/$H210)*100,1),")")</f>
        <v>(3.2)</v>
      </c>
      <c r="H208" s="302">
        <f>SUM(B208,D208,F208)</f>
        <v>48.556887971843537</v>
      </c>
      <c r="I208" s="299" t="str">
        <f>CONCATENATE("(",ROUND((H208/$H210)*100,1),")")</f>
        <v>(55.4)</v>
      </c>
      <c r="K208" s="302">
        <f>B208-B198</f>
        <v>1.0799045034000301</v>
      </c>
      <c r="L208" s="302">
        <f>D208-D198</f>
        <v>0.20885686113628132</v>
      </c>
      <c r="M208" s="302">
        <f>F208-F198</f>
        <v>0.11296743528463793</v>
      </c>
      <c r="N208" s="302">
        <f>SUM(K208:M208)</f>
        <v>1.4017287998209493</v>
      </c>
    </row>
    <row r="209" spans="1:14" x14ac:dyDescent="0.2">
      <c r="A209" s="282" t="s">
        <v>365</v>
      </c>
      <c r="B209" s="302">
        <f>'Ind T6'!V80</f>
        <v>17.892408001838852</v>
      </c>
      <c r="C209" s="299" t="str">
        <f>CONCATENATE("(",ROUND((B209/$H210)*100,1),")")</f>
        <v>(20.4)</v>
      </c>
      <c r="D209" s="302">
        <f>'Ind T6'!W80</f>
        <v>18.504119242274733</v>
      </c>
      <c r="E209" s="299" t="str">
        <f>CONCATENATE("(",ROUND((D209/$H210)*100,1),")")</f>
        <v>(21.1)</v>
      </c>
      <c r="F209" s="302">
        <f>'Ind T6'!X80</f>
        <v>2.6425847840428629</v>
      </c>
      <c r="G209" s="299" t="str">
        <f>CONCATENATE("(",ROUND((F209/$H210)*100,1),")")</f>
        <v>(3)</v>
      </c>
      <c r="H209" s="302">
        <f t="shared" ref="H209" si="166">SUM(B209,D209,F209)</f>
        <v>39.039112028156445</v>
      </c>
      <c r="I209" s="299" t="str">
        <f>CONCATENATE("(",ROUND((H209/$H210)*100,1),")")</f>
        <v>(44.6)</v>
      </c>
      <c r="K209" s="302">
        <f t="shared" ref="K209:K210" si="167">B209-B199</f>
        <v>2.1202528269169356</v>
      </c>
      <c r="L209" s="302">
        <f t="shared" ref="L209:L210" si="168">D209-D199</f>
        <v>-1.9340936166902729</v>
      </c>
      <c r="M209" s="302">
        <f t="shared" ref="M209:M210" si="169">F209-F199</f>
        <v>0.2571119899524188</v>
      </c>
      <c r="N209" s="302">
        <f t="shared" ref="N209:N210" si="170">SUM(K209:M209)</f>
        <v>0.4432712001790815</v>
      </c>
    </row>
    <row r="210" spans="1:14" x14ac:dyDescent="0.2">
      <c r="A210" s="282" t="s">
        <v>363</v>
      </c>
      <c r="B210" s="302">
        <f>SUM(B208:B209)</f>
        <v>51.645767324646641</v>
      </c>
      <c r="C210" s="299" t="str">
        <f>CONCATENATE("(",ROUND((B210/$H210)*100,1),")")</f>
        <v>(59)</v>
      </c>
      <c r="D210" s="302">
        <f>SUM(D208:D209)</f>
        <v>30.475737797976112</v>
      </c>
      <c r="E210" s="299" t="str">
        <f>CONCATENATE("(",ROUND((D210/$H210)*100,1),")")</f>
        <v>(34.8)</v>
      </c>
      <c r="F210" s="302">
        <f>SUM(F208:F209)</f>
        <v>5.4744948773772357</v>
      </c>
      <c r="G210" s="299" t="str">
        <f>CONCATENATE("(",ROUND((F210/$H210)*100,1),")")</f>
        <v>(6.2)</v>
      </c>
      <c r="H210" s="302">
        <f>SUM(H208:H209)</f>
        <v>87.595999999999975</v>
      </c>
      <c r="I210" s="299" t="str">
        <f>CONCATENATE("(",ROUND((H210/$H210)*100,1),")")</f>
        <v>(100)</v>
      </c>
      <c r="K210" s="302">
        <f t="shared" si="167"/>
        <v>3.2001573303169693</v>
      </c>
      <c r="L210" s="302">
        <f t="shared" si="168"/>
        <v>-1.7252367555539898</v>
      </c>
      <c r="M210" s="302">
        <f t="shared" si="169"/>
        <v>0.37007942523705672</v>
      </c>
      <c r="N210" s="302">
        <f t="shared" si="170"/>
        <v>1.8450000000000362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22.762088337375406</v>
      </c>
      <c r="C219" s="299" t="str">
        <f>CONCATENATE("(",ROUND((B219/$H221)*100,1),")")</f>
        <v>(53.8)</v>
      </c>
      <c r="D219" s="302">
        <f>'Ind T6'!M90</f>
        <v>4.2134264707199209</v>
      </c>
      <c r="E219" s="299" t="str">
        <f>CONCATENATE("(",ROUND((D219/$H221)*100,1),")")</f>
        <v>(10)</v>
      </c>
      <c r="F219" s="302">
        <f>'Ind T6'!N90</f>
        <v>6.0694447483116543</v>
      </c>
      <c r="G219" s="299" t="str">
        <f>CONCATENATE("(",ROUND((F219/$H221)*100,1),")")</f>
        <v>(14.3)</v>
      </c>
      <c r="H219" s="302">
        <f>SUM(B219,D219,F219)</f>
        <v>33.04495955640698</v>
      </c>
      <c r="I219" s="299" t="str">
        <f>CONCATENATE("(",ROUND((H219/$H221)*100,1),")")</f>
        <v>(78.1)</v>
      </c>
      <c r="K219" s="302">
        <f>B224-B219</f>
        <v>2.5571347302081051</v>
      </c>
      <c r="L219" s="302">
        <f>D224-D219</f>
        <v>0.50403522061500183</v>
      </c>
      <c r="M219" s="302">
        <f>F224-F219</f>
        <v>0.70673015596211108</v>
      </c>
      <c r="N219" s="302">
        <f>SUM(K219:M219)</f>
        <v>3.767900106785218</v>
      </c>
    </row>
    <row r="220" spans="1:14" x14ac:dyDescent="0.2">
      <c r="A220" s="282" t="s">
        <v>365</v>
      </c>
      <c r="B220" s="302">
        <f>'Ind T6'!L89</f>
        <v>5.4321081181334527</v>
      </c>
      <c r="C220" s="299" t="str">
        <f>CONCATENATE("(",ROUND((B220/$H221)*100,1),")")</f>
        <v>(12.8)</v>
      </c>
      <c r="D220" s="302">
        <f>'Ind T6'!M89</f>
        <v>3.6493628155118842</v>
      </c>
      <c r="E220" s="299" t="str">
        <f>CONCATENATE("(",ROUND((D220/$H221)*100,1),")")</f>
        <v>(8.6)</v>
      </c>
      <c r="F220" s="302">
        <f>'Ind T6'!N89</f>
        <v>0.18156950994764784</v>
      </c>
      <c r="G220" s="299" t="str">
        <f>CONCATENATE("(",ROUND((F220/$H221)*100,1),")")</f>
        <v>(0.4)</v>
      </c>
      <c r="H220" s="302">
        <f t="shared" ref="H220" si="171">SUM(B220,D220,F220)</f>
        <v>9.2630404435929847</v>
      </c>
      <c r="I220" s="299" t="str">
        <f>CONCATENATE("(",ROUND((H220/$H221)*100,1),")")</f>
        <v>(21.9)</v>
      </c>
      <c r="K220" s="302">
        <f t="shared" ref="K220:K221" si="172">B225-B220</f>
        <v>0.85658237365227752</v>
      </c>
      <c r="L220" s="302">
        <f t="shared" ref="L220:L221" si="173">D225-D220</f>
        <v>0.63677191286229151</v>
      </c>
      <c r="M220" s="302">
        <f t="shared" ref="M220:M221" si="174">F225-F220</f>
        <v>1.474560670033695E-2</v>
      </c>
      <c r="N220" s="302">
        <f t="shared" ref="N220:N221" si="175">SUM(K220:M220)</f>
        <v>1.5080998932149059</v>
      </c>
    </row>
    <row r="221" spans="1:14" x14ac:dyDescent="0.2">
      <c r="A221" s="282" t="s">
        <v>363</v>
      </c>
      <c r="B221" s="302">
        <f>SUM(B219:B220)</f>
        <v>28.194196455508859</v>
      </c>
      <c r="C221" s="299" t="str">
        <f>CONCATENATE("(",ROUND((B221/$H221)*100,1),")")</f>
        <v>(66.6)</v>
      </c>
      <c r="D221" s="302">
        <f>SUM(D219:D220)</f>
        <v>7.8627892862318056</v>
      </c>
      <c r="E221" s="299" t="str">
        <f>CONCATENATE("(",ROUND((D221/$H221)*100,1),")")</f>
        <v>(18.6)</v>
      </c>
      <c r="F221" s="302">
        <f>SUM(F219:F220)</f>
        <v>6.2510142582593025</v>
      </c>
      <c r="G221" s="299" t="str">
        <f>CONCATENATE("(",ROUND((F221/$H221)*100,1),")")</f>
        <v>(14.8)</v>
      </c>
      <c r="H221" s="302">
        <f>SUM(H219:H220)</f>
        <v>42.307999999999964</v>
      </c>
      <c r="I221" s="299" t="str">
        <f>CONCATENATE("(",ROUND((H221/$H221)*100,1),")")</f>
        <v>(100)</v>
      </c>
      <c r="K221" s="302">
        <f t="shared" si="172"/>
        <v>3.4137171038603817</v>
      </c>
      <c r="L221" s="302">
        <f t="shared" si="173"/>
        <v>1.140807133477292</v>
      </c>
      <c r="M221" s="302">
        <f t="shared" si="174"/>
        <v>0.72147576266244773</v>
      </c>
      <c r="N221" s="302">
        <f t="shared" si="175"/>
        <v>5.2760000000001215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25.319223067583511</v>
      </c>
      <c r="C224" s="299" t="str">
        <f>CONCATENATE("(",ROUND((B224/$H226)*100,1),")")</f>
        <v>(53.2)</v>
      </c>
      <c r="D224" s="302">
        <f>'Ind T6'!R90</f>
        <v>4.7174616913349228</v>
      </c>
      <c r="E224" s="299" t="str">
        <f>CONCATENATE("(",ROUND((D224/$H226)*100,1),")")</f>
        <v>(9.9)</v>
      </c>
      <c r="F224" s="302">
        <f>'Ind T6'!S90</f>
        <v>6.7761749042737653</v>
      </c>
      <c r="G224" s="299" t="str">
        <f>CONCATENATE("(",ROUND((F224/$H226)*100,1),")")</f>
        <v>(14.2)</v>
      </c>
      <c r="H224" s="302">
        <f>SUM(B224,D224,F224)</f>
        <v>36.812859663192199</v>
      </c>
      <c r="I224" s="299" t="str">
        <f>CONCATENATE("(",ROUND((H224/$H226)*100,1),")")</f>
        <v>(77.4)</v>
      </c>
      <c r="K224" s="302">
        <f>B229-B224</f>
        <v>0.9669579808128681</v>
      </c>
      <c r="L224" s="302">
        <f>D229-D224</f>
        <v>0.44114562703146465</v>
      </c>
      <c r="M224" s="302">
        <f>F229-F224</f>
        <v>0.59103905018639136</v>
      </c>
      <c r="N224" s="302">
        <f>SUM(K224:M224)</f>
        <v>1.9991426580307241</v>
      </c>
    </row>
    <row r="225" spans="1:14" x14ac:dyDescent="0.2">
      <c r="A225" s="282" t="s">
        <v>365</v>
      </c>
      <c r="B225" s="302">
        <f>'Ind T6'!Q89</f>
        <v>6.2886904917857303</v>
      </c>
      <c r="C225" s="299" t="str">
        <f>CONCATENATE("(",ROUND((B225/$H226)*100,1),")")</f>
        <v>(13.2)</v>
      </c>
      <c r="D225" s="302">
        <f>'Ind T6'!R89</f>
        <v>4.2861347283741758</v>
      </c>
      <c r="E225" s="299" t="str">
        <f>CONCATENATE("(",ROUND((D225/$H226)*100,1),")")</f>
        <v>(9)</v>
      </c>
      <c r="F225" s="302">
        <f>'Ind T6'!S89</f>
        <v>0.19631511664798479</v>
      </c>
      <c r="G225" s="299" t="str">
        <f>CONCATENATE("(",ROUND((F225/$H226)*100,1),")")</f>
        <v>(0.4)</v>
      </c>
      <c r="H225" s="302">
        <f t="shared" ref="H225" si="176">SUM(B225,D225,F225)</f>
        <v>10.771140336807889</v>
      </c>
      <c r="I225" s="299" t="str">
        <f>CONCATENATE("(",ROUND((H225/$H226)*100,1),")")</f>
        <v>(22.6)</v>
      </c>
      <c r="K225" s="302">
        <f t="shared" ref="K225:K226" si="177">B230-B225</f>
        <v>0.66661125588576731</v>
      </c>
      <c r="L225" s="302">
        <f t="shared" ref="L225:L226" si="178">D230-D225</f>
        <v>0.63907963528689749</v>
      </c>
      <c r="M225" s="302">
        <f t="shared" ref="M225:M226" si="179">F230-F225</f>
        <v>6.1664507965093485E-3</v>
      </c>
      <c r="N225" s="302">
        <f t="shared" ref="N225:N226" si="180">SUM(K225:M225)</f>
        <v>1.3118573419691741</v>
      </c>
    </row>
    <row r="226" spans="1:14" x14ac:dyDescent="0.2">
      <c r="A226" s="282" t="s">
        <v>363</v>
      </c>
      <c r="B226" s="302">
        <f>SUM(B224:B225)</f>
        <v>31.607913559369241</v>
      </c>
      <c r="C226" s="299" t="str">
        <f>CONCATENATE("(",ROUND((B226/$H226)*100,1),")")</f>
        <v>(66.4)</v>
      </c>
      <c r="D226" s="302">
        <f>SUM(D224:D225)</f>
        <v>9.0035964197090976</v>
      </c>
      <c r="E226" s="299" t="str">
        <f>CONCATENATE("(",ROUND((D226/$H226)*100,1),")")</f>
        <v>(18.9)</v>
      </c>
      <c r="F226" s="302">
        <f>SUM(F224:F225)</f>
        <v>6.9724900209217502</v>
      </c>
      <c r="G226" s="299" t="str">
        <f>CONCATENATE("(",ROUND((F226/$H226)*100,1),")")</f>
        <v>(14.7)</v>
      </c>
      <c r="H226" s="302">
        <f>SUM(H224:H225)</f>
        <v>47.584000000000088</v>
      </c>
      <c r="I226" s="299" t="str">
        <f>CONCATENATE("(",ROUND((H226/$H226)*100,1),")")</f>
        <v>(100)</v>
      </c>
      <c r="K226" s="302">
        <f t="shared" si="177"/>
        <v>1.6335692366986372</v>
      </c>
      <c r="L226" s="302">
        <f t="shared" si="178"/>
        <v>1.080225262318363</v>
      </c>
      <c r="M226" s="302">
        <f t="shared" si="179"/>
        <v>0.59720550098290026</v>
      </c>
      <c r="N226" s="302">
        <f t="shared" si="180"/>
        <v>3.3109999999999005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26.286181048396379</v>
      </c>
      <c r="C229" s="299" t="str">
        <f>CONCATENATE("(",ROUND((B229/$H231)*100,1),")")</f>
        <v>(51.6)</v>
      </c>
      <c r="D229" s="302">
        <f>'Ind T6'!W90</f>
        <v>5.1586073183663874</v>
      </c>
      <c r="E229" s="299" t="str">
        <f>CONCATENATE("(",ROUND((D229/$H231)*100,1),")")</f>
        <v>(10.1)</v>
      </c>
      <c r="F229" s="302">
        <f>'Ind T6'!X90</f>
        <v>7.3672139544601567</v>
      </c>
      <c r="G229" s="299" t="str">
        <f>CONCATENATE("(",ROUND((F229/$H231)*100,1),")")</f>
        <v>(14.5)</v>
      </c>
      <c r="H229" s="302">
        <f>SUM(B229,D229,F229)</f>
        <v>38.81200232122292</v>
      </c>
      <c r="I229" s="299" t="str">
        <f>CONCATENATE("(",ROUND((H229/$H231)*100,1),")")</f>
        <v>(76.3)</v>
      </c>
      <c r="K229" s="302">
        <f>B229-B219</f>
        <v>3.5240927110209732</v>
      </c>
      <c r="L229" s="302">
        <f>D229-D219</f>
        <v>0.94518084764646648</v>
      </c>
      <c r="M229" s="302">
        <f>F229-F219</f>
        <v>1.2977692061485024</v>
      </c>
      <c r="N229" s="302">
        <f>SUM(K229:M229)</f>
        <v>5.7670427648159421</v>
      </c>
    </row>
    <row r="230" spans="1:14" x14ac:dyDescent="0.2">
      <c r="A230" s="282" t="s">
        <v>365</v>
      </c>
      <c r="B230" s="302">
        <f>'Ind T6'!V89</f>
        <v>6.9553017476714976</v>
      </c>
      <c r="C230" s="299" t="str">
        <f>CONCATENATE("(",ROUND((B230/$H231)*100,1),")")</f>
        <v>(13.7)</v>
      </c>
      <c r="D230" s="302">
        <f>'Ind T6'!W89</f>
        <v>4.9252143636610732</v>
      </c>
      <c r="E230" s="299" t="str">
        <f>CONCATENATE("(",ROUND((D230/$H231)*100,1),")")</f>
        <v>(9.7)</v>
      </c>
      <c r="F230" s="302">
        <f>'Ind T6'!X89</f>
        <v>0.20248156744449414</v>
      </c>
      <c r="G230" s="299" t="str">
        <f>CONCATENATE("(",ROUND((F230/$H231)*100,1),")")</f>
        <v>(0.4)</v>
      </c>
      <c r="H230" s="302">
        <f t="shared" ref="H230" si="181">SUM(B230,D230,F230)</f>
        <v>12.082997678777065</v>
      </c>
      <c r="I230" s="299" t="str">
        <f>CONCATENATE("(",ROUND((H230/$H231)*100,1),")")</f>
        <v>(23.7)</v>
      </c>
      <c r="K230" s="302">
        <f t="shared" ref="K230:K231" si="182">B230-B220</f>
        <v>1.5231936295380448</v>
      </c>
      <c r="L230" s="302">
        <f t="shared" ref="L230:L231" si="183">D230-D220</f>
        <v>1.275851548149189</v>
      </c>
      <c r="M230" s="302">
        <f t="shared" ref="M230:M231" si="184">F230-F220</f>
        <v>2.0912057496846298E-2</v>
      </c>
      <c r="N230" s="302">
        <f t="shared" ref="N230:N231" si="185">SUM(K230:M230)</f>
        <v>2.8199572351840803</v>
      </c>
    </row>
    <row r="231" spans="1:14" x14ac:dyDescent="0.2">
      <c r="A231" s="282" t="s">
        <v>363</v>
      </c>
      <c r="B231" s="302">
        <f>SUM(B229:B230)</f>
        <v>33.241482796067878</v>
      </c>
      <c r="C231" s="299" t="str">
        <f>CONCATENATE("(",ROUND((B231/$H231)*100,1),")")</f>
        <v>(65.3)</v>
      </c>
      <c r="D231" s="302">
        <f>SUM(D229:D230)</f>
        <v>10.083821682027461</v>
      </c>
      <c r="E231" s="299" t="str">
        <f>CONCATENATE("(",ROUND((D231/$H231)*100,1),")")</f>
        <v>(19.8)</v>
      </c>
      <c r="F231" s="302">
        <f>SUM(F229:F230)</f>
        <v>7.5696955219046504</v>
      </c>
      <c r="G231" s="299" t="str">
        <f>CONCATENATE("(",ROUND((F231/$H231)*100,1),")")</f>
        <v>(14.9)</v>
      </c>
      <c r="H231" s="302">
        <f>SUM(H229:H230)</f>
        <v>50.894999999999982</v>
      </c>
      <c r="I231" s="299" t="str">
        <f>CONCATENATE("(",ROUND((H231/$H231)*100,1),")")</f>
        <v>(100)</v>
      </c>
      <c r="K231" s="302">
        <f t="shared" si="182"/>
        <v>5.0472863405590189</v>
      </c>
      <c r="L231" s="302">
        <f t="shared" si="183"/>
        <v>2.221032395795655</v>
      </c>
      <c r="M231" s="302">
        <f t="shared" si="184"/>
        <v>1.318681263645348</v>
      </c>
      <c r="N231" s="302">
        <f t="shared" si="185"/>
        <v>8.5870000000000211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6.9865344861355858</v>
      </c>
      <c r="C240" s="299" t="str">
        <f>CONCATENATE("(",ROUND((B240/$H242)*100,1),")")</f>
        <v>(20.9)</v>
      </c>
      <c r="D240" s="302">
        <f>'Ind T6'!M99</f>
        <v>7.432758744234194</v>
      </c>
      <c r="E240" s="299" t="str">
        <f>CONCATENATE("(",ROUND((D240/$H242)*100,1),")")</f>
        <v>(22.3)</v>
      </c>
      <c r="F240" s="302">
        <f>'Ind T6'!N99</f>
        <v>0.67616913932419453</v>
      </c>
      <c r="G240" s="299" t="str">
        <f>CONCATENATE("(",ROUND((F240/$H242)*100,1),")")</f>
        <v>(2)</v>
      </c>
      <c r="H240" s="302">
        <f>SUM(B240,D240,F240)</f>
        <v>15.095462369693974</v>
      </c>
      <c r="I240" s="299" t="str">
        <f>CONCATENATE("(",ROUND((H240/$H242)*100,1),")")</f>
        <v>(45.2)</v>
      </c>
      <c r="K240" s="302">
        <f>B245-B240</f>
        <v>0.41432968571888473</v>
      </c>
      <c r="L240" s="302">
        <f>D245-D240</f>
        <v>0.4614481648982407</v>
      </c>
      <c r="M240" s="302">
        <f>F245-F240</f>
        <v>2.2718007135290819E-2</v>
      </c>
      <c r="N240" s="302">
        <f>SUM(K240:M240)</f>
        <v>0.89849585775241625</v>
      </c>
    </row>
    <row r="241" spans="1:14" x14ac:dyDescent="0.2">
      <c r="A241" s="282" t="s">
        <v>365</v>
      </c>
      <c r="B241" s="302">
        <f>'Ind T6'!L98</f>
        <v>5.9474095597954184</v>
      </c>
      <c r="C241" s="299" t="str">
        <f>CONCATENATE("(",ROUND((B241/$H242)*100,1),")")</f>
        <v>(17.8)</v>
      </c>
      <c r="D241" s="302">
        <f>'Ind T6'!M98</f>
        <v>11.278231578100183</v>
      </c>
      <c r="E241" s="299" t="str">
        <f>CONCATENATE("(",ROUND((D241/$H242)*100,1),")")</f>
        <v>(33.8)</v>
      </c>
      <c r="F241" s="302">
        <f>'Ind T6'!N98</f>
        <v>1.0598964924104326</v>
      </c>
      <c r="G241" s="299" t="str">
        <f>CONCATENATE("(",ROUND((F241/$H242)*100,1),")")</f>
        <v>(3.2)</v>
      </c>
      <c r="H241" s="302">
        <f t="shared" ref="H241" si="186">SUM(B241,D241,F241)</f>
        <v>18.285537630306031</v>
      </c>
      <c r="I241" s="299" t="str">
        <f>CONCATENATE("(",ROUND((H241/$H242)*100,1),")")</f>
        <v>(54.8)</v>
      </c>
      <c r="K241" s="302">
        <f t="shared" ref="K241:K242" si="187">B246-B241</f>
        <v>0.3494443163747647</v>
      </c>
      <c r="L241" s="302">
        <f t="shared" ref="L241:L242" si="188">D246-D241</f>
        <v>0.61333502675071472</v>
      </c>
      <c r="M241" s="302">
        <f t="shared" ref="M241:M242" si="189">F246-F241</f>
        <v>3.2724799122075821E-2</v>
      </c>
      <c r="N241" s="302">
        <f t="shared" ref="N241:N242" si="190">SUM(K241:M241)</f>
        <v>0.99550414224755523</v>
      </c>
    </row>
    <row r="242" spans="1:14" x14ac:dyDescent="0.2">
      <c r="A242" s="282" t="s">
        <v>363</v>
      </c>
      <c r="B242" s="302">
        <f>SUM(B240:B241)</f>
        <v>12.933944045931003</v>
      </c>
      <c r="C242" s="299" t="str">
        <f>CONCATENATE("(",ROUND((B242/$H242)*100,1),")")</f>
        <v>(38.7)</v>
      </c>
      <c r="D242" s="302">
        <f>SUM(D240:D241)</f>
        <v>18.710990322334375</v>
      </c>
      <c r="E242" s="299" t="str">
        <f>CONCATENATE("(",ROUND((D242/$H242)*100,1),")")</f>
        <v>(56.1)</v>
      </c>
      <c r="F242" s="302">
        <f>SUM(F240:F241)</f>
        <v>1.7360656317346272</v>
      </c>
      <c r="G242" s="299" t="str">
        <f>CONCATENATE("(",ROUND((F242/$H242)*100,1),")")</f>
        <v>(5.2)</v>
      </c>
      <c r="H242" s="302">
        <f>SUM(H240:H241)</f>
        <v>33.381000000000007</v>
      </c>
      <c r="I242" s="299" t="str">
        <f>CONCATENATE("(",ROUND((H242/$H242)*100,1),")")</f>
        <v>(100)</v>
      </c>
      <c r="K242" s="302">
        <f t="shared" si="187"/>
        <v>0.76377400209365121</v>
      </c>
      <c r="L242" s="302">
        <f t="shared" si="188"/>
        <v>1.0747831916489581</v>
      </c>
      <c r="M242" s="302">
        <f t="shared" si="189"/>
        <v>5.5442806257366417E-2</v>
      </c>
      <c r="N242" s="302">
        <f t="shared" si="190"/>
        <v>1.8939999999999757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7.4008641718544705</v>
      </c>
      <c r="C245" s="299" t="str">
        <f>CONCATENATE("(",ROUND((B245/$H247)*100,1),")")</f>
        <v>(21)</v>
      </c>
      <c r="D245" s="302">
        <f>'Ind T6'!R99</f>
        <v>7.8942069091324347</v>
      </c>
      <c r="E245" s="299" t="str">
        <f>CONCATENATE("(",ROUND((D245/$H247)*100,1),")")</f>
        <v>(22.4)</v>
      </c>
      <c r="F245" s="302">
        <f>'Ind T6'!S99</f>
        <v>0.69888714645948535</v>
      </c>
      <c r="G245" s="299" t="str">
        <f>CONCATENATE("(",ROUND((F245/$H247)*100,1),")")</f>
        <v>(2)</v>
      </c>
      <c r="H245" s="302">
        <f>SUM(B245,D245,F245)</f>
        <v>15.99395822744639</v>
      </c>
      <c r="I245" s="299" t="str">
        <f>CONCATENATE("(",ROUND((H245/$H247)*100,1),")")</f>
        <v>(45.3)</v>
      </c>
      <c r="K245" s="302">
        <f>B250-B245</f>
        <v>1.3111013268341001</v>
      </c>
      <c r="L245" s="302">
        <f>D250-D245</f>
        <v>1.2363959096862418</v>
      </c>
      <c r="M245" s="302">
        <f>F250-F245</f>
        <v>0.10508882139597042</v>
      </c>
      <c r="N245" s="302">
        <f>SUM(K245:M245)</f>
        <v>2.6525860579163121</v>
      </c>
    </row>
    <row r="246" spans="1:14" x14ac:dyDescent="0.2">
      <c r="A246" s="282" t="s">
        <v>365</v>
      </c>
      <c r="B246" s="302">
        <f>'Ind T6'!Q98</f>
        <v>6.2968538761701831</v>
      </c>
      <c r="C246" s="299" t="str">
        <f>CONCATENATE("(",ROUND((B246/$H247)*100,1),")")</f>
        <v>(17.9)</v>
      </c>
      <c r="D246" s="302">
        <f>'Ind T6'!R98</f>
        <v>11.891566604850897</v>
      </c>
      <c r="E246" s="299" t="str">
        <f>CONCATENATE("(",ROUND((D246/$H247)*100,1),")")</f>
        <v>(33.7)</v>
      </c>
      <c r="F246" s="302">
        <f>'Ind T6'!S98</f>
        <v>1.0926212915325084</v>
      </c>
      <c r="G246" s="299" t="str">
        <f>CONCATENATE("(",ROUND((F246/$H247)*100,1),")")</f>
        <v>(3.1)</v>
      </c>
      <c r="H246" s="302">
        <f t="shared" ref="H246" si="191">SUM(B246,D246,F246)</f>
        <v>19.281041772553589</v>
      </c>
      <c r="I246" s="299" t="str">
        <f>CONCATENATE("(",ROUND((H246/$H247)*100,1),")")</f>
        <v>(54.7)</v>
      </c>
      <c r="K246" s="302">
        <f t="shared" ref="K246:K247" si="192">B251-B246</f>
        <v>1.0644676100737724</v>
      </c>
      <c r="L246" s="302">
        <f t="shared" ref="L246:L247" si="193">D251-D246</f>
        <v>1.7685460019938422</v>
      </c>
      <c r="M246" s="302">
        <f t="shared" ref="M246:M247" si="194">F251-F246</f>
        <v>0.16240033001611565</v>
      </c>
      <c r="N246" s="302">
        <f t="shared" ref="N246:N247" si="195">SUM(K246:M246)</f>
        <v>2.9954139420837302</v>
      </c>
    </row>
    <row r="247" spans="1:14" x14ac:dyDescent="0.2">
      <c r="A247" s="282" t="s">
        <v>363</v>
      </c>
      <c r="B247" s="302">
        <f>SUM(B245:B246)</f>
        <v>13.697718048024655</v>
      </c>
      <c r="C247" s="299" t="str">
        <f>CONCATENATE("(",ROUND((B247/$H247)*100,1),")")</f>
        <v>(38.8)</v>
      </c>
      <c r="D247" s="302">
        <f>SUM(D245:D246)</f>
        <v>19.785773513983333</v>
      </c>
      <c r="E247" s="299" t="str">
        <f>CONCATENATE("(",ROUND((D247/$H247)*100,1),")")</f>
        <v>(56.1)</v>
      </c>
      <c r="F247" s="302">
        <f>SUM(F245:F246)</f>
        <v>1.7915084379919937</v>
      </c>
      <c r="G247" s="299" t="str">
        <f>CONCATENATE("(",ROUND((F247/$H247)*100,1),")")</f>
        <v>(5.1)</v>
      </c>
      <c r="H247" s="302">
        <f>SUM(H245:H246)</f>
        <v>35.274999999999977</v>
      </c>
      <c r="I247" s="299" t="str">
        <f>CONCATENATE("(",ROUND((H247/$H247)*100,1),")")</f>
        <v>(100)</v>
      </c>
      <c r="K247" s="302">
        <f t="shared" si="192"/>
        <v>2.3755689369078716</v>
      </c>
      <c r="L247" s="302">
        <f t="shared" si="193"/>
        <v>3.0049419116800813</v>
      </c>
      <c r="M247" s="302">
        <f t="shared" si="194"/>
        <v>0.26748915141208629</v>
      </c>
      <c r="N247" s="302">
        <f t="shared" si="195"/>
        <v>5.6480000000000388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8.7119654986885706</v>
      </c>
      <c r="C250" s="299" t="str">
        <f>CONCATENATE("(",ROUND((B250/$H252)*100,1),")")</f>
        <v>(21.3)</v>
      </c>
      <c r="D250" s="302">
        <f>'Ind T6'!W99</f>
        <v>9.1306028188186765</v>
      </c>
      <c r="E250" s="299" t="str">
        <f>CONCATENATE("(",ROUND((D250/$H252)*100,1),")")</f>
        <v>(22.3)</v>
      </c>
      <c r="F250" s="302">
        <f>'Ind T6'!X99</f>
        <v>0.80397596785545578</v>
      </c>
      <c r="G250" s="299" t="str">
        <f>CONCATENATE("(",ROUND((F250/$H252)*100,1),")")</f>
        <v>(2)</v>
      </c>
      <c r="H250" s="302">
        <f>SUM(B250,D250,F250)</f>
        <v>18.646544285362705</v>
      </c>
      <c r="I250" s="299" t="str">
        <f>CONCATENATE("(",ROUND((H250/$H252)*100,1),")")</f>
        <v>(45.6)</v>
      </c>
      <c r="K250" s="302">
        <f>B250-B240</f>
        <v>1.7254310125529848</v>
      </c>
      <c r="L250" s="302">
        <f>D250-D240</f>
        <v>1.6978440745844825</v>
      </c>
      <c r="M250" s="302">
        <f>F250-F240</f>
        <v>0.12780682853126124</v>
      </c>
      <c r="N250" s="302">
        <f>SUM(K250:M250)</f>
        <v>3.5510819156687283</v>
      </c>
    </row>
    <row r="251" spans="1:14" x14ac:dyDescent="0.2">
      <c r="A251" s="282" t="s">
        <v>365</v>
      </c>
      <c r="B251" s="302">
        <f>'Ind T6'!V98</f>
        <v>7.3613214862439555</v>
      </c>
      <c r="C251" s="299" t="str">
        <f>CONCATENATE("(",ROUND((B251/$H252)*100,1),")")</f>
        <v>(18)</v>
      </c>
      <c r="D251" s="302">
        <f>'Ind T6'!W98</f>
        <v>13.66011260684474</v>
      </c>
      <c r="E251" s="299" t="str">
        <f>CONCATENATE("(",ROUND((D251/$H252)*100,1),")")</f>
        <v>(33.4)</v>
      </c>
      <c r="F251" s="302">
        <f>'Ind T6'!X98</f>
        <v>1.2550216215486241</v>
      </c>
      <c r="G251" s="299" t="str">
        <f>CONCATENATE("(",ROUND((F251/$H252)*100,1),")")</f>
        <v>(3.1)</v>
      </c>
      <c r="H251" s="302">
        <f t="shared" ref="H251" si="196">SUM(B251,D251,F251)</f>
        <v>22.276455714637319</v>
      </c>
      <c r="I251" s="299" t="str">
        <f>CONCATENATE("(",ROUND((H251/$H252)*100,1),")")</f>
        <v>(54.4)</v>
      </c>
      <c r="K251" s="302">
        <f t="shared" ref="K251:K252" si="197">B251-B241</f>
        <v>1.4139119264485371</v>
      </c>
      <c r="L251" s="302">
        <f t="shared" ref="L251:L252" si="198">D251-D241</f>
        <v>2.3818810287445569</v>
      </c>
      <c r="M251" s="302">
        <f t="shared" ref="M251:M252" si="199">F251-F241</f>
        <v>0.19512512913819147</v>
      </c>
      <c r="N251" s="302">
        <f t="shared" ref="N251:N252" si="200">SUM(K251:M251)</f>
        <v>3.9909180843312857</v>
      </c>
    </row>
    <row r="252" spans="1:14" x14ac:dyDescent="0.2">
      <c r="A252" s="282" t="s">
        <v>363</v>
      </c>
      <c r="B252" s="302">
        <f>SUM(B250:B251)</f>
        <v>16.073286984932526</v>
      </c>
      <c r="C252" s="299" t="str">
        <f>CONCATENATE("(",ROUND((B252/$H252)*100,1),")")</f>
        <v>(39.3)</v>
      </c>
      <c r="D252" s="302">
        <f>SUM(D250:D251)</f>
        <v>22.790715425663414</v>
      </c>
      <c r="E252" s="299" t="str">
        <f>CONCATENATE("(",ROUND((D252/$H252)*100,1),")")</f>
        <v>(55.7)</v>
      </c>
      <c r="F252" s="302">
        <f>SUM(F250:F251)</f>
        <v>2.05899758940408</v>
      </c>
      <c r="G252" s="299" t="str">
        <f>CONCATENATE("(",ROUND((F252/$H252)*100,1),")")</f>
        <v>(5)</v>
      </c>
      <c r="H252" s="302">
        <f>SUM(H250:H251)</f>
        <v>40.923000000000023</v>
      </c>
      <c r="I252" s="299" t="str">
        <f>CONCATENATE("(",ROUND((H252/$H252)*100,1),")")</f>
        <v>(100)</v>
      </c>
      <c r="K252" s="302">
        <f t="shared" si="197"/>
        <v>3.1393429390015228</v>
      </c>
      <c r="L252" s="302">
        <f t="shared" si="198"/>
        <v>4.0797251033290394</v>
      </c>
      <c r="M252" s="302">
        <f t="shared" si="199"/>
        <v>0.32293195766945271</v>
      </c>
      <c r="N252" s="302">
        <f t="shared" si="200"/>
        <v>7.5420000000000149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0.41319445485056083</v>
      </c>
      <c r="C261" s="299" t="str">
        <f>CONCATENATE("(",ROUND((B261/$H263)*100,1),")")</f>
        <v>(16.6)</v>
      </c>
      <c r="D261" s="302">
        <f>'Ind T6'!M108</f>
        <v>0.24112101910359149</v>
      </c>
      <c r="E261" s="299" t="str">
        <f>CONCATENATE("(",ROUND((D261/$H263)*100,1),")")</f>
        <v>(9.7)</v>
      </c>
      <c r="F261" s="302">
        <f>'Ind T6'!N108</f>
        <v>0.89824203824545423</v>
      </c>
      <c r="G261" s="299" t="str">
        <f>CONCATENATE("(",ROUND((F261/$H263)*100,1),")")</f>
        <v>(36)</v>
      </c>
      <c r="H261" s="302">
        <f>SUM(B261,D261,F261)</f>
        <v>1.5525575121996065</v>
      </c>
      <c r="I261" s="299" t="str">
        <f>CONCATENATE("(",ROUND((H261/$H263)*100,1),")")</f>
        <v>(62.2)</v>
      </c>
      <c r="K261" s="302">
        <f>B266-B261</f>
        <v>-1.2028878483609007E-2</v>
      </c>
      <c r="L261" s="302">
        <f>D266-D261</f>
        <v>5.4027027037995279E-3</v>
      </c>
      <c r="M261" s="302">
        <f>F266-F261</f>
        <v>-1.5708916580687404E-2</v>
      </c>
      <c r="N261" s="302">
        <f>SUM(K261:M261)</f>
        <v>-2.2335092360496883E-2</v>
      </c>
    </row>
    <row r="262" spans="1:14" x14ac:dyDescent="0.2">
      <c r="A262" s="282" t="s">
        <v>365</v>
      </c>
      <c r="B262" s="302">
        <f>'Ind T6'!L107</f>
        <v>0.25327838141089604</v>
      </c>
      <c r="C262" s="299" t="str">
        <f>CONCATENATE("(",ROUND((B262/$H263)*100,1),")")</f>
        <v>(10.1)</v>
      </c>
      <c r="D262" s="302">
        <f>'Ind T6'!M107</f>
        <v>0.34742000748671531</v>
      </c>
      <c r="E262" s="299" t="str">
        <f>CONCATENATE("(",ROUND((D262/$H263)*100,1),")")</f>
        <v>(13.9)</v>
      </c>
      <c r="F262" s="302">
        <f>'Ind T6'!N107</f>
        <v>0.34274409890278429</v>
      </c>
      <c r="G262" s="299" t="str">
        <f>CONCATENATE("(",ROUND((F262/$H263)*100,1),")")</f>
        <v>(13.7)</v>
      </c>
      <c r="H262" s="302">
        <f t="shared" ref="H262" si="201">SUM(B262,D262,F262)</f>
        <v>0.94344248780039575</v>
      </c>
      <c r="I262" s="299" t="str">
        <f>CONCATENATE("(",ROUND((H262/$H263)*100,1),")")</f>
        <v>(37.8)</v>
      </c>
      <c r="K262" s="302">
        <f t="shared" ref="K262:K263" si="202">B267-B262</f>
        <v>-6.2874636622563818E-3</v>
      </c>
      <c r="L262" s="302">
        <f t="shared" ref="L262:L263" si="203">D267-D262</f>
        <v>-3.5637991787592083E-3</v>
      </c>
      <c r="M262" s="302">
        <f t="shared" ref="M262:M263" si="204">F267-F262</f>
        <v>-1.1813644798487233E-2</v>
      </c>
      <c r="N262" s="302">
        <f t="shared" ref="N262:N263" si="205">SUM(K262:M262)</f>
        <v>-2.1664907639502823E-2</v>
      </c>
    </row>
    <row r="263" spans="1:14" x14ac:dyDescent="0.2">
      <c r="A263" s="282" t="s">
        <v>363</v>
      </c>
      <c r="B263" s="302">
        <f>SUM(B261:B262)</f>
        <v>0.66647283626145692</v>
      </c>
      <c r="C263" s="299" t="str">
        <f>CONCATENATE("(",ROUND((B263/$H263)*100,1),")")</f>
        <v>(26.7)</v>
      </c>
      <c r="D263" s="302">
        <f>SUM(D261:D262)</f>
        <v>0.58854102659030683</v>
      </c>
      <c r="E263" s="299" t="str">
        <f>CONCATENATE("(",ROUND((D263/$H263)*100,1),")")</f>
        <v>(23.6)</v>
      </c>
      <c r="F263" s="302">
        <f>SUM(F261:F262)</f>
        <v>1.2409861371482385</v>
      </c>
      <c r="G263" s="299" t="str">
        <f>CONCATENATE("(",ROUND((F263/$H263)*100,1),")")</f>
        <v>(49.7)</v>
      </c>
      <c r="H263" s="302">
        <f>SUM(H261:H262)</f>
        <v>2.4960000000000022</v>
      </c>
      <c r="I263" s="299" t="str">
        <f>CONCATENATE("(",ROUND((H263/$H263)*100,1),")")</f>
        <v>(100)</v>
      </c>
      <c r="K263" s="302">
        <f t="shared" si="202"/>
        <v>-1.8316342145865416E-2</v>
      </c>
      <c r="L263" s="302">
        <f t="shared" si="203"/>
        <v>1.8389035250403474E-3</v>
      </c>
      <c r="M263" s="302">
        <f t="shared" si="204"/>
        <v>-2.7522561379174526E-2</v>
      </c>
      <c r="N263" s="302">
        <f t="shared" si="205"/>
        <v>-4.3999999999999595E-2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0.40116557636695183</v>
      </c>
      <c r="C266" s="299" t="str">
        <f>CONCATENATE("(",ROUND((B266/$H268)*100,1),")")</f>
        <v>(16.4)</v>
      </c>
      <c r="D266" s="302">
        <f>'Ind T6'!R108</f>
        <v>0.24652372180739102</v>
      </c>
      <c r="E266" s="299" t="str">
        <f>CONCATENATE("(",ROUND((D266/$H268)*100,1),")")</f>
        <v>(10.1)</v>
      </c>
      <c r="F266" s="302">
        <f>'Ind T6'!S108</f>
        <v>0.88253312166476683</v>
      </c>
      <c r="G266" s="299" t="str">
        <f>CONCATENATE("(",ROUND((F266/$H268)*100,1),")")</f>
        <v>(36)</v>
      </c>
      <c r="H266" s="302">
        <f>SUM(B266,D266,F266)</f>
        <v>1.5302224198391097</v>
      </c>
      <c r="I266" s="299" t="str">
        <f>CONCATENATE("(",ROUND((H266/$H268)*100,1),")")</f>
        <v>(62.4)</v>
      </c>
      <c r="K266" s="302">
        <f>B271-B266</f>
        <v>5.0311188808543905E-4</v>
      </c>
      <c r="L266" s="302">
        <f>D271-D266</f>
        <v>1.9646029343475147E-2</v>
      </c>
      <c r="M266" s="302">
        <f>F271-F266</f>
        <v>1.9235666660230799E-2</v>
      </c>
      <c r="N266" s="302">
        <f>SUM(K266:M266)</f>
        <v>3.9384807891791385E-2</v>
      </c>
    </row>
    <row r="267" spans="1:14" x14ac:dyDescent="0.2">
      <c r="A267" s="282" t="s">
        <v>365</v>
      </c>
      <c r="B267" s="302">
        <f>'Ind T6'!Q107</f>
        <v>0.24699091774863965</v>
      </c>
      <c r="C267" s="299" t="str">
        <f>CONCATENATE("(",ROUND((B267/$H268)*100,1),")")</f>
        <v>(10.1)</v>
      </c>
      <c r="D267" s="302">
        <f>'Ind T6'!R107</f>
        <v>0.3438562083079561</v>
      </c>
      <c r="E267" s="299" t="str">
        <f>CONCATENATE("(",ROUND((D267/$H268)*100,1),")")</f>
        <v>(14)</v>
      </c>
      <c r="F267" s="302">
        <f>'Ind T6'!S107</f>
        <v>0.33093045410429706</v>
      </c>
      <c r="G267" s="299" t="str">
        <f>CONCATENATE("(",ROUND((F267/$H268)*100,1),")")</f>
        <v>(13.5)</v>
      </c>
      <c r="H267" s="302">
        <f t="shared" ref="H267" si="206">SUM(B267,D267,F267)</f>
        <v>0.92177758016089273</v>
      </c>
      <c r="I267" s="299" t="str">
        <f>CONCATENATE("(",ROUND((H267/$H268)*100,1),")")</f>
        <v>(37.6)</v>
      </c>
      <c r="K267" s="302">
        <f t="shared" ref="K267:K268" si="207">B272-B267</f>
        <v>5.0059560733748121E-3</v>
      </c>
      <c r="L267" s="302">
        <f t="shared" ref="L267:L268" si="208">D272-D267</f>
        <v>5.0146182423749242E-3</v>
      </c>
      <c r="M267" s="302">
        <f t="shared" ref="M267:M268" si="209">F272-F267</f>
        <v>-1.0405382207545055E-2</v>
      </c>
      <c r="N267" s="302">
        <f t="shared" ref="N267:N268" si="210">SUM(K267:M267)</f>
        <v>-3.8480789179531905E-4</v>
      </c>
    </row>
    <row r="268" spans="1:14" x14ac:dyDescent="0.2">
      <c r="A268" s="282" t="s">
        <v>363</v>
      </c>
      <c r="B268" s="302">
        <f>SUM(B266:B267)</f>
        <v>0.64815649411559151</v>
      </c>
      <c r="C268" s="299" t="str">
        <f>CONCATENATE("(",ROUND((B268/$H268)*100,1),")")</f>
        <v>(26.4)</v>
      </c>
      <c r="D268" s="302">
        <f>SUM(D266:D267)</f>
        <v>0.59037993011534717</v>
      </c>
      <c r="E268" s="299" t="str">
        <f>CONCATENATE("(",ROUND((D268/$H268)*100,1),")")</f>
        <v>(24.1)</v>
      </c>
      <c r="F268" s="302">
        <f>SUM(F266:F267)</f>
        <v>1.2134635757690639</v>
      </c>
      <c r="G268" s="299" t="str">
        <f>CONCATENATE("(",ROUND((F268/$H268)*100,1),")")</f>
        <v>(49.5)</v>
      </c>
      <c r="H268" s="302">
        <f>SUM(H266:H267)</f>
        <v>2.4520000000000026</v>
      </c>
      <c r="I268" s="299" t="str">
        <f>CONCATENATE("(",ROUND((H268/$H268)*100,1),")")</f>
        <v>(100)</v>
      </c>
      <c r="K268" s="302">
        <f t="shared" si="207"/>
        <v>5.5090679614602234E-3</v>
      </c>
      <c r="L268" s="302">
        <f t="shared" si="208"/>
        <v>2.466064758584996E-2</v>
      </c>
      <c r="M268" s="302">
        <f t="shared" si="209"/>
        <v>8.8302844526857438E-3</v>
      </c>
      <c r="N268" s="302">
        <f t="shared" si="210"/>
        <v>3.8999999999995927E-2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0.40166868825503727</v>
      </c>
      <c r="C271" s="299" t="str">
        <f>CONCATENATE("(",ROUND((B271/$H273)*100,1),")")</f>
        <v>(16.1)</v>
      </c>
      <c r="D271" s="302">
        <f>'Ind T6'!W108</f>
        <v>0.26616975115086616</v>
      </c>
      <c r="E271" s="299" t="str">
        <f>CONCATENATE("(",ROUND((D271/$H273)*100,1),")")</f>
        <v>(10.7)</v>
      </c>
      <c r="F271" s="302">
        <f>'Ind T6'!X108</f>
        <v>0.90176878832499763</v>
      </c>
      <c r="G271" s="299" t="str">
        <f>CONCATENATE("(",ROUND((F271/$H273)*100,1),")")</f>
        <v>(36.2)</v>
      </c>
      <c r="H271" s="302">
        <f>SUM(B271,D271,F271)</f>
        <v>1.569607227730901</v>
      </c>
      <c r="I271" s="299" t="str">
        <f>CONCATENATE("(",ROUND((H271/$H273)*100,1),")")</f>
        <v>(63)</v>
      </c>
      <c r="K271" s="302">
        <f>B271-B261</f>
        <v>-1.1525766595523568E-2</v>
      </c>
      <c r="L271" s="302">
        <f>D271-D261</f>
        <v>2.5048732047274674E-2</v>
      </c>
      <c r="M271" s="302">
        <f>F271-F261</f>
        <v>3.5267500795433948E-3</v>
      </c>
      <c r="N271" s="302">
        <f>SUM(K271:M271)</f>
        <v>1.7049715531294501E-2</v>
      </c>
    </row>
    <row r="272" spans="1:14" x14ac:dyDescent="0.2">
      <c r="A272" s="282" t="s">
        <v>365</v>
      </c>
      <c r="B272" s="302">
        <f>'Ind T6'!V107</f>
        <v>0.25199687382201447</v>
      </c>
      <c r="C272" s="299" t="str">
        <f>CONCATENATE("(",ROUND((B272/$H273)*100,1),")")</f>
        <v>(10.1)</v>
      </c>
      <c r="D272" s="302">
        <f>'Ind T6'!W107</f>
        <v>0.34887082655033103</v>
      </c>
      <c r="E272" s="299" t="str">
        <f>CONCATENATE("(",ROUND((D272/$H273)*100,1),")")</f>
        <v>(14)</v>
      </c>
      <c r="F272" s="302">
        <f>'Ind T6'!X107</f>
        <v>0.320525071896752</v>
      </c>
      <c r="G272" s="299" t="str">
        <f>CONCATENATE("(",ROUND((F272/$H273)*100,1),")")</f>
        <v>(12.9)</v>
      </c>
      <c r="H272" s="302">
        <f t="shared" ref="H272" si="211">SUM(B272,D272,F272)</f>
        <v>0.92139277226909755</v>
      </c>
      <c r="I272" s="299" t="str">
        <f>CONCATENATE("(",ROUND((H272/$H273)*100,1),")")</f>
        <v>(37)</v>
      </c>
      <c r="K272" s="302">
        <f t="shared" ref="K272:K273" si="212">B272-B262</f>
        <v>-1.2815075888815697E-3</v>
      </c>
      <c r="L272" s="302">
        <f t="shared" ref="L272:L273" si="213">D272-D262</f>
        <v>1.4508190636157159E-3</v>
      </c>
      <c r="M272" s="302">
        <f t="shared" ref="M272:M273" si="214">F272-F262</f>
        <v>-2.2219027006032288E-2</v>
      </c>
      <c r="N272" s="302">
        <f t="shared" ref="N272:N273" si="215">SUM(K272:M272)</f>
        <v>-2.2049715531298142E-2</v>
      </c>
    </row>
    <row r="273" spans="1:14" x14ac:dyDescent="0.2">
      <c r="A273" s="282" t="s">
        <v>363</v>
      </c>
      <c r="B273" s="302">
        <f>SUM(B271:B272)</f>
        <v>0.65366556207705173</v>
      </c>
      <c r="C273" s="299" t="str">
        <f>CONCATENATE("(",ROUND((B273/$H273)*100,1),")")</f>
        <v>(26.2)</v>
      </c>
      <c r="D273" s="302">
        <f>SUM(D271:D272)</f>
        <v>0.61504057770119713</v>
      </c>
      <c r="E273" s="299" t="str">
        <f>CONCATENATE("(",ROUND((D273/$H273)*100,1),")")</f>
        <v>(24.7)</v>
      </c>
      <c r="F273" s="302">
        <f>SUM(F271:F272)</f>
        <v>1.2222938602217497</v>
      </c>
      <c r="G273" s="299" t="str">
        <f>CONCATENATE("(",ROUND((F273/$H273)*100,1),")")</f>
        <v>(49.1)</v>
      </c>
      <c r="H273" s="302">
        <f>SUM(H271:H272)</f>
        <v>2.4909999999999988</v>
      </c>
      <c r="I273" s="299" t="str">
        <f>CONCATENATE("(",ROUND((H273/$H273)*100,1),")")</f>
        <v>(100)</v>
      </c>
      <c r="K273" s="302">
        <f t="shared" si="212"/>
        <v>-1.2807274184405193E-2</v>
      </c>
      <c r="L273" s="302">
        <f t="shared" si="213"/>
        <v>2.6499551110890307E-2</v>
      </c>
      <c r="M273" s="302">
        <f t="shared" si="214"/>
        <v>-1.8692276926488782E-2</v>
      </c>
      <c r="N273" s="302">
        <f t="shared" si="215"/>
        <v>-5.0000000000036682E-3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6.8000725687841408</v>
      </c>
      <c r="C282" s="299" t="str">
        <f>CONCATENATE("(",ROUND((B282/$H284)*100,1),")")</f>
        <v>(54.6)</v>
      </c>
      <c r="D282" s="302">
        <f>'Ind T6'!M117</f>
        <v>0.36118820054321593</v>
      </c>
      <c r="E282" s="299" t="str">
        <f>CONCATENATE("(",ROUND((D282/$H284)*100,1),")")</f>
        <v>(2.9)</v>
      </c>
      <c r="F282" s="302">
        <f>'Ind T6'!N117</f>
        <v>1.7177011321667752</v>
      </c>
      <c r="G282" s="299" t="str">
        <f>CONCATENATE("(",ROUND((F282/$H284)*100,1),")")</f>
        <v>(13.8)</v>
      </c>
      <c r="H282" s="302">
        <f>SUM(B282,D282,F282)</f>
        <v>8.878961901494133</v>
      </c>
      <c r="I282" s="299" t="str">
        <f>CONCATENATE("(",ROUND((H282/$H284)*100,1),")")</f>
        <v>(71.3)</v>
      </c>
      <c r="K282" s="302">
        <f>B287-B282</f>
        <v>0.44972282905435979</v>
      </c>
      <c r="L282" s="302">
        <f>D287-D282</f>
        <v>2.9466267609511043E-2</v>
      </c>
      <c r="M282" s="302">
        <f>F287-F282</f>
        <v>0.16945772566043793</v>
      </c>
      <c r="N282" s="302">
        <f>SUM(K282:M282)</f>
        <v>0.6486468223243087</v>
      </c>
    </row>
    <row r="283" spans="1:14" x14ac:dyDescent="0.2">
      <c r="A283" s="282" t="s">
        <v>365</v>
      </c>
      <c r="B283" s="302">
        <f>'Ind T6'!L116</f>
        <v>2.7233555304883517</v>
      </c>
      <c r="C283" s="299" t="str">
        <f>CONCATENATE("(",ROUND((B283/$H284)*100,1),")")</f>
        <v>(21.9)</v>
      </c>
      <c r="D283" s="302">
        <f>'Ind T6'!M116</f>
        <v>0.57758597847314153</v>
      </c>
      <c r="E283" s="299" t="str">
        <f>CONCATENATE("(",ROUND((D283/$H284)*100,1),")")</f>
        <v>(4.6)</v>
      </c>
      <c r="F283" s="302">
        <f>'Ind T6'!N116</f>
        <v>0.26909658954434085</v>
      </c>
      <c r="G283" s="299" t="str">
        <f>CONCATENATE("(",ROUND((F283/$H284)*100,1),")")</f>
        <v>(2.2)</v>
      </c>
      <c r="H283" s="302">
        <f t="shared" ref="H283" si="216">SUM(B283,D283,F283)</f>
        <v>3.570038098505834</v>
      </c>
      <c r="I283" s="299" t="str">
        <f>CONCATENATE("(",ROUND((H283/$H284)*100,1),")")</f>
        <v>(28.7)</v>
      </c>
      <c r="K283" s="302">
        <f t="shared" ref="K283:K284" si="217">B288-B283</f>
        <v>0.26983049665958836</v>
      </c>
      <c r="L283" s="302">
        <f t="shared" ref="L283:L284" si="218">D288-D283</f>
        <v>3.4096675611982707E-2</v>
      </c>
      <c r="M283" s="302">
        <f t="shared" ref="M283:M284" si="219">F288-F283</f>
        <v>2.4426005404159623E-2</v>
      </c>
      <c r="N283" s="302">
        <f t="shared" ref="N283:N284" si="220">SUM(K283:M283)</f>
        <v>0.32835317767573069</v>
      </c>
    </row>
    <row r="284" spans="1:14" x14ac:dyDescent="0.2">
      <c r="A284" s="282" t="s">
        <v>363</v>
      </c>
      <c r="B284" s="302">
        <f>SUM(B282:B283)</f>
        <v>9.5234280992724933</v>
      </c>
      <c r="C284" s="299" t="str">
        <f>CONCATENATE("(",ROUND((B284/$H284)*100,1),")")</f>
        <v>(76.5)</v>
      </c>
      <c r="D284" s="302">
        <f>SUM(D282:D283)</f>
        <v>0.93877417901635751</v>
      </c>
      <c r="E284" s="299" t="str">
        <f>CONCATENATE("(",ROUND((D284/$H284)*100,1),")")</f>
        <v>(7.5)</v>
      </c>
      <c r="F284" s="302">
        <f>SUM(F282:F283)</f>
        <v>1.9867977217111161</v>
      </c>
      <c r="G284" s="299" t="str">
        <f>CONCATENATE("(",ROUND((F284/$H284)*100,1),")")</f>
        <v>(16)</v>
      </c>
      <c r="H284" s="302">
        <f>SUM(H282:H283)</f>
        <v>12.448999999999966</v>
      </c>
      <c r="I284" s="299" t="str">
        <f>CONCATENATE("(",ROUND((H284/$H284)*100,1),")")</f>
        <v>(100)</v>
      </c>
      <c r="K284" s="302">
        <f t="shared" si="217"/>
        <v>0.7195533257139477</v>
      </c>
      <c r="L284" s="302">
        <f t="shared" si="218"/>
        <v>6.3562943221493695E-2</v>
      </c>
      <c r="M284" s="302">
        <f t="shared" si="219"/>
        <v>0.19388373106459755</v>
      </c>
      <c r="N284" s="302">
        <f t="shared" si="220"/>
        <v>0.97700000000003895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7.2497953978385006</v>
      </c>
      <c r="C287" s="299" t="str">
        <f>CONCATENATE("(",ROUND((B287/$H289)*100,1),")")</f>
        <v>(54)</v>
      </c>
      <c r="D287" s="302">
        <f>'Ind T6'!R117</f>
        <v>0.39065446815272697</v>
      </c>
      <c r="E287" s="299" t="str">
        <f>CONCATENATE("(",ROUND((D287/$H289)*100,1),")")</f>
        <v>(2.9)</v>
      </c>
      <c r="F287" s="302">
        <f>'Ind T6'!S117</f>
        <v>1.8871588578272132</v>
      </c>
      <c r="G287" s="299" t="str">
        <f>CONCATENATE("(",ROUND((F287/$H289)*100,1),")")</f>
        <v>(14.1)</v>
      </c>
      <c r="H287" s="302">
        <f>SUM(B287,D287,F287)</f>
        <v>9.5276087238184406</v>
      </c>
      <c r="I287" s="299" t="str">
        <f>CONCATENATE("(",ROUND((H287/$H289)*100,1),")")</f>
        <v>(71)</v>
      </c>
      <c r="K287" s="302">
        <f>B292-B287</f>
        <v>0.39664287565003864</v>
      </c>
      <c r="L287" s="302">
        <f>D292-D287</f>
        <v>2.9228865174906304E-2</v>
      </c>
      <c r="M287" s="302">
        <f>F292-F287</f>
        <v>0.16969478493005319</v>
      </c>
      <c r="N287" s="302">
        <f>SUM(K287:M287)</f>
        <v>0.59556652575499813</v>
      </c>
    </row>
    <row r="288" spans="1:14" x14ac:dyDescent="0.2">
      <c r="A288" s="282" t="s">
        <v>365</v>
      </c>
      <c r="B288" s="302">
        <f>'Ind T6'!Q116</f>
        <v>2.99318602714794</v>
      </c>
      <c r="C288" s="299" t="str">
        <f>CONCATENATE("(",ROUND((B288/$H289)*100,1),")")</f>
        <v>(22.3)</v>
      </c>
      <c r="D288" s="302">
        <f>'Ind T6'!R116</f>
        <v>0.61168265408512423</v>
      </c>
      <c r="E288" s="299" t="str">
        <f>CONCATENATE("(",ROUND((D288/$H289)*100,1),")")</f>
        <v>(4.6)</v>
      </c>
      <c r="F288" s="302">
        <f>'Ind T6'!S116</f>
        <v>0.29352259494850047</v>
      </c>
      <c r="G288" s="299" t="str">
        <f>CONCATENATE("(",ROUND((F288/$H289)*100,1),")")</f>
        <v>(2.2)</v>
      </c>
      <c r="H288" s="302">
        <f t="shared" ref="H288" si="221">SUM(B288,D288,F288)</f>
        <v>3.8983912761815649</v>
      </c>
      <c r="I288" s="299" t="str">
        <f>CONCATENATE("(",ROUND((H288/$H289)*100,1),")")</f>
        <v>(29)</v>
      </c>
      <c r="K288" s="302">
        <f t="shared" ref="K288:K289" si="222">B293-B288</f>
        <v>0.33535020033637375</v>
      </c>
      <c r="L288" s="302">
        <f t="shared" ref="L288:L289" si="223">D293-D288</f>
        <v>1.8321936724976728E-2</v>
      </c>
      <c r="M288" s="302">
        <f t="shared" ref="M288:M289" si="224">F293-F288</f>
        <v>2.0761337183653583E-2</v>
      </c>
      <c r="N288" s="302">
        <f t="shared" ref="N288:N289" si="225">SUM(K288:M288)</f>
        <v>0.37443347424500406</v>
      </c>
    </row>
    <row r="289" spans="1:14" x14ac:dyDescent="0.2">
      <c r="A289" s="282" t="s">
        <v>363</v>
      </c>
      <c r="B289" s="302">
        <f>SUM(B287:B288)</f>
        <v>10.242981424986441</v>
      </c>
      <c r="C289" s="299" t="str">
        <f>CONCATENATE("(",ROUND((B289/$H289)*100,1),")")</f>
        <v>(76.3)</v>
      </c>
      <c r="D289" s="302">
        <f>SUM(D287:D288)</f>
        <v>1.0023371222378512</v>
      </c>
      <c r="E289" s="299" t="str">
        <f>CONCATENATE("(",ROUND((D289/$H289)*100,1),")")</f>
        <v>(7.5)</v>
      </c>
      <c r="F289" s="302">
        <f>SUM(F287:F288)</f>
        <v>2.1806814527757137</v>
      </c>
      <c r="G289" s="299" t="str">
        <f>CONCATENATE("(",ROUND((F289/$H289)*100,1),")")</f>
        <v>(16.2)</v>
      </c>
      <c r="H289" s="302">
        <f>SUM(H287:H288)</f>
        <v>13.426000000000005</v>
      </c>
      <c r="I289" s="299" t="str">
        <f>CONCATENATE("(",ROUND((H289/$H289)*100,1),")")</f>
        <v>(100)</v>
      </c>
      <c r="K289" s="302">
        <f t="shared" si="222"/>
        <v>0.73199307598641106</v>
      </c>
      <c r="L289" s="302">
        <f t="shared" si="223"/>
        <v>4.7550801899883144E-2</v>
      </c>
      <c r="M289" s="302">
        <f t="shared" si="224"/>
        <v>0.19045612211370688</v>
      </c>
      <c r="N289" s="302">
        <f t="shared" si="225"/>
        <v>0.97000000000000108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7.6464382734885392</v>
      </c>
      <c r="C292" s="299" t="str">
        <f>CONCATENATE("(",ROUND((B292/$H294)*100,1),")")</f>
        <v>(53.1)</v>
      </c>
      <c r="D292" s="302">
        <f>'Ind T6'!W117</f>
        <v>0.41988333332763328</v>
      </c>
      <c r="E292" s="299" t="str">
        <f>CONCATENATE("(",ROUND((D292/$H294)*100,1),")")</f>
        <v>(2.9)</v>
      </c>
      <c r="F292" s="302">
        <f>'Ind T6'!X117</f>
        <v>2.0568536427572663</v>
      </c>
      <c r="G292" s="299" t="str">
        <f>CONCATENATE("(",ROUND((F292/$H294)*100,1),")")</f>
        <v>(14.3)</v>
      </c>
      <c r="H292" s="302">
        <f>SUM(B292,D292,F292)</f>
        <v>10.123175249573439</v>
      </c>
      <c r="I292" s="299" t="str">
        <f>CONCATENATE("(",ROUND((H292/$H294)*100,1),")")</f>
        <v>(70.3)</v>
      </c>
      <c r="K292" s="302">
        <f>B292-B282</f>
        <v>0.84636570470439842</v>
      </c>
      <c r="L292" s="302">
        <f>D292-D282</f>
        <v>5.8695132784417348E-2</v>
      </c>
      <c r="M292" s="302">
        <f>F292-F282</f>
        <v>0.33915251059049112</v>
      </c>
      <c r="N292" s="302">
        <f>SUM(K292:M292)</f>
        <v>1.2442133480793069</v>
      </c>
    </row>
    <row r="293" spans="1:14" x14ac:dyDescent="0.2">
      <c r="A293" s="282" t="s">
        <v>365</v>
      </c>
      <c r="B293" s="302">
        <f>'Ind T6'!V116</f>
        <v>3.3285362274843138</v>
      </c>
      <c r="C293" s="299" t="str">
        <f>CONCATENATE("(",ROUND((B293/$H294)*100,1),")")</f>
        <v>(23.1)</v>
      </c>
      <c r="D293" s="302">
        <f>'Ind T6'!W116</f>
        <v>0.63000459081010096</v>
      </c>
      <c r="E293" s="299" t="str">
        <f>CONCATENATE("(",ROUND((D293/$H294)*100,1),")")</f>
        <v>(4.4)</v>
      </c>
      <c r="F293" s="302">
        <f>'Ind T6'!X116</f>
        <v>0.31428393213215405</v>
      </c>
      <c r="G293" s="299" t="str">
        <f>CONCATENATE("(",ROUND((F293/$H294)*100,1),")")</f>
        <v>(2.2)</v>
      </c>
      <c r="H293" s="302">
        <f t="shared" ref="H293" si="226">SUM(B293,D293,F293)</f>
        <v>4.2728247504265688</v>
      </c>
      <c r="I293" s="299" t="str">
        <f>CONCATENATE("(",ROUND((H293/$H294)*100,1),")")</f>
        <v>(29.7)</v>
      </c>
      <c r="K293" s="302">
        <f t="shared" ref="K293:K294" si="227">B293-B283</f>
        <v>0.60518069699596211</v>
      </c>
      <c r="L293" s="302">
        <f t="shared" ref="L293:L294" si="228">D293-D283</f>
        <v>5.2418612336959436E-2</v>
      </c>
      <c r="M293" s="302">
        <f t="shared" ref="M293:M294" si="229">F293-F283</f>
        <v>4.5187342587813206E-2</v>
      </c>
      <c r="N293" s="302">
        <f t="shared" ref="N293:N294" si="230">SUM(K293:M293)</f>
        <v>0.70278665192073475</v>
      </c>
    </row>
    <row r="294" spans="1:14" x14ac:dyDescent="0.2">
      <c r="A294" s="282" t="s">
        <v>363</v>
      </c>
      <c r="B294" s="302">
        <f>SUM(B292:B293)</f>
        <v>10.974974500972852</v>
      </c>
      <c r="C294" s="299" t="str">
        <f>CONCATENATE("(",ROUND((B294/$H294)*100,1),")")</f>
        <v>(76.2)</v>
      </c>
      <c r="D294" s="302">
        <f>SUM(D292:D293)</f>
        <v>1.0498879241377344</v>
      </c>
      <c r="E294" s="299" t="str">
        <f>CONCATENATE("(",ROUND((D294/$H294)*100,1),")")</f>
        <v>(7.3)</v>
      </c>
      <c r="F294" s="302">
        <f>SUM(F292:F293)</f>
        <v>2.3711375748894206</v>
      </c>
      <c r="G294" s="299" t="str">
        <f>CONCATENATE("(",ROUND((F294/$H294)*100,1),")")</f>
        <v>(16.5)</v>
      </c>
      <c r="H294" s="302">
        <f>SUM(H292:H293)</f>
        <v>14.396000000000008</v>
      </c>
      <c r="I294" s="299" t="str">
        <f>CONCATENATE("(",ROUND((H294/$H294)*100,1),")")</f>
        <v>(100)</v>
      </c>
      <c r="K294" s="302">
        <f t="shared" si="227"/>
        <v>1.4515464017003588</v>
      </c>
      <c r="L294" s="302">
        <f t="shared" si="228"/>
        <v>0.11111374512137684</v>
      </c>
      <c r="M294" s="302">
        <f t="shared" si="229"/>
        <v>0.38433985317830444</v>
      </c>
      <c r="N294" s="302">
        <f t="shared" si="230"/>
        <v>1.94700000000004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2.9917948024634828</v>
      </c>
      <c r="C303" s="299" t="str">
        <f>CONCATENATE("(",ROUND((B303/$H305)*100,1),")")</f>
        <v>(40.9)</v>
      </c>
      <c r="D303" s="302">
        <f>'Ind T6'!M126</f>
        <v>0.23447998866745634</v>
      </c>
      <c r="E303" s="299" t="str">
        <f>CONCATENATE("(",ROUND((D303/$H305)*100,1),")")</f>
        <v>(3.2)</v>
      </c>
      <c r="F303" s="302">
        <f>'Ind T6'!N126</f>
        <v>0.52219439174475724</v>
      </c>
      <c r="G303" s="299" t="str">
        <f>CONCATENATE("(",ROUND((F303/$H305)*100,1),")")</f>
        <v>(7.1)</v>
      </c>
      <c r="H303" s="302">
        <f>SUM(B303,D303,F303)</f>
        <v>3.7484691828756964</v>
      </c>
      <c r="I303" s="299" t="str">
        <f>CONCATENATE("(",ROUND((H303/$H305)*100,1),")")</f>
        <v>(51.3)</v>
      </c>
      <c r="K303" s="302">
        <f>B308-B303</f>
        <v>-5.6833498275299377E-3</v>
      </c>
      <c r="L303" s="302">
        <f>D308-D303</f>
        <v>9.1658219342067582E-3</v>
      </c>
      <c r="M303" s="302">
        <f>F308-F303</f>
        <v>2.5283545809124175E-2</v>
      </c>
      <c r="N303" s="302">
        <f>SUM(K303:M303)</f>
        <v>2.8766017915800995E-2</v>
      </c>
    </row>
    <row r="304" spans="1:14" x14ac:dyDescent="0.2">
      <c r="A304" s="282" t="s">
        <v>365</v>
      </c>
      <c r="B304" s="302">
        <f>'Ind T6'!L125</f>
        <v>2.3936844072768131</v>
      </c>
      <c r="C304" s="299" t="str">
        <f>CONCATENATE("(",ROUND((B304/$H305)*100,1),")")</f>
        <v>(32.7)</v>
      </c>
      <c r="D304" s="302">
        <f>'Ind T6'!M125</f>
        <v>1.071938110741647</v>
      </c>
      <c r="E304" s="299" t="str">
        <f>CONCATENATE("(",ROUND((D304/$H305)*100,1),")")</f>
        <v>(14.7)</v>
      </c>
      <c r="F304" s="302">
        <f>'Ind T6'!N125</f>
        <v>9.890829910585433E-2</v>
      </c>
      <c r="G304" s="299" t="str">
        <f>CONCATENATE("(",ROUND((F304/$H305)*100,1),")")</f>
        <v>(1.4)</v>
      </c>
      <c r="H304" s="302">
        <f t="shared" ref="H304" si="231">SUM(B304,D304,F304)</f>
        <v>3.5645308171243144</v>
      </c>
      <c r="I304" s="299" t="str">
        <f>CONCATENATE("(",ROUND((H304/$H305)*100,1),")")</f>
        <v>(48.7)</v>
      </c>
      <c r="K304" s="302">
        <f t="shared" ref="K304:K305" si="232">B309-B304</f>
        <v>-1.4719253914166064E-2</v>
      </c>
      <c r="L304" s="302">
        <f t="shared" ref="L304:L305" si="233">D309-D304</f>
        <v>-1.7900643517551273E-2</v>
      </c>
      <c r="M304" s="302">
        <f t="shared" ref="M304:M305" si="234">F309-F304</f>
        <v>3.8538795159086259E-3</v>
      </c>
      <c r="N304" s="302">
        <f t="shared" ref="N304:N305" si="235">SUM(K304:M304)</f>
        <v>-2.8766017915808711E-2</v>
      </c>
    </row>
    <row r="305" spans="1:14" x14ac:dyDescent="0.2">
      <c r="A305" s="282" t="s">
        <v>363</v>
      </c>
      <c r="B305" s="302">
        <f>SUM(B303:B304)</f>
        <v>5.3854792097402964</v>
      </c>
      <c r="C305" s="299" t="str">
        <f>CONCATENATE("(",ROUND((B305/$H305)*100,1),")")</f>
        <v>(73.6)</v>
      </c>
      <c r="D305" s="302">
        <f>SUM(D303:D304)</f>
        <v>1.3064180994091035</v>
      </c>
      <c r="E305" s="299" t="str">
        <f>CONCATENATE("(",ROUND((D305/$H305)*100,1),")")</f>
        <v>(17.9)</v>
      </c>
      <c r="F305" s="302">
        <f>SUM(F303:F304)</f>
        <v>0.62110269085061154</v>
      </c>
      <c r="G305" s="299" t="str">
        <f>CONCATENATE("(",ROUND((F305/$H305)*100,1),")")</f>
        <v>(8.5)</v>
      </c>
      <c r="H305" s="302">
        <f>SUM(H303:H304)</f>
        <v>7.3130000000000113</v>
      </c>
      <c r="I305" s="299" t="str">
        <f>CONCATENATE("(",ROUND((H305/$H305)*100,1),")")</f>
        <v>(100)</v>
      </c>
      <c r="K305" s="302">
        <f t="shared" si="232"/>
        <v>-2.0402603741696446E-2</v>
      </c>
      <c r="L305" s="302">
        <f t="shared" si="233"/>
        <v>-8.7348215833447096E-3</v>
      </c>
      <c r="M305" s="302">
        <f t="shared" si="234"/>
        <v>2.9137425325032829E-2</v>
      </c>
      <c r="N305" s="302">
        <f t="shared" si="235"/>
        <v>-8.3266726846886741E-15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2.9861114526359529</v>
      </c>
      <c r="C308" s="299" t="str">
        <f>CONCATENATE("(",ROUND((B308/$H310)*100,1),")")</f>
        <v>(40.8)</v>
      </c>
      <c r="D308" s="302">
        <f>'Ind T6'!R126</f>
        <v>0.2436458106016631</v>
      </c>
      <c r="E308" s="299" t="str">
        <f>CONCATENATE("(",ROUND((D308/$H310)*100,1),")")</f>
        <v>(3.3)</v>
      </c>
      <c r="F308" s="302">
        <f>'Ind T6'!S126</f>
        <v>0.54747793755388141</v>
      </c>
      <c r="G308" s="299" t="str">
        <f>CONCATENATE("(",ROUND((F308/$H310)*100,1),")")</f>
        <v>(7.5)</v>
      </c>
      <c r="H308" s="302">
        <f>SUM(B308,D308,F308)</f>
        <v>3.7772352007914973</v>
      </c>
      <c r="I308" s="299" t="str">
        <f>CONCATENATE("(",ROUND((H308/$H310)*100,1),")")</f>
        <v>(51.7)</v>
      </c>
      <c r="K308" s="302">
        <f>B313-B308</f>
        <v>-0.15693260126550879</v>
      </c>
      <c r="L308" s="302">
        <f>D313-D308</f>
        <v>2.9260157724556868E-3</v>
      </c>
      <c r="M308" s="302">
        <f>F313-F308</f>
        <v>-7.9677271384140935E-3</v>
      </c>
      <c r="N308" s="302">
        <f>SUM(K308:M308)</f>
        <v>-0.16197431263146719</v>
      </c>
    </row>
    <row r="309" spans="1:14" x14ac:dyDescent="0.2">
      <c r="A309" s="282" t="s">
        <v>365</v>
      </c>
      <c r="B309" s="302">
        <f>'Ind T6'!Q125</f>
        <v>2.378965153362647</v>
      </c>
      <c r="C309" s="299" t="str">
        <f>CONCATENATE("(",ROUND((B309/$H310)*100,1),")")</f>
        <v>(32.5)</v>
      </c>
      <c r="D309" s="302">
        <f>'Ind T6'!R125</f>
        <v>1.0540374672240957</v>
      </c>
      <c r="E309" s="299" t="str">
        <f>CONCATENATE("(",ROUND((D309/$H310)*100,1),")")</f>
        <v>(14.4)</v>
      </c>
      <c r="F309" s="302">
        <f>'Ind T6'!S125</f>
        <v>0.10276217862176296</v>
      </c>
      <c r="G309" s="299" t="str">
        <f>CONCATENATE("(",ROUND((F309/$H310)*100,1),")")</f>
        <v>(1.4)</v>
      </c>
      <c r="H309" s="302">
        <f t="shared" ref="H309" si="236">SUM(B309,D309,F309)</f>
        <v>3.5357647992085059</v>
      </c>
      <c r="I309" s="299" t="str">
        <f>CONCATENATE("(",ROUND((H309/$H310)*100,1),")")</f>
        <v>(48.3)</v>
      </c>
      <c r="K309" s="302">
        <f t="shared" ref="K309:K310" si="237">B314-B309</f>
        <v>-0.13228537378235483</v>
      </c>
      <c r="L309" s="302">
        <f t="shared" ref="L309:L310" si="238">D314-D309</f>
        <v>-6.7750161719784319E-2</v>
      </c>
      <c r="M309" s="302">
        <f t="shared" ref="M309:M310" si="239">F314-F309</f>
        <v>-3.9901518663978397E-3</v>
      </c>
      <c r="N309" s="302">
        <f t="shared" ref="N309:N310" si="240">SUM(K309:M309)</f>
        <v>-0.20402568736853699</v>
      </c>
    </row>
    <row r="310" spans="1:14" x14ac:dyDescent="0.2">
      <c r="A310" s="282" t="s">
        <v>363</v>
      </c>
      <c r="B310" s="302">
        <f>SUM(B308:B309)</f>
        <v>5.3650766059985999</v>
      </c>
      <c r="C310" s="299" t="str">
        <f>CONCATENATE("(",ROUND((B310/$H310)*100,1),")")</f>
        <v>(73.4)</v>
      </c>
      <c r="D310" s="302">
        <f>SUM(D308:D309)</f>
        <v>1.2976832778257588</v>
      </c>
      <c r="E310" s="299" t="str">
        <f>CONCATENATE("(",ROUND((D310/$H310)*100,1),")")</f>
        <v>(17.7)</v>
      </c>
      <c r="F310" s="302">
        <f>SUM(F308:F309)</f>
        <v>0.65024011617564437</v>
      </c>
      <c r="G310" s="299" t="str">
        <f>CONCATENATE("(",ROUND((F310/$H310)*100,1),")")</f>
        <v>(8.9)</v>
      </c>
      <c r="H310" s="302">
        <f>SUM(H308:H309)</f>
        <v>7.3130000000000033</v>
      </c>
      <c r="I310" s="299" t="str">
        <f>CONCATENATE("(",ROUND((H310/$H310)*100,1),")")</f>
        <v>(100)</v>
      </c>
      <c r="K310" s="302">
        <f t="shared" si="237"/>
        <v>-0.28921797504786362</v>
      </c>
      <c r="L310" s="302">
        <f t="shared" si="238"/>
        <v>-6.4824145947328438E-2</v>
      </c>
      <c r="M310" s="302">
        <f t="shared" si="239"/>
        <v>-1.1957879004811933E-2</v>
      </c>
      <c r="N310" s="302">
        <f t="shared" si="240"/>
        <v>-0.36600000000000399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2.8291788513704441</v>
      </c>
      <c r="C313" s="299" t="str">
        <f>CONCATENATE("(",ROUND((B313/$H315)*100,1),")")</f>
        <v>(40.7)</v>
      </c>
      <c r="D313" s="302">
        <f>'Ind T6'!W126</f>
        <v>0.24657182637411879</v>
      </c>
      <c r="E313" s="299" t="str">
        <f>CONCATENATE("(",ROUND((D313/$H315)*100,1),")")</f>
        <v>(3.5)</v>
      </c>
      <c r="F313" s="302">
        <f>'Ind T6'!X126</f>
        <v>0.53951021041546732</v>
      </c>
      <c r="G313" s="299" t="str">
        <f>CONCATENATE("(",ROUND((F313/$H315)*100,1),")")</f>
        <v>(7.8)</v>
      </c>
      <c r="H313" s="302">
        <f>SUM(B313,D313,F313)</f>
        <v>3.6152608881600301</v>
      </c>
      <c r="I313" s="299" t="str">
        <f>CONCATENATE("(",ROUND((H313/$H315)*100,1),")")</f>
        <v>(52)</v>
      </c>
      <c r="K313" s="302">
        <f>B313-B303</f>
        <v>-0.16261595109303872</v>
      </c>
      <c r="L313" s="302">
        <f>D313-D303</f>
        <v>1.2091837706662445E-2</v>
      </c>
      <c r="M313" s="302">
        <f>F313-F303</f>
        <v>1.7315818670710081E-2</v>
      </c>
      <c r="N313" s="302">
        <f>SUM(K313:M313)</f>
        <v>-0.1332082947156662</v>
      </c>
    </row>
    <row r="314" spans="1:14" x14ac:dyDescent="0.2">
      <c r="A314" s="282" t="s">
        <v>365</v>
      </c>
      <c r="B314" s="302">
        <f>'Ind T6'!V125</f>
        <v>2.2466797795802922</v>
      </c>
      <c r="C314" s="299" t="str">
        <f>CONCATENATE("(",ROUND((B314/$H315)*100,1),")")</f>
        <v>(32.3)</v>
      </c>
      <c r="D314" s="302">
        <f>'Ind T6'!W125</f>
        <v>0.98628730550431143</v>
      </c>
      <c r="E314" s="299" t="str">
        <f>CONCATENATE("(",ROUND((D314/$H315)*100,1),")")</f>
        <v>(14.2)</v>
      </c>
      <c r="F314" s="302">
        <f>'Ind T6'!X125</f>
        <v>9.8772026755365117E-2</v>
      </c>
      <c r="G314" s="299" t="str">
        <f>CONCATENATE("(",ROUND((F314/$H315)*100,1),")")</f>
        <v>(1.4)</v>
      </c>
      <c r="H314" s="302">
        <f t="shared" ref="H314" si="241">SUM(B314,D314,F314)</f>
        <v>3.3317391118399691</v>
      </c>
      <c r="I314" s="299" t="str">
        <f>CONCATENATE("(",ROUND((H314/$H315)*100,1),")")</f>
        <v>(48)</v>
      </c>
      <c r="K314" s="302">
        <f t="shared" ref="K314:K315" si="242">B314-B304</f>
        <v>-0.1470046276965209</v>
      </c>
      <c r="L314" s="302">
        <f t="shared" ref="L314:L315" si="243">D314-D304</f>
        <v>-8.5650805237335592E-2</v>
      </c>
      <c r="M314" s="302">
        <f t="shared" ref="M314:M315" si="244">F314-F304</f>
        <v>-1.3627235048921382E-4</v>
      </c>
      <c r="N314" s="302">
        <f t="shared" ref="N314:N315" si="245">SUM(K314:M314)</f>
        <v>-0.2327917052843457</v>
      </c>
    </row>
    <row r="315" spans="1:14" x14ac:dyDescent="0.2">
      <c r="A315" s="282" t="s">
        <v>363</v>
      </c>
      <c r="B315" s="302">
        <f>SUM(B313:B314)</f>
        <v>5.0758586309507363</v>
      </c>
      <c r="C315" s="299" t="str">
        <f>CONCATENATE("(",ROUND((B315/$H315)*100,1),")")</f>
        <v>(73.1)</v>
      </c>
      <c r="D315" s="302">
        <f>SUM(D313:D314)</f>
        <v>1.2328591318784303</v>
      </c>
      <c r="E315" s="299" t="str">
        <f>CONCATENATE("(",ROUND((D315/$H315)*100,1),")")</f>
        <v>(17.7)</v>
      </c>
      <c r="F315" s="302">
        <f>SUM(F313:F314)</f>
        <v>0.63828223717083243</v>
      </c>
      <c r="G315" s="299" t="str">
        <f>CONCATENATE("(",ROUND((F315/$H315)*100,1),")")</f>
        <v>(9.2)</v>
      </c>
      <c r="H315" s="302">
        <f>SUM(H313:H314)</f>
        <v>6.9469999999999992</v>
      </c>
      <c r="I315" s="299" t="str">
        <f>CONCATENATE("(",ROUND((H315/$H315)*100,1),")")</f>
        <v>(100)</v>
      </c>
      <c r="K315" s="302">
        <f t="shared" si="242"/>
        <v>-0.30962057878956006</v>
      </c>
      <c r="L315" s="302">
        <f t="shared" si="243"/>
        <v>-7.3558967530673147E-2</v>
      </c>
      <c r="M315" s="302">
        <f t="shared" si="244"/>
        <v>1.7179546320220895E-2</v>
      </c>
      <c r="N315" s="302">
        <f t="shared" si="245"/>
        <v>-0.36600000000001232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2.1206834661361618</v>
      </c>
      <c r="C324" s="299" t="str">
        <f>CONCATENATE("(",ROUND((B324/$H326)*100,1),")")</f>
        <v>(31.2)</v>
      </c>
      <c r="D324" s="302">
        <f>'Ind T6'!M135</f>
        <v>0.7057799350896079</v>
      </c>
      <c r="E324" s="299" t="str">
        <f>CONCATENATE("(",ROUND((D324/$H326)*100,1),")")</f>
        <v>(10.4)</v>
      </c>
      <c r="F324" s="302">
        <f>'Ind T6'!N135</f>
        <v>0.48804073964136341</v>
      </c>
      <c r="G324" s="299" t="str">
        <f>CONCATENATE("(",ROUND((F324/$H326)*100,1),")")</f>
        <v>(7.2)</v>
      </c>
      <c r="H324" s="302">
        <f>SUM(B324,D324,F324)</f>
        <v>3.314504140867133</v>
      </c>
      <c r="I324" s="299" t="str">
        <f>CONCATENATE("(",ROUND((H324/$H326)*100,1),")")</f>
        <v>(48.7)</v>
      </c>
      <c r="K324" s="302">
        <f>B329-B324</f>
        <v>5.6040889417627859E-3</v>
      </c>
      <c r="L324" s="302">
        <f>D329-D324</f>
        <v>3.7400462001760948E-3</v>
      </c>
      <c r="M324" s="302">
        <f>F329-F324</f>
        <v>2.6989495437456323E-2</v>
      </c>
      <c r="N324" s="302">
        <f>SUM(K324:M324)</f>
        <v>3.6333630579395204E-2</v>
      </c>
    </row>
    <row r="325" spans="1:14" x14ac:dyDescent="0.2">
      <c r="A325" s="282" t="s">
        <v>365</v>
      </c>
      <c r="B325" s="302">
        <f>'Ind T6'!L134</f>
        <v>1.8594766794436246</v>
      </c>
      <c r="C325" s="299" t="str">
        <f>CONCATENATE("(",ROUND((B325/$H326)*100,1),")")</f>
        <v>(27.3)</v>
      </c>
      <c r="D325" s="302">
        <f>'Ind T6'!M134</f>
        <v>1.377588275794744</v>
      </c>
      <c r="E325" s="299" t="str">
        <f>CONCATENATE("(",ROUND((D325/$H326)*100,1),")")</f>
        <v>(20.3)</v>
      </c>
      <c r="F325" s="302">
        <f>'Ind T6'!N134</f>
        <v>0.24743090389450384</v>
      </c>
      <c r="G325" s="299" t="str">
        <f>CONCATENATE("(",ROUND((F325/$H326)*100,1),")")</f>
        <v>(3.6)</v>
      </c>
      <c r="H325" s="302">
        <f t="shared" ref="H325" si="246">SUM(B325,D325,F325)</f>
        <v>3.4844958591328723</v>
      </c>
      <c r="I325" s="299" t="str">
        <f>CONCATENATE("(",ROUND((H325/$H326)*100,1),")")</f>
        <v>(51.3)</v>
      </c>
      <c r="K325" s="302">
        <f t="shared" ref="K325:K326" si="247">B330-B325</f>
        <v>7.2855809176916031E-2</v>
      </c>
      <c r="L325" s="302">
        <f t="shared" ref="L325:L326" si="248">D330-D325</f>
        <v>-5.5459011503870226E-2</v>
      </c>
      <c r="M325" s="302">
        <f t="shared" ref="M325:M326" si="249">F330-F325</f>
        <v>4.2695717475489392E-3</v>
      </c>
      <c r="N325" s="302">
        <f t="shared" ref="N325:N326" si="250">SUM(K325:M325)</f>
        <v>2.1666369420594744E-2</v>
      </c>
    </row>
    <row r="326" spans="1:14" x14ac:dyDescent="0.2">
      <c r="A326" s="282" t="s">
        <v>363</v>
      </c>
      <c r="B326" s="302">
        <f>SUM(B324:B325)</f>
        <v>3.9801601455797861</v>
      </c>
      <c r="C326" s="299" t="str">
        <f>CONCATENATE("(",ROUND((B326/$H326)*100,1),")")</f>
        <v>(58.5)</v>
      </c>
      <c r="D326" s="302">
        <f>SUM(D324:D325)</f>
        <v>2.0833682108843519</v>
      </c>
      <c r="E326" s="299" t="str">
        <f>CONCATENATE("(",ROUND((D326/$H326)*100,1),")")</f>
        <v>(30.6)</v>
      </c>
      <c r="F326" s="302">
        <f>SUM(F324:F325)</f>
        <v>0.73547164353586725</v>
      </c>
      <c r="G326" s="299" t="str">
        <f>CONCATENATE("(",ROUND((F326/$H326)*100,1),")")</f>
        <v>(10.8)</v>
      </c>
      <c r="H326" s="302">
        <f>SUM(H324:H325)</f>
        <v>6.7990000000000048</v>
      </c>
      <c r="I326" s="299" t="str">
        <f>CONCATENATE("(",ROUND((H326/$H326)*100,1),")")</f>
        <v>(100)</v>
      </c>
      <c r="K326" s="302">
        <f t="shared" si="247"/>
        <v>7.8459898118678595E-2</v>
      </c>
      <c r="L326" s="302">
        <f t="shared" si="248"/>
        <v>-5.171896530369402E-2</v>
      </c>
      <c r="M326" s="302">
        <f t="shared" si="249"/>
        <v>3.1259067185005263E-2</v>
      </c>
      <c r="N326" s="302">
        <f t="shared" si="250"/>
        <v>5.7999999999989837E-2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2.1262875550779246</v>
      </c>
      <c r="C329" s="299" t="str">
        <f>CONCATENATE("(",ROUND((B329/$H331)*100,1),")")</f>
        <v>(31)</v>
      </c>
      <c r="D329" s="302">
        <f>'Ind T6'!R135</f>
        <v>0.709519981289784</v>
      </c>
      <c r="E329" s="299" t="str">
        <f>CONCATENATE("(",ROUND((D329/$H331)*100,1),")")</f>
        <v>(10.3)</v>
      </c>
      <c r="F329" s="302">
        <f>'Ind T6'!S135</f>
        <v>0.51503023507881973</v>
      </c>
      <c r="G329" s="299" t="str">
        <f>CONCATENATE("(",ROUND((F329/$H331)*100,1),")")</f>
        <v>(7.5)</v>
      </c>
      <c r="H329" s="302">
        <f>SUM(B329,D329,F329)</f>
        <v>3.3508377714465283</v>
      </c>
      <c r="I329" s="299" t="str">
        <f>CONCATENATE("(",ROUND((H329/$H331)*100,1),")")</f>
        <v>(48.9)</v>
      </c>
      <c r="K329" s="302">
        <f>B334-B329</f>
        <v>0.22099654175098227</v>
      </c>
      <c r="L329" s="302">
        <f>D334-D329</f>
        <v>8.8033843035483117E-2</v>
      </c>
      <c r="M329" s="302">
        <f>F334-F329</f>
        <v>0.10273895572710501</v>
      </c>
      <c r="N329" s="302">
        <f>SUM(K329:M329)</f>
        <v>0.41176934051357039</v>
      </c>
    </row>
    <row r="330" spans="1:14" x14ac:dyDescent="0.2">
      <c r="A330" s="282" t="s">
        <v>365</v>
      </c>
      <c r="B330" s="302">
        <f>'Ind T6'!Q134</f>
        <v>1.9323324886205406</v>
      </c>
      <c r="C330" s="299" t="str">
        <f>CONCATENATE("(",ROUND((B330/$H331)*100,1),")")</f>
        <v>(28.2)</v>
      </c>
      <c r="D330" s="302">
        <f>'Ind T6'!R134</f>
        <v>1.3221292642908737</v>
      </c>
      <c r="E330" s="299" t="str">
        <f>CONCATENATE("(",ROUND((D330/$H331)*100,1),")")</f>
        <v>(19.3)</v>
      </c>
      <c r="F330" s="302">
        <f>'Ind T6'!S134</f>
        <v>0.25170047564205278</v>
      </c>
      <c r="G330" s="299" t="str">
        <f>CONCATENATE("(",ROUND((F330/$H331)*100,1),")")</f>
        <v>(3.7)</v>
      </c>
      <c r="H330" s="302">
        <f t="shared" ref="H330" si="251">SUM(B330,D330,F330)</f>
        <v>3.506162228553467</v>
      </c>
      <c r="I330" s="299" t="str">
        <f>CONCATENATE("(",ROUND((H330/$H331)*100,1),")")</f>
        <v>(51.1)</v>
      </c>
      <c r="K330" s="302">
        <f t="shared" ref="K330:K331" si="252">B335-B330</f>
        <v>0.35259088661254845</v>
      </c>
      <c r="L330" s="302">
        <f t="shared" ref="L330:L331" si="253">D335-D330</f>
        <v>1.438041333641138E-2</v>
      </c>
      <c r="M330" s="302">
        <f t="shared" ref="M330:M331" si="254">F335-F330</f>
        <v>2.825935953746922E-2</v>
      </c>
      <c r="N330" s="302">
        <f t="shared" ref="N330:N331" si="255">SUM(K330:M330)</f>
        <v>0.39523065948642905</v>
      </c>
    </row>
    <row r="331" spans="1:14" x14ac:dyDescent="0.2">
      <c r="A331" s="282" t="s">
        <v>363</v>
      </c>
      <c r="B331" s="302">
        <f>SUM(B329:B330)</f>
        <v>4.0586200436984647</v>
      </c>
      <c r="C331" s="299" t="str">
        <f>CONCATENATE("(",ROUND((B331/$H331)*100,1),")")</f>
        <v>(59.2)</v>
      </c>
      <c r="D331" s="302">
        <f>SUM(D329:D330)</f>
        <v>2.0316492455806578</v>
      </c>
      <c r="E331" s="299" t="str">
        <f>CONCATENATE("(",ROUND((D331/$H331)*100,1),")")</f>
        <v>(29.6)</v>
      </c>
      <c r="F331" s="302">
        <f>SUM(F329:F330)</f>
        <v>0.76673071072087251</v>
      </c>
      <c r="G331" s="299" t="str">
        <f>CONCATENATE("(",ROUND((F331/$H331)*100,1),")")</f>
        <v>(11.2)</v>
      </c>
      <c r="H331" s="302">
        <f>SUM(H329:H330)</f>
        <v>6.8569999999999958</v>
      </c>
      <c r="I331" s="299" t="str">
        <f>CONCATENATE("(",ROUND((H331/$H331)*100,1),")")</f>
        <v>(100)</v>
      </c>
      <c r="K331" s="302">
        <f t="shared" si="252"/>
        <v>0.57358742836353116</v>
      </c>
      <c r="L331" s="302">
        <f t="shared" si="253"/>
        <v>0.10241425637189439</v>
      </c>
      <c r="M331" s="302">
        <f t="shared" si="254"/>
        <v>0.13099831526457417</v>
      </c>
      <c r="N331" s="302">
        <f t="shared" si="255"/>
        <v>0.80699999999999972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2.3472840968289068</v>
      </c>
      <c r="C334" s="299" t="str">
        <f>CONCATENATE("(",ROUND((B334/$H336)*100,1),")")</f>
        <v>(30.6)</v>
      </c>
      <c r="D334" s="302">
        <f>'Ind T6'!W135</f>
        <v>0.79755382432526711</v>
      </c>
      <c r="E334" s="299" t="str">
        <f>CONCATENATE("(",ROUND((D334/$H336)*100,1),")")</f>
        <v>(10.4)</v>
      </c>
      <c r="F334" s="302">
        <f>'Ind T6'!X135</f>
        <v>0.61776919080592474</v>
      </c>
      <c r="G334" s="299" t="str">
        <f>CONCATENATE("(",ROUND((F334/$H336)*100,1),")")</f>
        <v>(8.1)</v>
      </c>
      <c r="H334" s="302">
        <f>SUM(B334,D334,F334)</f>
        <v>3.762607111960099</v>
      </c>
      <c r="I334" s="299" t="str">
        <f>CONCATENATE("(",ROUND((H334/$H336)*100,1),")")</f>
        <v>(49.1)</v>
      </c>
      <c r="K334" s="302">
        <f>B334-B324</f>
        <v>0.22660063069274505</v>
      </c>
      <c r="L334" s="302">
        <f>D334-D324</f>
        <v>9.1773889235659212E-2</v>
      </c>
      <c r="M334" s="302">
        <f>F334-F324</f>
        <v>0.12972845116456133</v>
      </c>
      <c r="N334" s="302">
        <f>SUM(K334:M334)</f>
        <v>0.4481029710929656</v>
      </c>
    </row>
    <row r="335" spans="1:14" x14ac:dyDescent="0.2">
      <c r="A335" s="282" t="s">
        <v>365</v>
      </c>
      <c r="B335" s="302">
        <f>'Ind T6'!V134</f>
        <v>2.2849233752330891</v>
      </c>
      <c r="C335" s="299" t="str">
        <f>CONCATENATE("(",ROUND((B335/$H336)*100,1),")")</f>
        <v>(29.8)</v>
      </c>
      <c r="D335" s="302">
        <f>'Ind T6'!W134</f>
        <v>1.3365096776272851</v>
      </c>
      <c r="E335" s="299" t="str">
        <f>CONCATENATE("(",ROUND((D335/$H336)*100,1),")")</f>
        <v>(17.4)</v>
      </c>
      <c r="F335" s="302">
        <f>'Ind T6'!X134</f>
        <v>0.279959835179522</v>
      </c>
      <c r="G335" s="299" t="str">
        <f>CONCATENATE("(",ROUND((F335/$H336)*100,1),")")</f>
        <v>(3.7)</v>
      </c>
      <c r="H335" s="302">
        <f>SUM(B335,D335,F335)</f>
        <v>3.9013928880398963</v>
      </c>
      <c r="I335" s="299" t="str">
        <f>CONCATENATE("(",ROUND((H335/$H336)*100,1),")")</f>
        <v>(50.9)</v>
      </c>
      <c r="K335" s="302">
        <f t="shared" ref="K335:K336" si="256">B335-B325</f>
        <v>0.42544669578946448</v>
      </c>
      <c r="L335" s="302">
        <f t="shared" ref="L335:L336" si="257">D335-D325</f>
        <v>-4.1078598167458846E-2</v>
      </c>
      <c r="M335" s="302">
        <f t="shared" ref="M335:M336" si="258">F335-F325</f>
        <v>3.2528931285018159E-2</v>
      </c>
      <c r="N335" s="302">
        <f t="shared" ref="N335:N336" si="259">SUM(K335:M335)</f>
        <v>0.41689702890702379</v>
      </c>
    </row>
    <row r="336" spans="1:14" x14ac:dyDescent="0.2">
      <c r="A336" s="282" t="s">
        <v>363</v>
      </c>
      <c r="B336" s="302">
        <f>SUM(B334:B335)</f>
        <v>4.6322074720619959</v>
      </c>
      <c r="C336" s="299" t="str">
        <f>CONCATENATE("(",ROUND((B336/$H336)*100,1),")")</f>
        <v>(60.4)</v>
      </c>
      <c r="D336" s="302">
        <f>SUM(D334:D335)</f>
        <v>2.1340635019525522</v>
      </c>
      <c r="E336" s="299" t="str">
        <f>CONCATENATE("(",ROUND((D336/$H336)*100,1),")")</f>
        <v>(27.8)</v>
      </c>
      <c r="F336" s="302">
        <f>SUM(F334:F335)</f>
        <v>0.89772902598544668</v>
      </c>
      <c r="G336" s="299" t="str">
        <f>CONCATENATE("(",ROUND((F336/$H336)*100,1),")")</f>
        <v>(11.7)</v>
      </c>
      <c r="H336" s="302">
        <f>SUM(H334:H335)</f>
        <v>7.6639999999999953</v>
      </c>
      <c r="I336" s="299" t="str">
        <f>CONCATENATE("(",ROUND((H336/$H336)*100,1),")")</f>
        <v>(100)</v>
      </c>
      <c r="K336" s="302">
        <f t="shared" si="256"/>
        <v>0.65204732648220975</v>
      </c>
      <c r="L336" s="302">
        <f t="shared" si="257"/>
        <v>5.0695291068200365E-2</v>
      </c>
      <c r="M336" s="302">
        <f t="shared" si="258"/>
        <v>0.16225738244957943</v>
      </c>
      <c r="N336" s="302">
        <f t="shared" si="259"/>
        <v>0.86499999999998956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12.094295652505521</v>
      </c>
      <c r="C345" s="299" t="str">
        <f>CONCATENATE("(",ROUND((B345/$H347)*100,1),")")</f>
        <v>(37.9)</v>
      </c>
      <c r="D345" s="302">
        <f>'Ind T6'!M144</f>
        <v>1.8622853613644743</v>
      </c>
      <c r="E345" s="299" t="str">
        <f>CONCATENATE("(",ROUND((D345/$H347)*100,1),")")</f>
        <v>(5.8)</v>
      </c>
      <c r="F345" s="302">
        <f>'Ind T6'!N144</f>
        <v>5.4872129609108979</v>
      </c>
      <c r="G345" s="299" t="str">
        <f>CONCATENATE("(",ROUND((F345/$H347)*100,1),")")</f>
        <v>(17.2)</v>
      </c>
      <c r="H345" s="302">
        <f>SUM(B345,D345,F345)</f>
        <v>19.443793974780892</v>
      </c>
      <c r="I345" s="299" t="str">
        <f>CONCATENATE("(",ROUND((H345/$H347)*100,1),")")</f>
        <v>(60.9)</v>
      </c>
      <c r="K345" s="302">
        <f>B350-B345</f>
        <v>0.22379518732698145</v>
      </c>
      <c r="L345" s="302">
        <f>D350-D345</f>
        <v>0.11294773217248477</v>
      </c>
      <c r="M345" s="302">
        <f>F350-F345</f>
        <v>0.18129296342618595</v>
      </c>
      <c r="N345" s="302">
        <f>SUM(K345:M345)</f>
        <v>0.51803588292565217</v>
      </c>
    </row>
    <row r="346" spans="1:14" x14ac:dyDescent="0.2">
      <c r="A346" s="282" t="s">
        <v>365</v>
      </c>
      <c r="B346" s="302">
        <f>'Ind T6'!L143</f>
        <v>6.4158273829331716</v>
      </c>
      <c r="C346" s="299" t="str">
        <f>CONCATENATE("(",ROUND((B346/$H347)*100,1),")")</f>
        <v>(20.1)</v>
      </c>
      <c r="D346" s="302">
        <f>'Ind T6'!M143</f>
        <v>4.603214862227567</v>
      </c>
      <c r="E346" s="299" t="str">
        <f>CONCATENATE("(",ROUND((D346/$H347)*100,1),")")</f>
        <v>(14.4)</v>
      </c>
      <c r="F346" s="302">
        <f>'Ind T6'!N143</f>
        <v>1.4461637800583904</v>
      </c>
      <c r="G346" s="299" t="str">
        <f>CONCATENATE("(",ROUND((F346/$H347)*100,1),")")</f>
        <v>(4.5)</v>
      </c>
      <c r="H346" s="302">
        <f t="shared" ref="H346" si="260">SUM(B346,D346,F346)</f>
        <v>12.465206025219128</v>
      </c>
      <c r="I346" s="299" t="str">
        <f>CONCATENATE("(",ROUND((H346/$H347)*100,1),")")</f>
        <v>(39.1)</v>
      </c>
      <c r="K346" s="302">
        <f t="shared" ref="K346:K347" si="261">B351-B346</f>
        <v>0.26124498009331365</v>
      </c>
      <c r="L346" s="302">
        <f t="shared" ref="L346:L347" si="262">D351-D346</f>
        <v>0.22031207843552725</v>
      </c>
      <c r="M346" s="302">
        <f t="shared" ref="M346:M347" si="263">F351-F346</f>
        <v>8.5407058545510228E-2</v>
      </c>
      <c r="N346" s="302">
        <f t="shared" ref="N346:N347" si="264">SUM(K346:M346)</f>
        <v>0.56696411707435113</v>
      </c>
    </row>
    <row r="347" spans="1:14" x14ac:dyDescent="0.2">
      <c r="A347" s="282" t="s">
        <v>363</v>
      </c>
      <c r="B347" s="302">
        <f>SUM(B345:B346)</f>
        <v>18.510123035438692</v>
      </c>
      <c r="C347" s="299" t="str">
        <f>CONCATENATE("(",ROUND((B347/$H347)*100,1),")")</f>
        <v>(58)</v>
      </c>
      <c r="D347" s="302">
        <f>SUM(D345:D346)</f>
        <v>6.4655002235920414</v>
      </c>
      <c r="E347" s="299" t="str">
        <f>CONCATENATE("(",ROUND((D347/$H347)*100,1),")")</f>
        <v>(20.3)</v>
      </c>
      <c r="F347" s="302">
        <f>SUM(F345:F346)</f>
        <v>6.9333767409692886</v>
      </c>
      <c r="G347" s="299" t="str">
        <f>CONCATENATE("(",ROUND((F347/$H347)*100,1),")")</f>
        <v>(21.7)</v>
      </c>
      <c r="H347" s="302">
        <f>SUM(H345:H346)</f>
        <v>31.90900000000002</v>
      </c>
      <c r="I347" s="299" t="str">
        <f>CONCATENATE("(",ROUND((H347/$H347)*100,1),")")</f>
        <v>(100)</v>
      </c>
      <c r="K347" s="302">
        <f t="shared" si="261"/>
        <v>0.48504016742029421</v>
      </c>
      <c r="L347" s="302">
        <f t="shared" si="262"/>
        <v>0.3332598106080118</v>
      </c>
      <c r="M347" s="302">
        <f t="shared" si="263"/>
        <v>0.26670002197169573</v>
      </c>
      <c r="N347" s="302">
        <f t="shared" si="264"/>
        <v>1.0850000000000017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12.318090839832502</v>
      </c>
      <c r="C350" s="299" t="str">
        <f>CONCATENATE("(",ROUND((B350/$H352)*100,1),")")</f>
        <v>(37.3)</v>
      </c>
      <c r="D350" s="302">
        <f>'Ind T6'!R144</f>
        <v>1.9752330935369591</v>
      </c>
      <c r="E350" s="299" t="str">
        <f>CONCATENATE("(",ROUND((D350/$H352)*100,1),")")</f>
        <v>(6)</v>
      </c>
      <c r="F350" s="302">
        <f>'Ind T6'!S144</f>
        <v>5.6685059243370839</v>
      </c>
      <c r="G350" s="299" t="str">
        <f>CONCATENATE("(",ROUND((F350/$H352)*100,1),")")</f>
        <v>(17.2)</v>
      </c>
      <c r="H350" s="302">
        <f>SUM(B350,D350,F350)</f>
        <v>19.961829857706544</v>
      </c>
      <c r="I350" s="299" t="str">
        <f>CONCATENATE("(",ROUND((H350/$H352)*100,1),")")</f>
        <v>(60.5)</v>
      </c>
      <c r="K350" s="302">
        <f>B355-B350</f>
        <v>0.42299879137700813</v>
      </c>
      <c r="L350" s="302">
        <f>D355-D350</f>
        <v>0.20458068600333701</v>
      </c>
      <c r="M350" s="302">
        <f>F355-F350</f>
        <v>0.34438879029600322</v>
      </c>
      <c r="N350" s="302">
        <f>SUM(K350:M350)</f>
        <v>0.97196826767634836</v>
      </c>
    </row>
    <row r="351" spans="1:14" x14ac:dyDescent="0.2">
      <c r="A351" s="282" t="s">
        <v>365</v>
      </c>
      <c r="B351" s="302">
        <f>'Ind T6'!Q143</f>
        <v>6.6770723630264852</v>
      </c>
      <c r="C351" s="299" t="str">
        <f>CONCATENATE("(",ROUND((B351/$H352)*100,1),")")</f>
        <v>(20.2)</v>
      </c>
      <c r="D351" s="302">
        <f>'Ind T6'!R143</f>
        <v>4.8235269406630943</v>
      </c>
      <c r="E351" s="299" t="str">
        <f>CONCATENATE("(",ROUND((D351/$H352)*100,1),")")</f>
        <v>(14.6)</v>
      </c>
      <c r="F351" s="302">
        <f>'Ind T6'!S143</f>
        <v>1.5315708386039006</v>
      </c>
      <c r="G351" s="299" t="str">
        <f>CONCATENATE("(",ROUND((F351/$H352)*100,1),")")</f>
        <v>(4.6)</v>
      </c>
      <c r="H351" s="302">
        <f t="shared" ref="H351" si="265">SUM(B351,D351,F351)</f>
        <v>13.032170142293481</v>
      </c>
      <c r="I351" s="299" t="str">
        <f>CONCATENATE("(",ROUND((H351/$H352)*100,1),")")</f>
        <v>(39.5)</v>
      </c>
      <c r="K351" s="302">
        <f t="shared" ref="K351:K352" si="266">B356-B351</f>
        <v>0.43651303499074423</v>
      </c>
      <c r="L351" s="302">
        <f t="shared" ref="L351:L352" si="267">D356-D351</f>
        <v>0.34614946480416364</v>
      </c>
      <c r="M351" s="302">
        <f t="shared" ref="M351:M352" si="268">F356-F351</f>
        <v>0.16036923252870761</v>
      </c>
      <c r="N351" s="302">
        <f t="shared" ref="N351:N352" si="269">SUM(K351:M351)</f>
        <v>0.94303173232361548</v>
      </c>
    </row>
    <row r="352" spans="1:14" x14ac:dyDescent="0.2">
      <c r="A352" s="282" t="s">
        <v>363</v>
      </c>
      <c r="B352" s="302">
        <f>SUM(B350:B351)</f>
        <v>18.995163202858986</v>
      </c>
      <c r="C352" s="299" t="str">
        <f>CONCATENATE("(",ROUND((B352/$H352)*100,1),")")</f>
        <v>(57.6)</v>
      </c>
      <c r="D352" s="302">
        <f>SUM(D350:D351)</f>
        <v>6.7987600342000531</v>
      </c>
      <c r="E352" s="299" t="str">
        <f>CONCATENATE("(",ROUND((D352/$H352)*100,1),")")</f>
        <v>(20.6)</v>
      </c>
      <c r="F352" s="302">
        <f>SUM(F350:F351)</f>
        <v>7.2000767629409843</v>
      </c>
      <c r="G352" s="299" t="str">
        <f>CONCATENATE("(",ROUND((F352/$H352)*100,1),")")</f>
        <v>(21.8)</v>
      </c>
      <c r="H352" s="302">
        <f>SUM(H350:H351)</f>
        <v>32.994000000000028</v>
      </c>
      <c r="I352" s="299" t="str">
        <f>CONCATENATE("(",ROUND((H352/$H352)*100,1),")")</f>
        <v>(100)</v>
      </c>
      <c r="K352" s="302">
        <f t="shared" si="266"/>
        <v>0.85951182636775414</v>
      </c>
      <c r="L352" s="302">
        <f t="shared" si="267"/>
        <v>0.55073015080750043</v>
      </c>
      <c r="M352" s="302">
        <f t="shared" si="268"/>
        <v>0.50475802282471083</v>
      </c>
      <c r="N352" s="302">
        <f t="shared" si="269"/>
        <v>1.9149999999999654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12.74108963120951</v>
      </c>
      <c r="C355" s="299" t="str">
        <f>CONCATENATE("(",ROUND((B355/$H357)*100,1),")")</f>
        <v>(36.5)</v>
      </c>
      <c r="D355" s="302">
        <f>'Ind T6'!W144</f>
        <v>2.1798137795402961</v>
      </c>
      <c r="E355" s="299" t="str">
        <f>CONCATENATE("(",ROUND((D355/$H357)*100,1),")")</f>
        <v>(6.2)</v>
      </c>
      <c r="F355" s="302">
        <f>'Ind T6'!X144</f>
        <v>6.0128947146330871</v>
      </c>
      <c r="G355" s="299" t="str">
        <f>CONCATENATE("(",ROUND((F355/$H357)*100,1),")")</f>
        <v>(17.2)</v>
      </c>
      <c r="H355" s="302">
        <f>SUM(B355,D355,F355)</f>
        <v>20.933798125382893</v>
      </c>
      <c r="I355" s="299" t="str">
        <f>CONCATENATE("(",ROUND((H355/$H357)*100,1),")")</f>
        <v>(60)</v>
      </c>
      <c r="K355" s="302">
        <f>B355-B345</f>
        <v>0.64679397870398958</v>
      </c>
      <c r="L355" s="302">
        <f>D355-D345</f>
        <v>0.31752841817582178</v>
      </c>
      <c r="M355" s="302">
        <f>F355-F345</f>
        <v>0.52568175372218917</v>
      </c>
      <c r="N355" s="302">
        <f>SUM(K355:M355)</f>
        <v>1.4900041506020005</v>
      </c>
    </row>
    <row r="356" spans="1:14" x14ac:dyDescent="0.2">
      <c r="A356" s="282" t="s">
        <v>365</v>
      </c>
      <c r="B356" s="302">
        <f>'Ind T6'!V143</f>
        <v>7.1135853980172294</v>
      </c>
      <c r="C356" s="299" t="str">
        <f>CONCATENATE("(",ROUND((B356/$H357)*100,1),")")</f>
        <v>(20.4)</v>
      </c>
      <c r="D356" s="302">
        <f>'Ind T6'!W143</f>
        <v>5.1696764054672579</v>
      </c>
      <c r="E356" s="299" t="str">
        <f>CONCATENATE("(",ROUND((D356/$H357)*100,1),")")</f>
        <v>(14.8)</v>
      </c>
      <c r="F356" s="302">
        <f>'Ind T6'!X143</f>
        <v>1.6919400711326082</v>
      </c>
      <c r="G356" s="299" t="str">
        <f>CONCATENATE("(",ROUND((F356/$H357)*100,1),")")</f>
        <v>(4.8)</v>
      </c>
      <c r="H356" s="302">
        <f t="shared" ref="H356" si="270">SUM(B356,D356,F356)</f>
        <v>13.975201874617095</v>
      </c>
      <c r="I356" s="299" t="str">
        <f>CONCATENATE("(",ROUND((H356/$H357)*100,1),")")</f>
        <v>(40)</v>
      </c>
      <c r="K356" s="302">
        <f t="shared" ref="K356:K357" si="271">B356-B346</f>
        <v>0.69775801508405788</v>
      </c>
      <c r="L356" s="302">
        <f t="shared" ref="L356:L357" si="272">D356-D346</f>
        <v>0.56646154323969089</v>
      </c>
      <c r="M356" s="302">
        <f t="shared" ref="M356:M357" si="273">F356-F346</f>
        <v>0.24577629107421783</v>
      </c>
      <c r="N356" s="302">
        <f t="shared" ref="N356:N357" si="274">SUM(K356:M356)</f>
        <v>1.5099958493979666</v>
      </c>
    </row>
    <row r="357" spans="1:14" x14ac:dyDescent="0.2">
      <c r="A357" s="282" t="s">
        <v>363</v>
      </c>
      <c r="B357" s="302">
        <f>SUM(B355:B356)</f>
        <v>19.85467502922674</v>
      </c>
      <c r="C357" s="299" t="str">
        <f>CONCATENATE("(",ROUND((B357/$H357)*100,1),")")</f>
        <v>(56.9)</v>
      </c>
      <c r="D357" s="302">
        <f>SUM(D355:D356)</f>
        <v>7.3494901850075536</v>
      </c>
      <c r="E357" s="299" t="str">
        <f>CONCATENATE("(",ROUND((D357/$H357)*100,1),")")</f>
        <v>(21.1)</v>
      </c>
      <c r="F357" s="302">
        <f>SUM(F355:F356)</f>
        <v>7.7048347857656951</v>
      </c>
      <c r="G357" s="299" t="str">
        <f>CONCATENATE("(",ROUND((F357/$H357)*100,1),")")</f>
        <v>(22.1)</v>
      </c>
      <c r="H357" s="302">
        <f>SUM(H355:H356)</f>
        <v>34.908999999999992</v>
      </c>
      <c r="I357" s="299" t="str">
        <f>CONCATENATE("(",ROUND((H357/$H357)*100,1),")")</f>
        <v>(100)</v>
      </c>
      <c r="K357" s="302">
        <f t="shared" si="271"/>
        <v>1.3445519937880483</v>
      </c>
      <c r="L357" s="302">
        <f t="shared" si="272"/>
        <v>0.88398996141551223</v>
      </c>
      <c r="M357" s="302">
        <f t="shared" si="273"/>
        <v>0.77145804479640656</v>
      </c>
      <c r="N357" s="302">
        <f t="shared" si="274"/>
        <v>2.9999999999999671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13.988276104466218</v>
      </c>
      <c r="C366" s="299" t="str">
        <f>CONCATENATE("(",ROUND((B366/$H368)*100,1),")")</f>
        <v>(39.1)</v>
      </c>
      <c r="D366" s="302">
        <f>'Ind T6'!M153</f>
        <v>4.9278360407567474</v>
      </c>
      <c r="E366" s="299" t="str">
        <f>CONCATENATE("(",ROUND((D366/$H368)*100,1),")")</f>
        <v>(13.8)</v>
      </c>
      <c r="F366" s="302">
        <f>'Ind T6'!N153</f>
        <v>1.3485526223482942</v>
      </c>
      <c r="G366" s="299" t="str">
        <f>CONCATENATE("(",ROUND((F366/$H368)*100,1),")")</f>
        <v>(3.8)</v>
      </c>
      <c r="H366" s="302">
        <f>SUM(B366,D366,F366)</f>
        <v>20.264664767571258</v>
      </c>
      <c r="I366" s="299" t="str">
        <f>CONCATENATE("(",ROUND((H366/$H368)*100,1),")")</f>
        <v>(56.7)</v>
      </c>
      <c r="K366" s="302">
        <f>B371-B366</f>
        <v>1.1874627298014691</v>
      </c>
      <c r="L366" s="302">
        <f>D371-D366</f>
        <v>0.40744569142514564</v>
      </c>
      <c r="M366" s="302">
        <f>F371-F366</f>
        <v>9.1660878162900028E-2</v>
      </c>
      <c r="N366" s="302">
        <f>SUM(K366:M366)</f>
        <v>1.6865692993895147</v>
      </c>
    </row>
    <row r="367" spans="1:14" x14ac:dyDescent="0.2">
      <c r="A367" s="282" t="s">
        <v>365</v>
      </c>
      <c r="B367" s="302">
        <f>'Ind T6'!L152</f>
        <v>7.1616720567293592</v>
      </c>
      <c r="C367" s="299" t="str">
        <f>CONCATENATE("(",ROUND((B367/$H368)*100,1),")")</f>
        <v>(20)</v>
      </c>
      <c r="D367" s="302">
        <f>'Ind T6'!M152</f>
        <v>6.7467555372003565</v>
      </c>
      <c r="E367" s="299" t="str">
        <f>CONCATENATE("(",ROUND((D367/$H368)*100,1),")")</f>
        <v>(18.9)</v>
      </c>
      <c r="F367" s="302">
        <f>'Ind T6'!N152</f>
        <v>1.5909076384989507</v>
      </c>
      <c r="G367" s="299" t="str">
        <f>CONCATENATE("(",ROUND((F367/$H368)*100,1),")")</f>
        <v>(4.4)</v>
      </c>
      <c r="H367" s="302">
        <f t="shared" ref="H367" si="275">SUM(B367,D367,F367)</f>
        <v>15.499335232428667</v>
      </c>
      <c r="I367" s="299" t="str">
        <f>CONCATENATE("(",ROUND((H367/$H368)*100,1),")")</f>
        <v>(43.3)</v>
      </c>
      <c r="K367" s="302">
        <f t="shared" ref="K367:K368" si="276">B372-B367</f>
        <v>0.74793119861374091</v>
      </c>
      <c r="L367" s="302">
        <f t="shared" ref="L367:L368" si="277">D372-D367</f>
        <v>0.43522733309926576</v>
      </c>
      <c r="M367" s="302">
        <f t="shared" ref="M367:M368" si="278">F372-F367</f>
        <v>0.10627216889757363</v>
      </c>
      <c r="N367" s="302">
        <f t="shared" ref="N367:N368" si="279">SUM(K367:M367)</f>
        <v>1.2894307006105803</v>
      </c>
    </row>
    <row r="368" spans="1:14" x14ac:dyDescent="0.2">
      <c r="A368" s="282" t="s">
        <v>363</v>
      </c>
      <c r="B368" s="302">
        <f>SUM(B366:B367)</f>
        <v>21.149948161195578</v>
      </c>
      <c r="C368" s="299" t="str">
        <f>CONCATENATE("(",ROUND((B368/$H368)*100,1),")")</f>
        <v>(59.1)</v>
      </c>
      <c r="D368" s="302">
        <f>SUM(D366:D367)</f>
        <v>11.674591577957104</v>
      </c>
      <c r="E368" s="299" t="str">
        <f>CONCATENATE("(",ROUND((D368/$H368)*100,1),")")</f>
        <v>(32.6)</v>
      </c>
      <c r="F368" s="302">
        <f>SUM(F366:F367)</f>
        <v>2.9394602608472447</v>
      </c>
      <c r="G368" s="299" t="str">
        <f>CONCATENATE("(",ROUND((F368/$H368)*100,1),")")</f>
        <v>(8.2)</v>
      </c>
      <c r="H368" s="302">
        <f>SUM(H366:H367)</f>
        <v>35.763999999999925</v>
      </c>
      <c r="I368" s="299" t="str">
        <f>CONCATENATE("(",ROUND((H368/$H368)*100,1),")")</f>
        <v>(100)</v>
      </c>
      <c r="K368" s="302">
        <f t="shared" si="276"/>
        <v>1.9353939284152091</v>
      </c>
      <c r="L368" s="302">
        <f t="shared" si="277"/>
        <v>0.84267302452441051</v>
      </c>
      <c r="M368" s="302">
        <f t="shared" si="278"/>
        <v>0.19793304706047365</v>
      </c>
      <c r="N368" s="302">
        <f t="shared" si="279"/>
        <v>2.9760000000000932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15.175738834267687</v>
      </c>
      <c r="C371" s="299" t="str">
        <f>CONCATENATE("(",ROUND((B371/$H373)*100,1),")")</f>
        <v>(39.2)</v>
      </c>
      <c r="D371" s="302">
        <f>'Ind T6'!R153</f>
        <v>5.3352817321818931</v>
      </c>
      <c r="E371" s="299" t="str">
        <f>CONCATENATE("(",ROUND((D371/$H373)*100,1),")")</f>
        <v>(13.8)</v>
      </c>
      <c r="F371" s="302">
        <f>'Ind T6'!S153</f>
        <v>1.4402135005111942</v>
      </c>
      <c r="G371" s="299" t="str">
        <f>CONCATENATE("(",ROUND((F371/$H373)*100,1),")")</f>
        <v>(3.7)</v>
      </c>
      <c r="H371" s="302">
        <f>SUM(B371,D371,F371)</f>
        <v>21.951234066960776</v>
      </c>
      <c r="I371" s="299" t="str">
        <f>CONCATENATE("(",ROUND((H371/$H373)*100,1),")")</f>
        <v>(56.7)</v>
      </c>
      <c r="K371" s="302">
        <f>B376-B371</f>
        <v>1.2831844592822215</v>
      </c>
      <c r="L371" s="302">
        <f>D376-D371</f>
        <v>0.39812996503376663</v>
      </c>
      <c r="M371" s="302">
        <f>F376-F371</f>
        <v>0.12637251107786818</v>
      </c>
      <c r="N371" s="302">
        <f>SUM(K371:M371)</f>
        <v>1.8076869353938563</v>
      </c>
    </row>
    <row r="372" spans="1:14" x14ac:dyDescent="0.2">
      <c r="A372" s="282" t="s">
        <v>365</v>
      </c>
      <c r="B372" s="302">
        <f>'Ind T6'!Q152</f>
        <v>7.9096032553431002</v>
      </c>
      <c r="C372" s="299" t="str">
        <f>CONCATENATE("(",ROUND((B372/$H373)*100,1),")")</f>
        <v>(20.4)</v>
      </c>
      <c r="D372" s="302">
        <f>'Ind T6'!R152</f>
        <v>7.1819828702996222</v>
      </c>
      <c r="E372" s="299" t="str">
        <f>CONCATENATE("(",ROUND((D372/$H373)*100,1),")")</f>
        <v>(18.5)</v>
      </c>
      <c r="F372" s="302">
        <f>'Ind T6'!S152</f>
        <v>1.6971798073965243</v>
      </c>
      <c r="G372" s="299" t="str">
        <f>CONCATENATE("(",ROUND((F372/$H373)*100,1),")")</f>
        <v>(4.4)</v>
      </c>
      <c r="H372" s="302">
        <f t="shared" ref="H372" si="280">SUM(B372,D372,F372)</f>
        <v>16.788765933039247</v>
      </c>
      <c r="I372" s="299" t="str">
        <f>CONCATENATE("(",ROUND((H372/$H373)*100,1),")")</f>
        <v>(43.3)</v>
      </c>
      <c r="K372" s="302">
        <f t="shared" ref="K372:K373" si="281">B377-B372</f>
        <v>0.86019469892369749</v>
      </c>
      <c r="L372" s="302">
        <f t="shared" ref="L372:L373" si="282">D377-D372</f>
        <v>0.34104954546654387</v>
      </c>
      <c r="M372" s="302">
        <f t="shared" ref="M372:M373" si="283">F377-F372</f>
        <v>0.16006882021585445</v>
      </c>
      <c r="N372" s="302">
        <f t="shared" ref="N372:N373" si="284">SUM(K372:M372)</f>
        <v>1.3613130646060958</v>
      </c>
    </row>
    <row r="373" spans="1:14" x14ac:dyDescent="0.2">
      <c r="A373" s="282" t="s">
        <v>363</v>
      </c>
      <c r="B373" s="302">
        <f>SUM(B371:B372)</f>
        <v>23.085342089610787</v>
      </c>
      <c r="C373" s="299" t="str">
        <f>CONCATENATE("(",ROUND((B373/$H373)*100,1),")")</f>
        <v>(59.6)</v>
      </c>
      <c r="D373" s="302">
        <f>SUM(D371:D372)</f>
        <v>12.517264602481514</v>
      </c>
      <c r="E373" s="299" t="str">
        <f>CONCATENATE("(",ROUND((D373/$H373)*100,1),")")</f>
        <v>(32.3)</v>
      </c>
      <c r="F373" s="302">
        <f>SUM(F371:F372)</f>
        <v>3.1373933079077183</v>
      </c>
      <c r="G373" s="299" t="str">
        <f>CONCATENATE("(",ROUND((F373/$H373)*100,1),")")</f>
        <v>(8.1)</v>
      </c>
      <c r="H373" s="302">
        <f>SUM(H371:H372)</f>
        <v>38.740000000000023</v>
      </c>
      <c r="I373" s="299" t="str">
        <f>CONCATENATE("(",ROUND((H373/$H373)*100,1),")")</f>
        <v>(100)</v>
      </c>
      <c r="K373" s="302">
        <f t="shared" si="281"/>
        <v>2.1433791582059207</v>
      </c>
      <c r="L373" s="302">
        <f t="shared" si="282"/>
        <v>0.7391795105003105</v>
      </c>
      <c r="M373" s="302">
        <f t="shared" si="283"/>
        <v>0.28644133129372307</v>
      </c>
      <c r="N373" s="302">
        <f t="shared" si="284"/>
        <v>3.1689999999999543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16.458923293549908</v>
      </c>
      <c r="C376" s="299" t="str">
        <f>CONCATENATE("(",ROUND((B376/$H378)*100,1),")")</f>
        <v>(39.3)</v>
      </c>
      <c r="D376" s="302">
        <f>'Ind T6'!W153</f>
        <v>5.7334116972156597</v>
      </c>
      <c r="E376" s="299" t="str">
        <f>CONCATENATE("(",ROUND((D376/$H378)*100,1),")")</f>
        <v>(13.7)</v>
      </c>
      <c r="F376" s="302">
        <f>'Ind T6'!X153</f>
        <v>1.5665860115890624</v>
      </c>
      <c r="G376" s="299" t="str">
        <f>CONCATENATE("(",ROUND((F376/$H378)*100,1),")")</f>
        <v>(3.7)</v>
      </c>
      <c r="H376" s="302">
        <f>SUM(B376,D376,F376)</f>
        <v>23.758921002354629</v>
      </c>
      <c r="I376" s="299" t="str">
        <f>CONCATENATE("(",ROUND((H376/$H378)*100,1),")")</f>
        <v>(56.7)</v>
      </c>
      <c r="K376" s="302">
        <f>B376-B366</f>
        <v>2.4706471890836905</v>
      </c>
      <c r="L376" s="302">
        <f>D376-D366</f>
        <v>0.80557565645891227</v>
      </c>
      <c r="M376" s="302">
        <f>F376-F366</f>
        <v>0.21803338924076821</v>
      </c>
      <c r="N376" s="302">
        <f>SUM(K376:M376)</f>
        <v>3.494256234783371</v>
      </c>
    </row>
    <row r="377" spans="1:14" x14ac:dyDescent="0.2">
      <c r="A377" s="282" t="s">
        <v>365</v>
      </c>
      <c r="B377" s="302">
        <f>'Ind T6'!V152</f>
        <v>8.7697979542667976</v>
      </c>
      <c r="C377" s="299" t="str">
        <f>CONCATENATE("(",ROUND((B377/$H378)*100,1),")")</f>
        <v>(20.9)</v>
      </c>
      <c r="D377" s="302">
        <f>'Ind T6'!W152</f>
        <v>7.5230324157661661</v>
      </c>
      <c r="E377" s="299" t="str">
        <f>CONCATENATE("(",ROUND((D377/$H378)*100,1),")")</f>
        <v>(18)</v>
      </c>
      <c r="F377" s="302">
        <f>'Ind T6'!X152</f>
        <v>1.8572486276123787</v>
      </c>
      <c r="G377" s="299" t="str">
        <f>CONCATENATE("(",ROUND((F377/$H378)*100,1),")")</f>
        <v>(4.4)</v>
      </c>
      <c r="H377" s="302">
        <f t="shared" ref="H377" si="285">SUM(B377,D377,F377)</f>
        <v>18.150078997645341</v>
      </c>
      <c r="I377" s="299" t="str">
        <f>CONCATENATE("(",ROUND((H377/$H378)*100,1),")")</f>
        <v>(43.3)</v>
      </c>
      <c r="K377" s="302">
        <f t="shared" ref="K377:K378" si="286">B377-B367</f>
        <v>1.6081258975374384</v>
      </c>
      <c r="L377" s="302">
        <f t="shared" ref="L377:L378" si="287">D377-D367</f>
        <v>0.77627687856580962</v>
      </c>
      <c r="M377" s="302">
        <f t="shared" ref="M377:M378" si="288">F377-F367</f>
        <v>0.26634098911342807</v>
      </c>
      <c r="N377" s="302">
        <f t="shared" ref="N377:N378" si="289">SUM(K377:M377)</f>
        <v>2.6507437652166761</v>
      </c>
    </row>
    <row r="378" spans="1:14" x14ac:dyDescent="0.2">
      <c r="A378" s="282" t="s">
        <v>363</v>
      </c>
      <c r="B378" s="302">
        <f>SUM(B376:B377)</f>
        <v>25.228721247816708</v>
      </c>
      <c r="C378" s="299" t="str">
        <f>CONCATENATE("(",ROUND((B378/$H378)*100,1),")")</f>
        <v>(60.2)</v>
      </c>
      <c r="D378" s="302">
        <f>SUM(D376:D377)</f>
        <v>13.256444112981825</v>
      </c>
      <c r="E378" s="299" t="str">
        <f>CONCATENATE("(",ROUND((D378/$H378)*100,1),")")</f>
        <v>(31.6)</v>
      </c>
      <c r="F378" s="302">
        <f>SUM(F376:F377)</f>
        <v>3.4238346392014414</v>
      </c>
      <c r="G378" s="299" t="str">
        <f>CONCATENATE("(",ROUND((F378/$H378)*100,1),")")</f>
        <v>(8.2)</v>
      </c>
      <c r="H378" s="302">
        <f>SUM(H376:H377)</f>
        <v>41.90899999999997</v>
      </c>
      <c r="I378" s="299" t="str">
        <f>CONCATENATE("(",ROUND((H378/$H378)*100,1),")")</f>
        <v>(100)</v>
      </c>
      <c r="K378" s="302">
        <f t="shared" si="286"/>
        <v>4.0787730866211298</v>
      </c>
      <c r="L378" s="302">
        <f t="shared" si="287"/>
        <v>1.581852535024721</v>
      </c>
      <c r="M378" s="302">
        <f t="shared" si="288"/>
        <v>0.48437437835419672</v>
      </c>
      <c r="N378" s="302">
        <f t="shared" si="289"/>
        <v>6.1450000000000475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6.2613878845883599</v>
      </c>
      <c r="C387" s="299" t="str">
        <f>CONCATENATE("(",ROUND((B387/$H389)*100,1),")")</f>
        <v>(35.2)</v>
      </c>
      <c r="D387" s="302">
        <f>'Ind T6'!M162</f>
        <v>0.88432794165199702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7.1457158262403571</v>
      </c>
      <c r="I387" s="299" t="str">
        <f>CONCATENATE("(",ROUND((H387/$H389)*100,1),")")</f>
        <v>(40.2)</v>
      </c>
      <c r="K387" s="302">
        <f>B392-B387</f>
        <v>-2.6860477626377666E-2</v>
      </c>
      <c r="L387" s="302">
        <f>D392-D387</f>
        <v>6.2779544660729436E-2</v>
      </c>
      <c r="M387" s="302">
        <f>F392-F387</f>
        <v>0</v>
      </c>
      <c r="N387" s="302">
        <f>SUM(K387:M387)</f>
        <v>3.591906703435177E-2</v>
      </c>
    </row>
    <row r="388" spans="1:14" x14ac:dyDescent="0.2">
      <c r="A388" s="282" t="s">
        <v>365</v>
      </c>
      <c r="B388" s="302">
        <f>'Ind T6'!L161</f>
        <v>5.509464636829982</v>
      </c>
      <c r="C388" s="299" t="str">
        <f>CONCATENATE("(",ROUND((B388/$H389)*100,1),")")</f>
        <v>(31)</v>
      </c>
      <c r="D388" s="302">
        <f>'Ind T6'!M161</f>
        <v>4.8120830954341978</v>
      </c>
      <c r="E388" s="299" t="str">
        <f>CONCATENATE("(",ROUND((D388/$H389)*100,1),")")</f>
        <v>(27)</v>
      </c>
      <c r="F388" s="302">
        <f>'Ind T6'!N161</f>
        <v>0.32273644149544406</v>
      </c>
      <c r="G388" s="299" t="str">
        <f>CONCATENATE("(",ROUND((F388/$H389)*100,1),")")</f>
        <v>(1.8)</v>
      </c>
      <c r="H388" s="302">
        <f t="shared" ref="H388" si="290">SUM(B388,D388,F388)</f>
        <v>10.644284173759623</v>
      </c>
      <c r="I388" s="299" t="str">
        <f>CONCATENATE("(",ROUND((H388/$H389)*100,1),")")</f>
        <v>(59.8)</v>
      </c>
      <c r="K388" s="302">
        <f t="shared" ref="K388:K389" si="291">B393-B388</f>
        <v>8.9433720340040601E-2</v>
      </c>
      <c r="L388" s="302">
        <f t="shared" ref="L388:L389" si="292">D393-D388</f>
        <v>8.8008981720883561E-2</v>
      </c>
      <c r="M388" s="302">
        <f t="shared" ref="M388:M389" si="293">F393-F388</f>
        <v>5.6382309047464108E-3</v>
      </c>
      <c r="N388" s="302">
        <f t="shared" ref="N388:N389" si="294">SUM(K388:M388)</f>
        <v>0.18308093296567057</v>
      </c>
    </row>
    <row r="389" spans="1:14" x14ac:dyDescent="0.2">
      <c r="A389" s="282" t="s">
        <v>363</v>
      </c>
      <c r="B389" s="302">
        <f>SUM(B387:B388)</f>
        <v>11.770852521418341</v>
      </c>
      <c r="C389" s="299" t="str">
        <f>CONCATENATE("(",ROUND((B389/$H389)*100,1),")")</f>
        <v>(66.2)</v>
      </c>
      <c r="D389" s="302">
        <f>SUM(D387:D388)</f>
        <v>5.6964110370861949</v>
      </c>
      <c r="E389" s="299" t="str">
        <f>CONCATENATE("(",ROUND((D389/$H389)*100,1),")")</f>
        <v>(32)</v>
      </c>
      <c r="F389" s="302">
        <f>SUM(F387:F388)</f>
        <v>0.32273644149544406</v>
      </c>
      <c r="G389" s="299" t="str">
        <f>CONCATENATE("(",ROUND((F389/$H389)*100,1),")")</f>
        <v>(1.8)</v>
      </c>
      <c r="H389" s="302">
        <f>SUM(H387:H388)</f>
        <v>17.789999999999978</v>
      </c>
      <c r="I389" s="299" t="str">
        <f>CONCATENATE("(",ROUND((H389/$H389)*100,1),")")</f>
        <v>(100)</v>
      </c>
      <c r="K389" s="302">
        <f t="shared" si="291"/>
        <v>6.2573242713664712E-2</v>
      </c>
      <c r="L389" s="302">
        <f t="shared" si="292"/>
        <v>0.15078852638161244</v>
      </c>
      <c r="M389" s="302">
        <f t="shared" si="293"/>
        <v>5.6382309047464108E-3</v>
      </c>
      <c r="N389" s="302">
        <f t="shared" si="294"/>
        <v>0.21900000000002356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6.2345274069619823</v>
      </c>
      <c r="C392" s="299" t="str">
        <f>CONCATENATE("(",ROUND((B392/$H394)*100,1),")")</f>
        <v>(34.6)</v>
      </c>
      <c r="D392" s="302">
        <f>'Ind T6'!R162</f>
        <v>0.94710748631272645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7.1816348932747083</v>
      </c>
      <c r="I392" s="299" t="str">
        <f>CONCATENATE("(",ROUND((H392/$H394)*100,1),")")</f>
        <v>(39.9)</v>
      </c>
      <c r="K392" s="302">
        <f>B397-B392</f>
        <v>-8.1543989257042426E-3</v>
      </c>
      <c r="L392" s="302">
        <f>D397-D392</f>
        <v>0.14069811517100583</v>
      </c>
      <c r="M392" s="302">
        <f>F397-F392</f>
        <v>0</v>
      </c>
      <c r="N392" s="302">
        <f>SUM(K392:M392)</f>
        <v>0.13254371624530159</v>
      </c>
    </row>
    <row r="393" spans="1:14" x14ac:dyDescent="0.2">
      <c r="A393" s="282" t="s">
        <v>365</v>
      </c>
      <c r="B393" s="302">
        <f>'Ind T6'!Q161</f>
        <v>5.5988983571700226</v>
      </c>
      <c r="C393" s="299" t="str">
        <f>CONCATENATE("(",ROUND((B393/$H394)*100,1),")")</f>
        <v>(31.1)</v>
      </c>
      <c r="D393" s="302">
        <f>'Ind T6'!R161</f>
        <v>4.9000920771550813</v>
      </c>
      <c r="E393" s="299" t="str">
        <f>CONCATENATE("(",ROUND((D393/$H394)*100,1),")")</f>
        <v>(27.2)</v>
      </c>
      <c r="F393" s="302">
        <f>'Ind T6'!S161</f>
        <v>0.32837467240019047</v>
      </c>
      <c r="G393" s="299" t="str">
        <f>CONCATENATE("(",ROUND((F393/$H394)*100,1),")")</f>
        <v>(1.8)</v>
      </c>
      <c r="H393" s="302">
        <f t="shared" ref="H393" si="295">SUM(B393,D393,F393)</f>
        <v>10.827365106725296</v>
      </c>
      <c r="I393" s="299" t="str">
        <f>CONCATENATE("(",ROUND((H393/$H394)*100,1),")")</f>
        <v>(60.1)</v>
      </c>
      <c r="K393" s="302">
        <f t="shared" ref="K393:K394" si="296">B398-B393</f>
        <v>0.23025555144149124</v>
      </c>
      <c r="L393" s="302">
        <f t="shared" ref="L393:L394" si="297">D398-D393</f>
        <v>0.20373684587298957</v>
      </c>
      <c r="M393" s="302">
        <f t="shared" ref="M393:M394" si="298">F398-F393</f>
        <v>1.6463886440235775E-2</v>
      </c>
      <c r="N393" s="302">
        <f t="shared" ref="N393:N394" si="299">SUM(K393:M393)</f>
        <v>0.45045628375471658</v>
      </c>
    </row>
    <row r="394" spans="1:14" x14ac:dyDescent="0.2">
      <c r="A394" s="282" t="s">
        <v>363</v>
      </c>
      <c r="B394" s="302">
        <f>SUM(B392:B393)</f>
        <v>11.833425764132006</v>
      </c>
      <c r="C394" s="299" t="str">
        <f>CONCATENATE("(",ROUND((B394/$H394)*100,1),")")</f>
        <v>(65.7)</v>
      </c>
      <c r="D394" s="302">
        <f>SUM(D392:D393)</f>
        <v>5.8471995634678073</v>
      </c>
      <c r="E394" s="299" t="str">
        <f>CONCATENATE("(",ROUND((D394/$H394)*100,1),")")</f>
        <v>(32.5)</v>
      </c>
      <c r="F394" s="302">
        <f>SUM(F392:F393)</f>
        <v>0.32837467240019047</v>
      </c>
      <c r="G394" s="299" t="str">
        <f>CONCATENATE("(",ROUND((F394/$H394)*100,1),")")</f>
        <v>(1.8)</v>
      </c>
      <c r="H394" s="302">
        <f>SUM(H392:H393)</f>
        <v>18.009000000000004</v>
      </c>
      <c r="I394" s="299" t="str">
        <f>CONCATENATE("(",ROUND((H394/$H394)*100,1),")")</f>
        <v>(100)</v>
      </c>
      <c r="K394" s="302">
        <f t="shared" si="296"/>
        <v>0.22210115251578699</v>
      </c>
      <c r="L394" s="302">
        <f t="shared" si="297"/>
        <v>0.34443496104399607</v>
      </c>
      <c r="M394" s="302">
        <f t="shared" si="298"/>
        <v>1.6463886440235775E-2</v>
      </c>
      <c r="N394" s="302">
        <f t="shared" si="299"/>
        <v>0.58300000000001884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6.226373008036278</v>
      </c>
      <c r="C397" s="299" t="str">
        <f>CONCATENATE("(",ROUND((B397/$H399)*100,1),")")</f>
        <v>(33.5)</v>
      </c>
      <c r="D397" s="302">
        <f>'Ind T6'!W162</f>
        <v>1.0878056014837323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7.3141786095200105</v>
      </c>
      <c r="I397" s="299" t="str">
        <f>CONCATENATE("(",ROUND((H397/$H399)*100,1),")")</f>
        <v>(39.3)</v>
      </c>
      <c r="K397" s="302">
        <f>B397-B387</f>
        <v>-3.5014876552081908E-2</v>
      </c>
      <c r="L397" s="302">
        <f>D397-D387</f>
        <v>0.20347765983173527</v>
      </c>
      <c r="M397" s="302">
        <f>F397-F387</f>
        <v>0</v>
      </c>
      <c r="N397" s="302">
        <f>SUM(K397:M397)</f>
        <v>0.16846278327965336</v>
      </c>
    </row>
    <row r="398" spans="1:14" x14ac:dyDescent="0.2">
      <c r="A398" s="282" t="s">
        <v>365</v>
      </c>
      <c r="B398" s="302">
        <f>'Ind T6'!V161</f>
        <v>5.8291539086115138</v>
      </c>
      <c r="C398" s="299" t="str">
        <f>CONCATENATE("(",ROUND((B398/$H399)*100,1),")")</f>
        <v>(31.4)</v>
      </c>
      <c r="D398" s="302">
        <f>'Ind T6'!W161</f>
        <v>5.1038289230280709</v>
      </c>
      <c r="E398" s="299" t="str">
        <f>CONCATENATE("(",ROUND((D398/$H399)*100,1),")")</f>
        <v>(27.5)</v>
      </c>
      <c r="F398" s="302">
        <f>'Ind T6'!X161</f>
        <v>0.34483855884042625</v>
      </c>
      <c r="G398" s="299" t="str">
        <f>CONCATENATE("(",ROUND((F398/$H399)*100,1),")")</f>
        <v>(1.9)</v>
      </c>
      <c r="H398" s="302">
        <f t="shared" ref="H398" si="300">SUM(B398,D398,F398)</f>
        <v>11.27782139048001</v>
      </c>
      <c r="I398" s="299" t="str">
        <f>CONCATENATE("(",ROUND((H398/$H399)*100,1),")")</f>
        <v>(60.7)</v>
      </c>
      <c r="K398" s="302">
        <f t="shared" ref="K398:K399" si="301">B398-B388</f>
        <v>0.31968927178153184</v>
      </c>
      <c r="L398" s="302">
        <f t="shared" ref="L398:L399" si="302">D398-D388</f>
        <v>0.29174582759387313</v>
      </c>
      <c r="M398" s="302">
        <f t="shared" ref="M398:M399" si="303">F398-F388</f>
        <v>2.2102117344982186E-2</v>
      </c>
      <c r="N398" s="302">
        <f t="shared" ref="N398:N399" si="304">SUM(K398:M398)</f>
        <v>0.63353721672038721</v>
      </c>
    </row>
    <row r="399" spans="1:14" x14ac:dyDescent="0.2">
      <c r="A399" s="282" t="s">
        <v>363</v>
      </c>
      <c r="B399" s="302">
        <f>SUM(B397:B398)</f>
        <v>12.055526916647793</v>
      </c>
      <c r="C399" s="299" t="str">
        <f>CONCATENATE("(",ROUND((B399/$H399)*100,1),")")</f>
        <v>(64.8)</v>
      </c>
      <c r="D399" s="302">
        <f>SUM(D397:D398)</f>
        <v>6.1916345245118034</v>
      </c>
      <c r="E399" s="299" t="str">
        <f>CONCATENATE("(",ROUND((D399/$H399)*100,1),")")</f>
        <v>(33.3)</v>
      </c>
      <c r="F399" s="302">
        <f>SUM(F397:F398)</f>
        <v>0.34483855884042625</v>
      </c>
      <c r="G399" s="299" t="str">
        <f>CONCATENATE("(",ROUND((F399/$H399)*100,1),")")</f>
        <v>(1.9)</v>
      </c>
      <c r="H399" s="302">
        <f>SUM(H397:H398)</f>
        <v>18.59200000000002</v>
      </c>
      <c r="I399" s="299" t="str">
        <f>CONCATENATE("(",ROUND((H399/$H399)*100,1),")")</f>
        <v>(100)</v>
      </c>
      <c r="K399" s="302">
        <f t="shared" si="301"/>
        <v>0.2846743952294517</v>
      </c>
      <c r="L399" s="302">
        <f t="shared" si="302"/>
        <v>0.49522348742560851</v>
      </c>
      <c r="M399" s="302">
        <f t="shared" si="303"/>
        <v>2.2102117344982186E-2</v>
      </c>
      <c r="N399" s="302">
        <f t="shared" si="304"/>
        <v>0.80200000000004246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7.7939717073725232</v>
      </c>
      <c r="C408" s="299" t="str">
        <f>CONCATENATE("(",ROUND((B408/$H410)*100,1),")")</f>
        <v>(19.4)</v>
      </c>
      <c r="D408" s="302">
        <f>'Ind T6'!M171</f>
        <v>2.2810795357507749</v>
      </c>
      <c r="E408" s="299" t="str">
        <f>CONCATENATE("(",ROUND((D408/$H410)*100,1),")")</f>
        <v>(5.7)</v>
      </c>
      <c r="F408" s="302">
        <f>'Ind T6'!N171</f>
        <v>1.2507004820373018</v>
      </c>
      <c r="G408" s="299" t="str">
        <f>CONCATENATE("(",ROUND((F408/$H410)*100,1),")")</f>
        <v>(3.1)</v>
      </c>
      <c r="H408" s="302">
        <f>SUM(B408,D408,F408)</f>
        <v>11.3257517251606</v>
      </c>
      <c r="I408" s="299" t="str">
        <f>CONCATENATE("(",ROUND((H408/$H410)*100,1),")")</f>
        <v>(28.2)</v>
      </c>
      <c r="K408" s="302">
        <f>B413-B408</f>
        <v>5.4704248099504582E-2</v>
      </c>
      <c r="L408" s="302">
        <f>D413-D408</f>
        <v>7.7661392913055405E-2</v>
      </c>
      <c r="M408" s="302">
        <f>F413-F408</f>
        <v>5.008755905537865E-2</v>
      </c>
      <c r="N408" s="302">
        <f>SUM(K408:M408)</f>
        <v>0.18245320006793864</v>
      </c>
    </row>
    <row r="409" spans="1:14" x14ac:dyDescent="0.2">
      <c r="A409" s="282" t="s">
        <v>365</v>
      </c>
      <c r="B409" s="302">
        <f>'Ind T6'!L170</f>
        <v>12.56495858347955</v>
      </c>
      <c r="C409" s="299" t="str">
        <f>CONCATENATE("(",ROUND((B409/$H410)*100,1),")")</f>
        <v>(31.3)</v>
      </c>
      <c r="D409" s="302">
        <f>'Ind T6'!M170</f>
        <v>14.741624215343588</v>
      </c>
      <c r="E409" s="299" t="str">
        <f>CONCATENATE("(",ROUND((D409/$H410)*100,1),")")</f>
        <v>(36.7)</v>
      </c>
      <c r="F409" s="302">
        <f>'Ind T6'!N170</f>
        <v>1.5676654760162512</v>
      </c>
      <c r="G409" s="299" t="str">
        <f>CONCATENATE("(",ROUND((F409/$H410)*100,1),")")</f>
        <v>(3.9)</v>
      </c>
      <c r="H409" s="302">
        <f t="shared" ref="H409" si="305">SUM(B409,D409,F409)</f>
        <v>28.874248274839388</v>
      </c>
      <c r="I409" s="299" t="str">
        <f>CONCATENATE("(",ROUND((H409/$H410)*100,1),")")</f>
        <v>(71.8)</v>
      </c>
      <c r="K409" s="302">
        <f t="shared" ref="K409:K410" si="306">B414-B409</f>
        <v>0.54060122314274928</v>
      </c>
      <c r="L409" s="302">
        <f t="shared" ref="L409:L410" si="307">D414-D409</f>
        <v>-2.3792967584903124E-2</v>
      </c>
      <c r="M409" s="302">
        <f t="shared" ref="M409:M410" si="308">F414-F409</f>
        <v>4.9738544374220428E-2</v>
      </c>
      <c r="N409" s="302">
        <f t="shared" ref="N409:N410" si="309">SUM(K409:M409)</f>
        <v>0.56654679993206658</v>
      </c>
    </row>
    <row r="410" spans="1:14" x14ac:dyDescent="0.2">
      <c r="A410" s="282" t="s">
        <v>363</v>
      </c>
      <c r="B410" s="302">
        <f>SUM(B408:B409)</f>
        <v>20.358930290852072</v>
      </c>
      <c r="C410" s="299" t="str">
        <f>CONCATENATE("(",ROUND((B410/$H410)*100,1),")")</f>
        <v>(50.6)</v>
      </c>
      <c r="D410" s="302">
        <f>SUM(D408:D409)</f>
        <v>17.022703751094362</v>
      </c>
      <c r="E410" s="299" t="str">
        <f>CONCATENATE("(",ROUND((D410/$H410)*100,1),")")</f>
        <v>(42.3)</v>
      </c>
      <c r="F410" s="302">
        <f>SUM(F408:F409)</f>
        <v>2.8183659580535529</v>
      </c>
      <c r="G410" s="299" t="str">
        <f>CONCATENATE("(",ROUND((F410/$H410)*100,1),")")</f>
        <v>(7)</v>
      </c>
      <c r="H410" s="302">
        <f>SUM(H408:H409)</f>
        <v>40.199999999999989</v>
      </c>
      <c r="I410" s="299" t="str">
        <f>CONCATENATE("(",ROUND((H410/$H410)*100,1),")")</f>
        <v>(100)</v>
      </c>
      <c r="K410" s="302">
        <f t="shared" si="306"/>
        <v>0.59530547124225563</v>
      </c>
      <c r="L410" s="302">
        <f t="shared" si="307"/>
        <v>5.3868425328154501E-2</v>
      </c>
      <c r="M410" s="302">
        <f t="shared" si="308"/>
        <v>9.98261034295993E-2</v>
      </c>
      <c r="N410" s="302">
        <f t="shared" si="309"/>
        <v>0.74900000000000944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7.8486759554720278</v>
      </c>
      <c r="C413" s="299" t="str">
        <f>CONCATENATE("(",ROUND((B413/$H415)*100,1),")")</f>
        <v>(19.2)</v>
      </c>
      <c r="D413" s="302">
        <f>'Ind T6'!R171</f>
        <v>2.3587409286638303</v>
      </c>
      <c r="E413" s="299" t="str">
        <f>CONCATENATE("(",ROUND((D413/$H415)*100,1),")")</f>
        <v>(5.8)</v>
      </c>
      <c r="F413" s="302">
        <f>'Ind T6'!S171</f>
        <v>1.3007880410926804</v>
      </c>
      <c r="G413" s="299" t="str">
        <f>CONCATENATE("(",ROUND((F413/$H415)*100,1),")")</f>
        <v>(3.2)</v>
      </c>
      <c r="H413" s="302">
        <f>SUM(B413,D413,F413)</f>
        <v>11.508204925228538</v>
      </c>
      <c r="I413" s="299" t="str">
        <f>CONCATENATE("(",ROUND((H413/$H415)*100,1),")")</f>
        <v>(28.1)</v>
      </c>
      <c r="K413" s="302">
        <f>B418-B413</f>
        <v>0.1545457953970617</v>
      </c>
      <c r="L413" s="302">
        <f>D418-D413</f>
        <v>0.16218131113010781</v>
      </c>
      <c r="M413" s="302">
        <f>F418-F413</f>
        <v>0.10188699849897742</v>
      </c>
      <c r="N413" s="302">
        <f>SUM(K413:M413)</f>
        <v>0.41861410502614693</v>
      </c>
    </row>
    <row r="414" spans="1:14" x14ac:dyDescent="0.2">
      <c r="A414" s="282" t="s">
        <v>365</v>
      </c>
      <c r="B414" s="302">
        <f>'Ind T6'!Q170</f>
        <v>13.105559806622299</v>
      </c>
      <c r="C414" s="299" t="str">
        <f>CONCATENATE("(",ROUND((B414/$H415)*100,1),")")</f>
        <v>(32)</v>
      </c>
      <c r="D414" s="302">
        <f>'Ind T6'!R170</f>
        <v>14.717831247758685</v>
      </c>
      <c r="E414" s="299" t="str">
        <f>CONCATENATE("(",ROUND((D414/$H415)*100,1),")")</f>
        <v>(35.9)</v>
      </c>
      <c r="F414" s="302">
        <f>'Ind T6'!S170</f>
        <v>1.6174040203904716</v>
      </c>
      <c r="G414" s="299" t="str">
        <f>CONCATENATE("(",ROUND((F414/$H415)*100,1),")")</f>
        <v>(3.9)</v>
      </c>
      <c r="H414" s="302">
        <f t="shared" ref="H414" si="310">SUM(B414,D414,F414)</f>
        <v>29.440795074771454</v>
      </c>
      <c r="I414" s="299" t="str">
        <f>CONCATENATE("(",ROUND((H414/$H415)*100,1),")")</f>
        <v>(71.9)</v>
      </c>
      <c r="K414" s="302">
        <f t="shared" ref="K414:K415" si="311">B419-B414</f>
        <v>1.2401516093051477</v>
      </c>
      <c r="L414" s="302">
        <f t="shared" ref="L414:L415" si="312">D419-D414</f>
        <v>9.3148530277460395E-3</v>
      </c>
      <c r="M414" s="302">
        <f t="shared" ref="M414:M415" si="313">F419-F414</f>
        <v>7.6919432640873753E-2</v>
      </c>
      <c r="N414" s="302">
        <f t="shared" ref="N414:N415" si="314">SUM(K414:M414)</f>
        <v>1.3263858949737675</v>
      </c>
    </row>
    <row r="415" spans="1:14" x14ac:dyDescent="0.2">
      <c r="A415" s="282" t="s">
        <v>363</v>
      </c>
      <c r="B415" s="302">
        <f>SUM(B413:B414)</f>
        <v>20.954235762094328</v>
      </c>
      <c r="C415" s="299" t="str">
        <f>CONCATENATE("(",ROUND((B415/$H415)*100,1),")")</f>
        <v>(51.2)</v>
      </c>
      <c r="D415" s="302">
        <f>SUM(D413:D414)</f>
        <v>17.076572176422516</v>
      </c>
      <c r="E415" s="299" t="str">
        <f>CONCATENATE("(",ROUND((D415/$H415)*100,1),")")</f>
        <v>(41.7)</v>
      </c>
      <c r="F415" s="302">
        <f>SUM(F413:F414)</f>
        <v>2.9181920614831522</v>
      </c>
      <c r="G415" s="299" t="str">
        <f>CONCATENATE("(",ROUND((F415/$H415)*100,1),")")</f>
        <v>(7.1)</v>
      </c>
      <c r="H415" s="302">
        <f>SUM(H413:H414)</f>
        <v>40.948999999999991</v>
      </c>
      <c r="I415" s="299" t="str">
        <f>CONCATENATE("(",ROUND((H415/$H415)*100,1),")")</f>
        <v>(100)</v>
      </c>
      <c r="K415" s="302">
        <f t="shared" si="311"/>
        <v>1.3946974047022067</v>
      </c>
      <c r="L415" s="302">
        <f t="shared" si="312"/>
        <v>0.17149616415785118</v>
      </c>
      <c r="M415" s="302">
        <f t="shared" si="313"/>
        <v>0.17880643113985073</v>
      </c>
      <c r="N415" s="302">
        <f t="shared" si="314"/>
        <v>1.7449999999999086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8.0032217508690895</v>
      </c>
      <c r="C418" s="299" t="str">
        <f>CONCATENATE("(",ROUND((B418/$H420)*100,1),")")</f>
        <v>(18.7)</v>
      </c>
      <c r="D418" s="302">
        <f>'Ind T6'!W171</f>
        <v>2.5209222397939381</v>
      </c>
      <c r="E418" s="299" t="str">
        <f>CONCATENATE("(",ROUND((D418/$H420)*100,1),")")</f>
        <v>(5.9)</v>
      </c>
      <c r="F418" s="302">
        <f>'Ind T6'!X171</f>
        <v>1.4026750395916578</v>
      </c>
      <c r="G418" s="299" t="str">
        <f>CONCATENATE("(",ROUND((F418/$H420)*100,1),")")</f>
        <v>(3.3)</v>
      </c>
      <c r="H418" s="302">
        <f>SUM(B418,D418,F418)</f>
        <v>11.926819030254686</v>
      </c>
      <c r="I418" s="299" t="str">
        <f>CONCATENATE("(",ROUND((H418/$H420)*100,1),")")</f>
        <v>(27.9)</v>
      </c>
      <c r="K418" s="302">
        <f>B418-B408</f>
        <v>0.20925004349656628</v>
      </c>
      <c r="L418" s="302">
        <f>D418-D408</f>
        <v>0.23984270404316321</v>
      </c>
      <c r="M418" s="302">
        <f>F418-F408</f>
        <v>0.15197455755435607</v>
      </c>
      <c r="N418" s="302">
        <f>SUM(K418:M418)</f>
        <v>0.60106730509408557</v>
      </c>
    </row>
    <row r="419" spans="1:14" x14ac:dyDescent="0.2">
      <c r="A419" s="282" t="s">
        <v>365</v>
      </c>
      <c r="B419" s="302">
        <f>'Ind T6'!V170</f>
        <v>14.345711415927447</v>
      </c>
      <c r="C419" s="299" t="str">
        <f>CONCATENATE("(",ROUND((B419/$H420)*100,1),")")</f>
        <v>(33.6)</v>
      </c>
      <c r="D419" s="302">
        <f>'Ind T6'!W170</f>
        <v>14.727146100786431</v>
      </c>
      <c r="E419" s="299" t="str">
        <f>CONCATENATE("(",ROUND((D419/$H420)*100,1),")")</f>
        <v>(34.5)</v>
      </c>
      <c r="F419" s="302">
        <f>'Ind T6'!X170</f>
        <v>1.6943234530313454</v>
      </c>
      <c r="G419" s="299" t="str">
        <f>CONCATENATE("(",ROUND((F419/$H420)*100,1),")")</f>
        <v>(4)</v>
      </c>
      <c r="H419" s="302">
        <f t="shared" ref="H419" si="315">SUM(B419,D419,F419)</f>
        <v>30.767180969745223</v>
      </c>
      <c r="I419" s="299" t="str">
        <f>CONCATENATE("(",ROUND((H419/$H420)*100,1),")")</f>
        <v>(72.1)</v>
      </c>
      <c r="K419" s="302">
        <f t="shared" ref="K419:K420" si="316">B419-B409</f>
        <v>1.7807528324478969</v>
      </c>
      <c r="L419" s="302">
        <f t="shared" ref="L419:L420" si="317">D419-D409</f>
        <v>-1.4478114557157085E-2</v>
      </c>
      <c r="M419" s="302">
        <f t="shared" ref="M419:M420" si="318">F419-F409</f>
        <v>0.12665797701509418</v>
      </c>
      <c r="N419" s="302">
        <f t="shared" ref="N419:N420" si="319">SUM(K419:M419)</f>
        <v>1.892932694905834</v>
      </c>
    </row>
    <row r="420" spans="1:14" x14ac:dyDescent="0.2">
      <c r="A420" s="282" t="s">
        <v>363</v>
      </c>
      <c r="B420" s="302">
        <f>SUM(B418:B419)</f>
        <v>22.348933166796535</v>
      </c>
      <c r="C420" s="299" t="str">
        <f>CONCATENATE("(",ROUND((B420/$H420)*100,1),")")</f>
        <v>(52.3)</v>
      </c>
      <c r="D420" s="302">
        <f>SUM(D418:D419)</f>
        <v>17.248068340580367</v>
      </c>
      <c r="E420" s="299" t="str">
        <f>CONCATENATE("(",ROUND((D420/$H420)*100,1),")")</f>
        <v>(40.4)</v>
      </c>
      <c r="F420" s="302">
        <f>SUM(F418:F419)</f>
        <v>3.096998492623003</v>
      </c>
      <c r="G420" s="299" t="str">
        <f>CONCATENATE("(",ROUND((F420/$H420)*100,1),")")</f>
        <v>(7.3)</v>
      </c>
      <c r="H420" s="302">
        <f>SUM(H418:H419)</f>
        <v>42.69399999999991</v>
      </c>
      <c r="I420" s="299" t="str">
        <f>CONCATENATE("(",ROUND((H420/$H420)*100,1),")")</f>
        <v>(100)</v>
      </c>
      <c r="K420" s="302">
        <f t="shared" si="316"/>
        <v>1.9900028759444623</v>
      </c>
      <c r="L420" s="302">
        <f t="shared" si="317"/>
        <v>0.22536458948600568</v>
      </c>
      <c r="M420" s="302">
        <f t="shared" si="318"/>
        <v>0.27863253456945003</v>
      </c>
      <c r="N420" s="302">
        <f t="shared" si="319"/>
        <v>2.4939999999999181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9.2405038622251219</v>
      </c>
      <c r="C429" s="299" t="str">
        <f>CONCATENATE("(",ROUND((B429/$H431)*100,1),")")</f>
        <v>(13.5)</v>
      </c>
      <c r="D429" s="302">
        <f>'Ind T6'!M180</f>
        <v>2.7747878011828329</v>
      </c>
      <c r="E429" s="299" t="str">
        <f>CONCATENATE("(",ROUND((D429/$H431)*100,1),")")</f>
        <v>(4.1)</v>
      </c>
      <c r="F429" s="302">
        <f>'Ind T6'!N180</f>
        <v>2.4240400660550505</v>
      </c>
      <c r="G429" s="299" t="str">
        <f>CONCATENATE("(",ROUND((F429/$H431)*100,1),")")</f>
        <v>(3.5)</v>
      </c>
      <c r="H429" s="302">
        <f>SUM(B429,D429,F429)</f>
        <v>14.439331729463005</v>
      </c>
      <c r="I429" s="299" t="str">
        <f>CONCATENATE("(",ROUND((H429/$H431)*100,1),")")</f>
        <v>(21.1)</v>
      </c>
      <c r="K429" s="302">
        <f>B434-B429</f>
        <v>0.51936940015478683</v>
      </c>
      <c r="L429" s="302">
        <f>D434-D429</f>
        <v>0.22709462820233473</v>
      </c>
      <c r="M429" s="302">
        <f>F434-F429</f>
        <v>7.3975404484385443E-3</v>
      </c>
      <c r="N429" s="302">
        <f>SUM(K429:M429)</f>
        <v>0.7538615688055601</v>
      </c>
    </row>
    <row r="430" spans="1:14" x14ac:dyDescent="0.2">
      <c r="A430" s="282" t="s">
        <v>365</v>
      </c>
      <c r="B430" s="302">
        <f>'Ind T6'!L179</f>
        <v>27.603605385856849</v>
      </c>
      <c r="C430" s="299" t="str">
        <f>CONCATENATE("(",ROUND((B430/$H431)*100,1),")")</f>
        <v>(40.3)</v>
      </c>
      <c r="D430" s="302">
        <f>'Ind T6'!M179</f>
        <v>24.177455458423999</v>
      </c>
      <c r="E430" s="299" t="str">
        <f>CONCATENATE("(",ROUND((D430/$H431)*100,1),")")</f>
        <v>(35.3)</v>
      </c>
      <c r="F430" s="302">
        <f>'Ind T6'!N179</f>
        <v>2.2196074262563026</v>
      </c>
      <c r="G430" s="299" t="str">
        <f>CONCATENATE("(",ROUND((F430/$H431)*100,1),")")</f>
        <v>(3.2)</v>
      </c>
      <c r="H430" s="302">
        <f t="shared" ref="H430" si="320">SUM(B430,D430,F430)</f>
        <v>54.000668270537147</v>
      </c>
      <c r="I430" s="299" t="str">
        <f>CONCATENATE("(",ROUND((H430/$H431)*100,1),")")</f>
        <v>(78.9)</v>
      </c>
      <c r="K430" s="302">
        <f t="shared" ref="K430:K431" si="321">B435-B430</f>
        <v>2.3512385881152831</v>
      </c>
      <c r="L430" s="302">
        <f t="shared" ref="L430:L431" si="322">D435-D430</f>
        <v>0.55529625980600272</v>
      </c>
      <c r="M430" s="302">
        <f t="shared" ref="M430:M431" si="323">F435-F430</f>
        <v>0.26060358327294431</v>
      </c>
      <c r="N430" s="302">
        <f t="shared" ref="N430:N431" si="324">SUM(K430:M430)</f>
        <v>3.1671384311942301</v>
      </c>
    </row>
    <row r="431" spans="1:14" x14ac:dyDescent="0.2">
      <c r="A431" s="282" t="s">
        <v>363</v>
      </c>
      <c r="B431" s="302">
        <f>SUM(B429:B430)</f>
        <v>36.844109248081971</v>
      </c>
      <c r="C431" s="299" t="str">
        <f>CONCATENATE("(",ROUND((B431/$H431)*100,1),")")</f>
        <v>(53.8)</v>
      </c>
      <c r="D431" s="302">
        <f>SUM(D429:D430)</f>
        <v>26.952243259606831</v>
      </c>
      <c r="E431" s="299" t="str">
        <f>CONCATENATE("(",ROUND((D431/$H431)*100,1),")")</f>
        <v>(39.4)</v>
      </c>
      <c r="F431" s="302">
        <f>SUM(F429:F430)</f>
        <v>4.6436474923113531</v>
      </c>
      <c r="G431" s="299" t="str">
        <f>CONCATENATE("(",ROUND((F431/$H431)*100,1),")")</f>
        <v>(6.8)</v>
      </c>
      <c r="H431" s="302">
        <f>SUM(H429:H430)</f>
        <v>68.440000000000154</v>
      </c>
      <c r="I431" s="299" t="str">
        <f>CONCATENATE("(",ROUND((H431/$H431)*100,1),")")</f>
        <v>(100)</v>
      </c>
      <c r="K431" s="302">
        <f t="shared" si="321"/>
        <v>2.8706079882700735</v>
      </c>
      <c r="L431" s="302">
        <f t="shared" si="322"/>
        <v>0.78239088800833656</v>
      </c>
      <c r="M431" s="302">
        <f t="shared" si="323"/>
        <v>0.26800112372138241</v>
      </c>
      <c r="N431" s="302">
        <f t="shared" si="324"/>
        <v>3.9209999999997924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9.7598732623799087</v>
      </c>
      <c r="C434" s="299" t="str">
        <f>CONCATENATE("(",ROUND((B434/$H436)*100,1),")")</f>
        <v>(13.5)</v>
      </c>
      <c r="D434" s="302">
        <f>'Ind T6'!R180</f>
        <v>3.0018824293851676</v>
      </c>
      <c r="E434" s="299" t="str">
        <f>CONCATENATE("(",ROUND((D434/$H436)*100,1),")")</f>
        <v>(4.1)</v>
      </c>
      <c r="F434" s="302">
        <f>'Ind T6'!S180</f>
        <v>2.4314376065034891</v>
      </c>
      <c r="G434" s="299" t="str">
        <f>CONCATENATE("(",ROUND((F434/$H436)*100,1),")")</f>
        <v>(3.4)</v>
      </c>
      <c r="H434" s="302">
        <f>SUM(B434,D434,F434)</f>
        <v>15.193193298268564</v>
      </c>
      <c r="I434" s="299" t="str">
        <f>CONCATENATE("(",ROUND((H434/$H436)*100,1),")")</f>
        <v>(21)</v>
      </c>
      <c r="K434" s="302">
        <f>B439-B434</f>
        <v>0.52173410701425027</v>
      </c>
      <c r="L434" s="302">
        <f>D439-D434</f>
        <v>0.28101222353033961</v>
      </c>
      <c r="M434" s="302">
        <f>F439-F434</f>
        <v>-0.13348532168141247</v>
      </c>
      <c r="N434" s="302">
        <f>SUM(K434:M434)</f>
        <v>0.66926100886317741</v>
      </c>
    </row>
    <row r="435" spans="1:14" x14ac:dyDescent="0.2">
      <c r="A435" s="282" t="s">
        <v>365</v>
      </c>
      <c r="B435" s="302">
        <f>'Ind T6'!Q179</f>
        <v>29.954843973972132</v>
      </c>
      <c r="C435" s="299" t="str">
        <f>CONCATENATE("(",ROUND((B435/$H436)*100,1),")")</f>
        <v>(41.4)</v>
      </c>
      <c r="D435" s="302">
        <f>'Ind T6'!R179</f>
        <v>24.732751718230002</v>
      </c>
      <c r="E435" s="299" t="str">
        <f>CONCATENATE("(",ROUND((D435/$H436)*100,1),")")</f>
        <v>(34.2)</v>
      </c>
      <c r="F435" s="302">
        <f>'Ind T6'!S179</f>
        <v>2.4802110095292469</v>
      </c>
      <c r="G435" s="299" t="str">
        <f>CONCATENATE("(",ROUND((F435/$H436)*100,1),")")</f>
        <v>(3.4)</v>
      </c>
      <c r="H435" s="302">
        <f t="shared" ref="H435" si="325">SUM(B435,D435,F435)</f>
        <v>57.167806701731386</v>
      </c>
      <c r="I435" s="299" t="str">
        <f>CONCATENATE("(",ROUND((H435/$H436)*100,1),")")</f>
        <v>(79)</v>
      </c>
      <c r="K435" s="302">
        <f t="shared" ref="K435:K436" si="326">B440-B435</f>
        <v>3.283909593853636</v>
      </c>
      <c r="L435" s="302">
        <f t="shared" ref="L435:L436" si="327">D440-D435</f>
        <v>-0.57170487804141601</v>
      </c>
      <c r="M435" s="302">
        <f t="shared" ref="M435:M436" si="328">F440-F435</f>
        <v>0.34553427532467351</v>
      </c>
      <c r="N435" s="302">
        <f t="shared" ref="N435:N436" si="329">SUM(K435:M435)</f>
        <v>3.0577389911368935</v>
      </c>
    </row>
    <row r="436" spans="1:14" x14ac:dyDescent="0.2">
      <c r="A436" s="282" t="s">
        <v>363</v>
      </c>
      <c r="B436" s="302">
        <f>SUM(B434:B435)</f>
        <v>39.714717236352044</v>
      </c>
      <c r="C436" s="299" t="str">
        <f>CONCATENATE("(",ROUND((B436/$H436)*100,1),")")</f>
        <v>(54.9)</v>
      </c>
      <c r="D436" s="302">
        <f>SUM(D434:D435)</f>
        <v>27.734634147615168</v>
      </c>
      <c r="E436" s="299" t="str">
        <f>CONCATENATE("(",ROUND((D436/$H436)*100,1),")")</f>
        <v>(38.3)</v>
      </c>
      <c r="F436" s="302">
        <f>SUM(F434:F435)</f>
        <v>4.9116486160327355</v>
      </c>
      <c r="G436" s="299" t="str">
        <f>CONCATENATE("(",ROUND((F436/$H436)*100,1),")")</f>
        <v>(6.8)</v>
      </c>
      <c r="H436" s="302">
        <f>SUM(H434:H435)</f>
        <v>72.360999999999947</v>
      </c>
      <c r="I436" s="299" t="str">
        <f>CONCATENATE("(",ROUND((H436/$H436)*100,1),")")</f>
        <v>(100)</v>
      </c>
      <c r="K436" s="302">
        <f t="shared" si="326"/>
        <v>3.8056437008678827</v>
      </c>
      <c r="L436" s="302">
        <f t="shared" si="327"/>
        <v>-0.2906926545110764</v>
      </c>
      <c r="M436" s="302">
        <f t="shared" si="328"/>
        <v>0.21204895364326148</v>
      </c>
      <c r="N436" s="302">
        <f t="shared" si="329"/>
        <v>3.7270000000000678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10.281607369394159</v>
      </c>
      <c r="C439" s="299" t="str">
        <f>CONCATENATE("(",ROUND((B439/$H441)*100,1),")")</f>
        <v>(13.5)</v>
      </c>
      <c r="D439" s="302">
        <f>'Ind T6'!W180</f>
        <v>3.2828946529155072</v>
      </c>
      <c r="E439" s="299" t="str">
        <f>CONCATENATE("(",ROUND((D439/$H441)*100,1),")")</f>
        <v>(4.3)</v>
      </c>
      <c r="F439" s="302">
        <f>'Ind T6'!X180</f>
        <v>2.2979522848220766</v>
      </c>
      <c r="G439" s="299" t="str">
        <f>CONCATENATE("(",ROUND((F439/$H441)*100,1),")")</f>
        <v>(3)</v>
      </c>
      <c r="H439" s="302">
        <f>SUM(B439,D439,F439)</f>
        <v>15.862454307131742</v>
      </c>
      <c r="I439" s="299" t="str">
        <f>CONCATENATE("(",ROUND((H439/$H441)*100,1),")")</f>
        <v>(20.8)</v>
      </c>
      <c r="K439" s="302">
        <f>B439-B429</f>
        <v>1.0411035071690371</v>
      </c>
      <c r="L439" s="302">
        <f>D439-D429</f>
        <v>0.50810685173267434</v>
      </c>
      <c r="M439" s="302">
        <f>F439-F429</f>
        <v>-0.12608778123297393</v>
      </c>
      <c r="N439" s="302">
        <f>SUM(K439:M439)</f>
        <v>1.4231225776687375</v>
      </c>
    </row>
    <row r="440" spans="1:14" x14ac:dyDescent="0.2">
      <c r="A440" s="282" t="s">
        <v>365</v>
      </c>
      <c r="B440" s="302">
        <f>'Ind T6'!V179</f>
        <v>33.238753567825768</v>
      </c>
      <c r="C440" s="299" t="str">
        <f>CONCATENATE("(",ROUND((B440/$H441)*100,1),")")</f>
        <v>(43.7)</v>
      </c>
      <c r="D440" s="302">
        <f>'Ind T6'!W179</f>
        <v>24.161046840188586</v>
      </c>
      <c r="E440" s="299" t="str">
        <f>CONCATENATE("(",ROUND((D440/$H441)*100,1),")")</f>
        <v>(31.8)</v>
      </c>
      <c r="F440" s="302">
        <f>'Ind T6'!X179</f>
        <v>2.8257452848539204</v>
      </c>
      <c r="G440" s="299" t="str">
        <f>CONCATENATE("(",ROUND((F440/$H441)*100,1),")")</f>
        <v>(3.7)</v>
      </c>
      <c r="H440" s="302">
        <f t="shared" ref="H440" si="330">SUM(B440,D440,F440)</f>
        <v>60.22554569286828</v>
      </c>
      <c r="I440" s="299" t="str">
        <f>CONCATENATE("(",ROUND((H440/$H441)*100,1),")")</f>
        <v>(79.2)</v>
      </c>
      <c r="K440" s="302">
        <f t="shared" ref="K440:K441" si="331">B440-B430</f>
        <v>5.6351481819689191</v>
      </c>
      <c r="L440" s="302">
        <f t="shared" ref="L440:L441" si="332">D440-D430</f>
        <v>-1.6408618235413286E-2</v>
      </c>
      <c r="M440" s="302">
        <f t="shared" ref="M440:M441" si="333">F440-F430</f>
        <v>0.60613785859761782</v>
      </c>
      <c r="N440" s="302">
        <f t="shared" ref="N440:N441" si="334">SUM(K440:M440)</f>
        <v>6.2248774223311241</v>
      </c>
    </row>
    <row r="441" spans="1:14" x14ac:dyDescent="0.2">
      <c r="A441" s="282" t="s">
        <v>363</v>
      </c>
      <c r="B441" s="302">
        <f>SUM(B439:B440)</f>
        <v>43.520360937219927</v>
      </c>
      <c r="C441" s="299" t="str">
        <f>CONCATENATE("(",ROUND((B441/$H441)*100,1),")")</f>
        <v>(57.2)</v>
      </c>
      <c r="D441" s="302">
        <f>SUM(D439:D440)</f>
        <v>27.443941493104091</v>
      </c>
      <c r="E441" s="299" t="str">
        <f>CONCATENATE("(",ROUND((D441/$H441)*100,1),")")</f>
        <v>(36.1)</v>
      </c>
      <c r="F441" s="302">
        <f>SUM(F439:F440)</f>
        <v>5.123697569675997</v>
      </c>
      <c r="G441" s="299" t="str">
        <f>CONCATENATE("(",ROUND((F441/$H441)*100,1),")")</f>
        <v>(6.7)</v>
      </c>
      <c r="H441" s="302">
        <f>SUM(H439:H440)</f>
        <v>76.088000000000022</v>
      </c>
      <c r="I441" s="299" t="str">
        <f>CONCATENATE("(",ROUND((H441/$H441)*100,1),")")</f>
        <v>(100)</v>
      </c>
      <c r="K441" s="302">
        <f t="shared" si="331"/>
        <v>6.6762516891379562</v>
      </c>
      <c r="L441" s="302">
        <f t="shared" si="332"/>
        <v>0.49169823349726016</v>
      </c>
      <c r="M441" s="302">
        <f t="shared" si="333"/>
        <v>0.48005007736464389</v>
      </c>
      <c r="N441" s="302">
        <f t="shared" si="334"/>
        <v>7.6479999999998602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3.2071862258037491</v>
      </c>
      <c r="C450" s="299" t="str">
        <f>CONCATENATE("(",ROUND((B450/$H452)*100,1),")")</f>
        <v>(18.6)</v>
      </c>
      <c r="D450" s="302">
        <f>'Ind T6'!M189</f>
        <v>2.4575170778700284</v>
      </c>
      <c r="E450" s="299" t="str">
        <f>CONCATENATE("(",ROUND((D450/$H452)*100,1),")")</f>
        <v>(14.2)</v>
      </c>
      <c r="F450" s="302">
        <f>'Ind T6'!N189</f>
        <v>3.0113205056270052</v>
      </c>
      <c r="G450" s="299" t="str">
        <f>CONCATENATE("(",ROUND((F450/$H452)*100,1),")")</f>
        <v>(17.4)</v>
      </c>
      <c r="H450" s="302">
        <f>SUM(B450,D450,F450)</f>
        <v>8.6760238093007818</v>
      </c>
      <c r="I450" s="299" t="str">
        <f>CONCATENATE("(",ROUND((H450/$H452)*100,1),")")</f>
        <v>(50.3)</v>
      </c>
      <c r="K450" s="302">
        <f>B455-B450</f>
        <v>8.4942627321890729E-2</v>
      </c>
      <c r="L450" s="302">
        <f>D455-D450</f>
        <v>0.14825397182088285</v>
      </c>
      <c r="M450" s="302">
        <f>F455-F450</f>
        <v>-0.23566614987960754</v>
      </c>
      <c r="N450" s="302">
        <f>SUM(K450:M450)</f>
        <v>-2.4695507368339698E-3</v>
      </c>
    </row>
    <row r="451" spans="1:14" x14ac:dyDescent="0.2">
      <c r="A451" s="282" t="s">
        <v>365</v>
      </c>
      <c r="B451" s="302">
        <f>'Ind T6'!L188</f>
        <v>2.8998241740382351</v>
      </c>
      <c r="C451" s="299" t="str">
        <f>CONCATENATE("(",ROUND((B451/$H452)*100,1),")")</f>
        <v>(16.8)</v>
      </c>
      <c r="D451" s="302">
        <f>'Ind T6'!M188</f>
        <v>4.2941030400241029</v>
      </c>
      <c r="E451" s="299" t="str">
        <f>CONCATENATE("(",ROUND((D451/$H452)*100,1),")")</f>
        <v>(24.9)</v>
      </c>
      <c r="F451" s="302">
        <f>'Ind T6'!N188</f>
        <v>1.3940489766368709</v>
      </c>
      <c r="G451" s="299" t="str">
        <f>CONCATENATE("(",ROUND((F451/$H452)*100,1),")")</f>
        <v>(8.1)</v>
      </c>
      <c r="H451" s="302">
        <f t="shared" ref="H451" si="335">SUM(B451,D451,F451)</f>
        <v>8.5879761906992087</v>
      </c>
      <c r="I451" s="299" t="str">
        <f>CONCATENATE("(",ROUND((H451/$H452)*100,1),")")</f>
        <v>(49.7)</v>
      </c>
      <c r="K451" s="302">
        <f t="shared" ref="K451:K452" si="336">B456-B451</f>
        <v>-0.11758897309190663</v>
      </c>
      <c r="L451" s="302">
        <f t="shared" ref="L451:L452" si="337">D456-D451</f>
        <v>0.10823880825957222</v>
      </c>
      <c r="M451" s="302">
        <f t="shared" ref="M451:M452" si="338">F456-F451</f>
        <v>-0.17318028443081213</v>
      </c>
      <c r="N451" s="302">
        <f t="shared" ref="N451:N452" si="339">SUM(K451:M451)</f>
        <v>-0.18253044926314654</v>
      </c>
    </row>
    <row r="452" spans="1:14" x14ac:dyDescent="0.2">
      <c r="A452" s="282" t="s">
        <v>363</v>
      </c>
      <c r="B452" s="302">
        <f>SUM(B450:B451)</f>
        <v>6.1070103998419842</v>
      </c>
      <c r="C452" s="299" t="str">
        <f>CONCATENATE("(",ROUND((B452/$H452)*100,1),")")</f>
        <v>(35.4)</v>
      </c>
      <c r="D452" s="302">
        <f>SUM(D450:D451)</f>
        <v>6.7516201178941309</v>
      </c>
      <c r="E452" s="299" t="str">
        <f>CONCATENATE("(",ROUND((D452/$H452)*100,1),")")</f>
        <v>(39.1)</v>
      </c>
      <c r="F452" s="302">
        <f>SUM(F450:F451)</f>
        <v>4.4053694822638763</v>
      </c>
      <c r="G452" s="299" t="str">
        <f>CONCATENATE("(",ROUND((F452/$H452)*100,1),")")</f>
        <v>(25.5)</v>
      </c>
      <c r="H452" s="302">
        <f>SUM(H450:H451)</f>
        <v>17.263999999999989</v>
      </c>
      <c r="I452" s="299" t="str">
        <f>CONCATENATE("(",ROUND((H452/$H452)*100,1),")")</f>
        <v>(100)</v>
      </c>
      <c r="K452" s="302">
        <f t="shared" si="336"/>
        <v>-3.2646345770015905E-2</v>
      </c>
      <c r="L452" s="302">
        <f t="shared" si="337"/>
        <v>0.25649278008045506</v>
      </c>
      <c r="M452" s="302">
        <f t="shared" si="338"/>
        <v>-0.40884643431042011</v>
      </c>
      <c r="N452" s="302">
        <f t="shared" si="339"/>
        <v>-0.18499999999998096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3.2921288531256399</v>
      </c>
      <c r="C455" s="299" t="str">
        <f>CONCATENATE("(",ROUND((B455/$H457)*100,1),")")</f>
        <v>(19.3)</v>
      </c>
      <c r="D455" s="302">
        <f>'Ind T6'!R189</f>
        <v>2.6057710496909112</v>
      </c>
      <c r="E455" s="299" t="str">
        <f>CONCATENATE("(",ROUND((D455/$H457)*100,1),")")</f>
        <v>(15.3)</v>
      </c>
      <c r="F455" s="302">
        <f>'Ind T6'!S189</f>
        <v>2.7756543557473976</v>
      </c>
      <c r="G455" s="299" t="str">
        <f>CONCATENATE("(",ROUND((F455/$H457)*100,1),")")</f>
        <v>(16.3)</v>
      </c>
      <c r="H455" s="302">
        <f>SUM(B455,D455,F455)</f>
        <v>8.6735542585639482</v>
      </c>
      <c r="I455" s="299" t="str">
        <f>CONCATENATE("(",ROUND((H455/$H457)*100,1),")")</f>
        <v>(50.8)</v>
      </c>
      <c r="K455" s="302">
        <f>B460-B455</f>
        <v>0.32938730777673575</v>
      </c>
      <c r="L455" s="302">
        <f>D460-D455</f>
        <v>0.36007213780745184</v>
      </c>
      <c r="M455" s="302">
        <f>F460-F455</f>
        <v>0.26340108197629108</v>
      </c>
      <c r="N455" s="302">
        <f>SUM(K455:M455)</f>
        <v>0.95286052756047868</v>
      </c>
    </row>
    <row r="456" spans="1:14" x14ac:dyDescent="0.2">
      <c r="A456" s="282" t="s">
        <v>365</v>
      </c>
      <c r="B456" s="302">
        <f>'Ind T6'!Q188</f>
        <v>2.7822352009463285</v>
      </c>
      <c r="C456" s="299" t="str">
        <f>CONCATENATE("(",ROUND((B456/$H457)*100,1),")")</f>
        <v>(16.3)</v>
      </c>
      <c r="D456" s="302">
        <f>'Ind T6'!R188</f>
        <v>4.4023418482836751</v>
      </c>
      <c r="E456" s="299" t="str">
        <f>CONCATENATE("(",ROUND((D456/$H457)*100,1),")")</f>
        <v>(25.8)</v>
      </c>
      <c r="F456" s="302">
        <f>'Ind T6'!S188</f>
        <v>1.2208686922060588</v>
      </c>
      <c r="G456" s="299" t="str">
        <f>CONCATENATE("(",ROUND((F456/$H457)*100,1),")")</f>
        <v>(7.1)</v>
      </c>
      <c r="H456" s="302">
        <f t="shared" ref="H456" si="340">SUM(B456,D456,F456)</f>
        <v>8.405445741436063</v>
      </c>
      <c r="I456" s="299" t="str">
        <f>CONCATENATE("(",ROUND((H456/$H457)*100,1),")")</f>
        <v>(49.2)</v>
      </c>
      <c r="K456" s="302">
        <f t="shared" ref="K456:K457" si="341">B461-B456</f>
        <v>6.7813101424572864E-2</v>
      </c>
      <c r="L456" s="302">
        <f t="shared" ref="L456:L457" si="342">D461-D456</f>
        <v>0.38683499320016423</v>
      </c>
      <c r="M456" s="302">
        <f t="shared" ref="M456:M457" si="343">F461-F456</f>
        <v>0.15049137781476185</v>
      </c>
      <c r="N456" s="302">
        <f t="shared" ref="N456:N457" si="344">SUM(K456:M456)</f>
        <v>0.60513947243949895</v>
      </c>
    </row>
    <row r="457" spans="1:14" x14ac:dyDescent="0.2">
      <c r="A457" s="282" t="s">
        <v>363</v>
      </c>
      <c r="B457" s="302">
        <f>SUM(B455:B456)</f>
        <v>6.0743640540719683</v>
      </c>
      <c r="C457" s="299" t="str">
        <f>CONCATENATE("(",ROUND((B457/$H457)*100,1),")")</f>
        <v>(35.6)</v>
      </c>
      <c r="D457" s="302">
        <f>SUM(D455:D456)</f>
        <v>7.0081128979745859</v>
      </c>
      <c r="E457" s="299" t="str">
        <f>CONCATENATE("(",ROUND((D457/$H457)*100,1),")")</f>
        <v>(41)</v>
      </c>
      <c r="F457" s="302">
        <f>SUM(F455:F456)</f>
        <v>3.9965230479534561</v>
      </c>
      <c r="G457" s="299" t="str">
        <f>CONCATENATE("(",ROUND((F457/$H457)*100,1),")")</f>
        <v>(23.4)</v>
      </c>
      <c r="H457" s="302">
        <f>SUM(H455:H456)</f>
        <v>17.079000000000011</v>
      </c>
      <c r="I457" s="299" t="str">
        <f>CONCATENATE("(",ROUND((H457/$H457)*100,1),")")</f>
        <v>(100)</v>
      </c>
      <c r="K457" s="302">
        <f t="shared" si="341"/>
        <v>0.39720040920130817</v>
      </c>
      <c r="L457" s="302">
        <f t="shared" si="342"/>
        <v>0.74690713100761652</v>
      </c>
      <c r="M457" s="302">
        <f t="shared" si="343"/>
        <v>0.41389245979105294</v>
      </c>
      <c r="N457" s="302">
        <f t="shared" si="344"/>
        <v>1.5579999999999776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3.6215161609023756</v>
      </c>
      <c r="C460" s="299" t="str">
        <f>CONCATENATE("(",ROUND((B460/$H462)*100,1),")")</f>
        <v>(19.4)</v>
      </c>
      <c r="D460" s="302">
        <f>'Ind T6'!W189</f>
        <v>2.9658431874983631</v>
      </c>
      <c r="E460" s="299" t="str">
        <f>CONCATENATE("(",ROUND((D460/$H462)*100,1),")")</f>
        <v>(15.9)</v>
      </c>
      <c r="F460" s="302">
        <f>'Ind T6'!X189</f>
        <v>3.0390554377236887</v>
      </c>
      <c r="G460" s="299" t="str">
        <f>CONCATENATE("(",ROUND((F460/$H462)*100,1),")")</f>
        <v>(16.3)</v>
      </c>
      <c r="H460" s="302">
        <f>SUM(B460,D460,F460)</f>
        <v>9.6264147861244282</v>
      </c>
      <c r="I460" s="299" t="str">
        <f>CONCATENATE("(",ROUND((H460/$H462)*100,1),")")</f>
        <v>(51.7)</v>
      </c>
      <c r="K460" s="302">
        <f>B460-B450</f>
        <v>0.41432993509862648</v>
      </c>
      <c r="L460" s="302">
        <f>D460-D450</f>
        <v>0.50832610962833469</v>
      </c>
      <c r="M460" s="302">
        <f>F460-F450</f>
        <v>2.773493209668354E-2</v>
      </c>
      <c r="N460" s="302">
        <f>SUM(K460:M460)</f>
        <v>0.95039097682364471</v>
      </c>
    </row>
    <row r="461" spans="1:14" x14ac:dyDescent="0.2">
      <c r="A461" s="282" t="s">
        <v>365</v>
      </c>
      <c r="B461" s="302">
        <f>'Ind T6'!V188</f>
        <v>2.8500483023709013</v>
      </c>
      <c r="C461" s="299" t="str">
        <f>CONCATENATE("(",ROUND((B461/$H462)*100,1),")")</f>
        <v>(15.3)</v>
      </c>
      <c r="D461" s="302">
        <f>'Ind T6'!W188</f>
        <v>4.7891768414838394</v>
      </c>
      <c r="E461" s="299" t="str">
        <f>CONCATENATE("(",ROUND((D461/$H462)*100,1),")")</f>
        <v>(25.7)</v>
      </c>
      <c r="F461" s="302">
        <f>'Ind T6'!X188</f>
        <v>1.3713600700208206</v>
      </c>
      <c r="G461" s="299" t="str">
        <f>CONCATENATE("(",ROUND((F461/$H462)*100,1),")")</f>
        <v>(7.4)</v>
      </c>
      <c r="H461" s="302">
        <f t="shared" ref="H461" si="345">SUM(B461,D461,F461)</f>
        <v>9.0105852138755615</v>
      </c>
      <c r="I461" s="299" t="str">
        <f>CONCATENATE("(",ROUND((H461/$H462)*100,1),")")</f>
        <v>(48.3)</v>
      </c>
      <c r="K461" s="302">
        <f t="shared" ref="K461:K462" si="346">B461-B451</f>
        <v>-4.9775871667333771E-2</v>
      </c>
      <c r="L461" s="302">
        <f t="shared" ref="L461:L462" si="347">D461-D451</f>
        <v>0.49507380145973645</v>
      </c>
      <c r="M461" s="302">
        <f t="shared" ref="M461:M462" si="348">F461-F451</f>
        <v>-2.2688906616050275E-2</v>
      </c>
      <c r="N461" s="302">
        <f t="shared" ref="N461:N462" si="349">SUM(K461:M461)</f>
        <v>0.42260902317635241</v>
      </c>
    </row>
    <row r="462" spans="1:14" x14ac:dyDescent="0.2">
      <c r="A462" s="282" t="s">
        <v>363</v>
      </c>
      <c r="B462" s="302">
        <f>SUM(B460:B461)</f>
        <v>6.4715644632732765</v>
      </c>
      <c r="C462" s="299" t="str">
        <f>CONCATENATE("(",ROUND((B462/$H462)*100,1),")")</f>
        <v>(34.7)</v>
      </c>
      <c r="D462" s="302">
        <f>SUM(D460:D461)</f>
        <v>7.7550200289822024</v>
      </c>
      <c r="E462" s="299" t="str">
        <f>CONCATENATE("(",ROUND((D462/$H462)*100,1),")")</f>
        <v>(41.6)</v>
      </c>
      <c r="F462" s="302">
        <f>SUM(F460:F461)</f>
        <v>4.4104155077445091</v>
      </c>
      <c r="G462" s="299" t="str">
        <f>CONCATENATE("(",ROUND((F462/$H462)*100,1),")")</f>
        <v>(23.7)</v>
      </c>
      <c r="H462" s="302">
        <f>SUM(H460:H461)</f>
        <v>18.63699999999999</v>
      </c>
      <c r="I462" s="299" t="str">
        <f>CONCATENATE("(",ROUND((H462/$H462)*100,1),")")</f>
        <v>(100)</v>
      </c>
      <c r="K462" s="302">
        <f t="shared" si="346"/>
        <v>0.36455406343129226</v>
      </c>
      <c r="L462" s="302">
        <f t="shared" si="347"/>
        <v>1.0033999110880716</v>
      </c>
      <c r="M462" s="302">
        <f t="shared" si="348"/>
        <v>5.0460254806328209E-3</v>
      </c>
      <c r="N462" s="302">
        <f t="shared" si="349"/>
        <v>1.3729999999999967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2.7619588796998666</v>
      </c>
      <c r="C471" s="299" t="str">
        <f>CONCATENATE("(",ROUND((B471/$H473)*100,1),")")</f>
        <v>(20.4)</v>
      </c>
      <c r="D471" s="302">
        <f>'Ind T6'!M198</f>
        <v>1.1911035249690491</v>
      </c>
      <c r="E471" s="299" t="str">
        <f>CONCATENATE("(",ROUND((D471/$H473)*100,1),")")</f>
        <v>(8.8)</v>
      </c>
      <c r="F471" s="302">
        <f>'Ind T6'!N198</f>
        <v>0.7101078956460064</v>
      </c>
      <c r="G471" s="299" t="str">
        <f>CONCATENATE("(",ROUND((F471/$H473)*100,1),")")</f>
        <v>(5.2)</v>
      </c>
      <c r="H471" s="302">
        <f>SUM(B471,D471,F471)</f>
        <v>4.6631703003149223</v>
      </c>
      <c r="I471" s="299" t="str">
        <f>CONCATENATE("(",ROUND((H471/$H473)*100,1),")")</f>
        <v>(34.4)</v>
      </c>
      <c r="K471" s="302">
        <f>B476-B471</f>
        <v>3.2169244562559651E-2</v>
      </c>
      <c r="L471" s="302">
        <f>D476-D471</f>
        <v>-2.866895211080478E-2</v>
      </c>
      <c r="M471" s="302">
        <f>F476-F471</f>
        <v>7.4790004122006204E-3</v>
      </c>
      <c r="N471" s="302">
        <f>SUM(K471:M471)</f>
        <v>1.0979292863955492E-2</v>
      </c>
    </row>
    <row r="472" spans="1:14" x14ac:dyDescent="0.2">
      <c r="A472" s="282" t="s">
        <v>365</v>
      </c>
      <c r="B472" s="302">
        <f>'Ind T6'!L197</f>
        <v>3.1243696433468315</v>
      </c>
      <c r="C472" s="299" t="str">
        <f>CONCATENATE("(",ROUND((B472/$H473)*100,1),")")</f>
        <v>(23.1)</v>
      </c>
      <c r="D472" s="302">
        <f>'Ind T6'!M197</f>
        <v>2.6221793777596969</v>
      </c>
      <c r="E472" s="299" t="str">
        <f>CONCATENATE("(",ROUND((D472/$H473)*100,1),")")</f>
        <v>(19.4)</v>
      </c>
      <c r="F472" s="302">
        <f>'Ind T6'!N197</f>
        <v>3.1362806785785406</v>
      </c>
      <c r="G472" s="299" t="str">
        <f>CONCATENATE("(",ROUND((F472/$H473)*100,1),")")</f>
        <v>(23.2)</v>
      </c>
      <c r="H472" s="302">
        <f t="shared" ref="H472" si="350">SUM(B472,D472,F472)</f>
        <v>8.8828296996850682</v>
      </c>
      <c r="I472" s="299" t="str">
        <f>CONCATENATE("(",ROUND((H472/$H473)*100,1),")")</f>
        <v>(65.6)</v>
      </c>
      <c r="K472" s="302">
        <f t="shared" ref="K472:K473" si="351">B477-B472</f>
        <v>-0.15971364926343234</v>
      </c>
      <c r="L472" s="302">
        <f t="shared" ref="L472:L473" si="352">D477-D472</f>
        <v>-9.0428841075424593E-2</v>
      </c>
      <c r="M472" s="302">
        <f t="shared" ref="M472:M473" si="353">F477-F472</f>
        <v>-5.4836802525087158E-2</v>
      </c>
      <c r="N472" s="302">
        <f t="shared" ref="N472:N473" si="354">SUM(K472:M472)</f>
        <v>-0.3049792928639441</v>
      </c>
    </row>
    <row r="473" spans="1:14" x14ac:dyDescent="0.2">
      <c r="A473" s="282" t="s">
        <v>363</v>
      </c>
      <c r="B473" s="302">
        <f>SUM(B471:B472)</f>
        <v>5.8863285230466982</v>
      </c>
      <c r="C473" s="299" t="str">
        <f>CONCATENATE("(",ROUND((B473/$H473)*100,1),")")</f>
        <v>(43.5)</v>
      </c>
      <c r="D473" s="302">
        <f>SUM(D471:D472)</f>
        <v>3.813282902728746</v>
      </c>
      <c r="E473" s="299" t="str">
        <f>CONCATENATE("(",ROUND((D473/$H473)*100,1),")")</f>
        <v>(28.2)</v>
      </c>
      <c r="F473" s="302">
        <f>SUM(F471:F472)</f>
        <v>3.8463885742245472</v>
      </c>
      <c r="G473" s="299" t="str">
        <f>CONCATENATE("(",ROUND((F473/$H473)*100,1),")")</f>
        <v>(28.4)</v>
      </c>
      <c r="H473" s="302">
        <f>SUM(H471:H472)</f>
        <v>13.54599999999999</v>
      </c>
      <c r="I473" s="299" t="str">
        <f>CONCATENATE("(",ROUND((H473/$H473)*100,1),")")</f>
        <v>(100)</v>
      </c>
      <c r="K473" s="302">
        <f t="shared" si="351"/>
        <v>-0.12754440470087225</v>
      </c>
      <c r="L473" s="302">
        <f t="shared" si="352"/>
        <v>-0.11909779318622959</v>
      </c>
      <c r="M473" s="302">
        <f t="shared" si="353"/>
        <v>-4.7357802112886649E-2</v>
      </c>
      <c r="N473" s="302">
        <f t="shared" si="354"/>
        <v>-0.29399999999998849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2.7941281242624263</v>
      </c>
      <c r="C476" s="299" t="str">
        <f>CONCATENATE("(",ROUND((B476/$H478)*100,1),")")</f>
        <v>(21.1)</v>
      </c>
      <c r="D476" s="302">
        <f>'Ind T6'!R198</f>
        <v>1.1624345728582444</v>
      </c>
      <c r="E476" s="299" t="str">
        <f>CONCATENATE("(",ROUND((D476/$H478)*100,1),")")</f>
        <v>(8.8)</v>
      </c>
      <c r="F476" s="302">
        <f>'Ind T6'!S198</f>
        <v>0.71758689605820702</v>
      </c>
      <c r="G476" s="299" t="str">
        <f>CONCATENATE("(",ROUND((F476/$H478)*100,1),")")</f>
        <v>(5.4)</v>
      </c>
      <c r="H476" s="302">
        <f>SUM(B476,D476,F476)</f>
        <v>4.6741495931788775</v>
      </c>
      <c r="I476" s="299" t="str">
        <f>CONCATENATE("(",ROUND((H476/$H478)*100,1),")")</f>
        <v>(35.3)</v>
      </c>
      <c r="K476" s="302">
        <f>B481-B476</f>
        <v>0.15479000742585081</v>
      </c>
      <c r="L476" s="302">
        <f>D481-D476</f>
        <v>1.2353404754498198E-2</v>
      </c>
      <c r="M476" s="302">
        <f>F481-F476</f>
        <v>3.67303022883404E-2</v>
      </c>
      <c r="N476" s="302">
        <f>SUM(K476:M476)</f>
        <v>0.2038737144686894</v>
      </c>
    </row>
    <row r="477" spans="1:14" x14ac:dyDescent="0.2">
      <c r="A477" s="282" t="s">
        <v>365</v>
      </c>
      <c r="B477" s="302">
        <f>'Ind T6'!Q197</f>
        <v>2.9646559940833992</v>
      </c>
      <c r="C477" s="299" t="str">
        <f>CONCATENATE("(",ROUND((B477/$H478)*100,1),")")</f>
        <v>(22.4)</v>
      </c>
      <c r="D477" s="302">
        <f>'Ind T6'!R197</f>
        <v>2.5317505366842723</v>
      </c>
      <c r="E477" s="299" t="str">
        <f>CONCATENATE("(",ROUND((D477/$H478)*100,1),")")</f>
        <v>(19.1)</v>
      </c>
      <c r="F477" s="302">
        <f>'Ind T6'!S197</f>
        <v>3.0814438760534535</v>
      </c>
      <c r="G477" s="299" t="str">
        <f>CONCATENATE("(",ROUND((F477/$H478)*100,1),")")</f>
        <v>(23.3)</v>
      </c>
      <c r="H477" s="302">
        <f t="shared" ref="H477" si="355">SUM(B477,D477,F477)</f>
        <v>8.5778504068211259</v>
      </c>
      <c r="I477" s="299" t="str">
        <f>CONCATENATE("(",ROUND((H477/$H478)*100,1),")")</f>
        <v>(64.7)</v>
      </c>
      <c r="K477" s="302">
        <f t="shared" ref="K477:K478" si="356">B482-B477</f>
        <v>-0.11395899306822388</v>
      </c>
      <c r="L477" s="302">
        <f t="shared" ref="L477:L478" si="357">D482-D477</f>
        <v>-6.3044122480432563E-2</v>
      </c>
      <c r="M477" s="302">
        <f t="shared" ref="M477:M478" si="358">F482-F477</f>
        <v>-2.5870598920045396E-2</v>
      </c>
      <c r="N477" s="302">
        <f t="shared" ref="N477:N478" si="359">SUM(K477:M477)</f>
        <v>-0.20287371446870184</v>
      </c>
    </row>
    <row r="478" spans="1:14" x14ac:dyDescent="0.2">
      <c r="A478" s="282" t="s">
        <v>363</v>
      </c>
      <c r="B478" s="302">
        <f>SUM(B476:B477)</f>
        <v>5.7587841183458259</v>
      </c>
      <c r="C478" s="299" t="str">
        <f>CONCATENATE("(",ROUND((B478/$H478)*100,1),")")</f>
        <v>(43.5)</v>
      </c>
      <c r="D478" s="302">
        <f>SUM(D476:D477)</f>
        <v>3.6941851095425164</v>
      </c>
      <c r="E478" s="299" t="str">
        <f>CONCATENATE("(",ROUND((D478/$H478)*100,1),")")</f>
        <v>(27.9)</v>
      </c>
      <c r="F478" s="302">
        <f>SUM(F476:F477)</f>
        <v>3.7990307721116605</v>
      </c>
      <c r="G478" s="299" t="str">
        <f>CONCATENATE("(",ROUND((F478/$H478)*100,1),")")</f>
        <v>(28.7)</v>
      </c>
      <c r="H478" s="302">
        <f>SUM(H476:H477)</f>
        <v>13.252000000000002</v>
      </c>
      <c r="I478" s="299" t="str">
        <f>CONCATENATE("(",ROUND((H478/$H478)*100,1),")")</f>
        <v>(100)</v>
      </c>
      <c r="K478" s="302">
        <f t="shared" si="356"/>
        <v>4.0831014357626927E-2</v>
      </c>
      <c r="L478" s="302">
        <f t="shared" si="357"/>
        <v>-5.0690717725934142E-2</v>
      </c>
      <c r="M478" s="302">
        <f t="shared" si="358"/>
        <v>1.0859703368295115E-2</v>
      </c>
      <c r="N478" s="302">
        <f t="shared" si="359"/>
        <v>9.9999999998789946E-4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2.9489181316882771</v>
      </c>
      <c r="C481" s="299" t="str">
        <f>CONCATENATE("(",ROUND((B481/$H483)*100,1),")")</f>
        <v>(22.3)</v>
      </c>
      <c r="D481" s="302">
        <f>'Ind T6'!W198</f>
        <v>1.1747879776127426</v>
      </c>
      <c r="E481" s="299" t="str">
        <f>CONCATENATE("(",ROUND((D481/$H483)*100,1),")")</f>
        <v>(8.9)</v>
      </c>
      <c r="F481" s="302">
        <f>'Ind T6'!X198</f>
        <v>0.75431719834654742</v>
      </c>
      <c r="G481" s="299" t="str">
        <f>CONCATENATE("(",ROUND((F481/$H483)*100,1),")")</f>
        <v>(5.7)</v>
      </c>
      <c r="H481" s="302">
        <f>SUM(B481,D481,F481)</f>
        <v>4.8780233076475676</v>
      </c>
      <c r="I481" s="299" t="str">
        <f>CONCATENATE("(",ROUND((H481/$H483)*100,1),")")</f>
        <v>(36.8)</v>
      </c>
      <c r="K481" s="302">
        <f>B481-B471</f>
        <v>0.18695925198841046</v>
      </c>
      <c r="L481" s="302">
        <f>D481-D471</f>
        <v>-1.6315547356306581E-2</v>
      </c>
      <c r="M481" s="302">
        <f>F481-F471</f>
        <v>4.420930270054102E-2</v>
      </c>
      <c r="N481" s="302">
        <f>SUM(K481:M481)</f>
        <v>0.2148530073326449</v>
      </c>
    </row>
    <row r="482" spans="1:14" x14ac:dyDescent="0.2">
      <c r="A482" s="282" t="s">
        <v>365</v>
      </c>
      <c r="B482" s="302">
        <f>'Ind T6'!V197</f>
        <v>2.8506970010151753</v>
      </c>
      <c r="C482" s="299" t="str">
        <f>CONCATENATE("(",ROUND((B482/$H483)*100,1),")")</f>
        <v>(21.5)</v>
      </c>
      <c r="D482" s="302">
        <f>'Ind T6'!W197</f>
        <v>2.4687064142038397</v>
      </c>
      <c r="E482" s="299" t="str">
        <f>CONCATENATE("(",ROUND((D482/$H483)*100,1),")")</f>
        <v>(18.6)</v>
      </c>
      <c r="F482" s="302">
        <f>'Ind T6'!X197</f>
        <v>3.0555732771334081</v>
      </c>
      <c r="G482" s="299" t="str">
        <f>CONCATENATE("(",ROUND((F482/$H483)*100,1),")")</f>
        <v>(23.1)</v>
      </c>
      <c r="H482" s="302">
        <f t="shared" ref="H482" si="360">SUM(B482,D482,F482)</f>
        <v>8.3749766923524227</v>
      </c>
      <c r="I482" s="299" t="str">
        <f>CONCATENATE("(",ROUND((H482/$H483)*100,1),")")</f>
        <v>(63.2)</v>
      </c>
      <c r="K482" s="302">
        <f t="shared" ref="K482:K483" si="361">B482-B472</f>
        <v>-0.27367264233165622</v>
      </c>
      <c r="L482" s="302">
        <f t="shared" ref="L482:L483" si="362">D482-D472</f>
        <v>-0.15347296355585716</v>
      </c>
      <c r="M482" s="302">
        <f t="shared" ref="M482:M483" si="363">F482-F472</f>
        <v>-8.0707401445132554E-2</v>
      </c>
      <c r="N482" s="302">
        <f t="shared" ref="N482:N483" si="364">SUM(K482:M482)</f>
        <v>-0.50785300733264593</v>
      </c>
    </row>
    <row r="483" spans="1:14" x14ac:dyDescent="0.2">
      <c r="A483" s="282" t="s">
        <v>363</v>
      </c>
      <c r="B483" s="302">
        <f>SUM(B481:B482)</f>
        <v>5.7996151327034529</v>
      </c>
      <c r="C483" s="299" t="str">
        <f>CONCATENATE("(",ROUND((B483/$H483)*100,1),")")</f>
        <v>(43.8)</v>
      </c>
      <c r="D483" s="302">
        <f>SUM(D481:D482)</f>
        <v>3.6434943918165823</v>
      </c>
      <c r="E483" s="299" t="str">
        <f>CONCATENATE("(",ROUND((D483/$H483)*100,1),")")</f>
        <v>(27.5)</v>
      </c>
      <c r="F483" s="302">
        <f>SUM(F481:F482)</f>
        <v>3.8098904754799556</v>
      </c>
      <c r="G483" s="299" t="str">
        <f>CONCATENATE("(",ROUND((F483/$H483)*100,1),")")</f>
        <v>(28.7)</v>
      </c>
      <c r="H483" s="302">
        <f>SUM(H481:H482)</f>
        <v>13.252999999999989</v>
      </c>
      <c r="I483" s="299" t="str">
        <f>CONCATENATE("(",ROUND((H483/$H483)*100,1),")")</f>
        <v>(100)</v>
      </c>
      <c r="K483" s="302">
        <f t="shared" si="361"/>
        <v>-8.6713390343245322E-2</v>
      </c>
      <c r="L483" s="302">
        <f t="shared" si="362"/>
        <v>-0.16978851091216374</v>
      </c>
      <c r="M483" s="302">
        <f t="shared" si="363"/>
        <v>-3.6498098744591534E-2</v>
      </c>
      <c r="N483" s="302">
        <f t="shared" si="364"/>
        <v>-0.29300000000000059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Stoke-on-Trent and Staffordshire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0.93779353784845976</v>
      </c>
      <c r="C8" s="300">
        <v>0.63512051950859894</v>
      </c>
      <c r="D8" s="300">
        <v>0.51437985819881282</v>
      </c>
      <c r="E8" s="300">
        <f>SUM(B8:D8)</f>
        <v>2.0872939155558714</v>
      </c>
      <c r="F8" s="300"/>
      <c r="G8" s="300">
        <v>0.70954816070149329</v>
      </c>
      <c r="H8" s="300">
        <v>0.47352602491491586</v>
      </c>
      <c r="I8" s="300">
        <v>0.74913214225261848</v>
      </c>
      <c r="J8" s="300">
        <f>SUM(G8:I8)</f>
        <v>1.9322063278690276</v>
      </c>
      <c r="K8" s="300"/>
      <c r="L8" s="300">
        <v>0.89641434035902767</v>
      </c>
      <c r="M8" s="300">
        <v>4.3309183629603683E-2</v>
      </c>
      <c r="N8" s="300">
        <v>0.66528909305768236</v>
      </c>
      <c r="O8" s="300">
        <f>SUM(L8:N8)</f>
        <v>1.6050126170463137</v>
      </c>
      <c r="P8" s="300"/>
      <c r="Q8" s="300">
        <v>0.93585242053201578</v>
      </c>
      <c r="R8" s="300">
        <v>4.3901543754631879E-2</v>
      </c>
      <c r="S8" s="300">
        <v>0.70456623877809299</v>
      </c>
      <c r="T8" s="300">
        <f>SUM(Q8:S8)</f>
        <v>1.6843202030647406</v>
      </c>
      <c r="U8" s="300"/>
      <c r="V8" s="300">
        <v>0.92962975996754516</v>
      </c>
      <c r="W8" s="300">
        <v>4.0474550710256074E-2</v>
      </c>
      <c r="X8" s="300">
        <v>0.72147492773486754</v>
      </c>
      <c r="Y8" s="300">
        <f>SUM(V8:X8)</f>
        <v>1.6915792384126687</v>
      </c>
    </row>
    <row r="9" spans="1:25" x14ac:dyDescent="0.2">
      <c r="A9" s="260" t="s">
        <v>364</v>
      </c>
      <c r="B9" s="300">
        <v>2.6135835668372698</v>
      </c>
      <c r="C9" s="300">
        <v>0.64744099515192444</v>
      </c>
      <c r="D9" s="300">
        <v>3.0786815224549207</v>
      </c>
      <c r="E9" s="300">
        <f t="shared" ref="E9:E10" si="0">SUM(B9:D9)</f>
        <v>6.3397060844441153</v>
      </c>
      <c r="F9" s="300"/>
      <c r="G9" s="300">
        <v>2.9463606351158496</v>
      </c>
      <c r="H9" s="300">
        <v>0.34546020235093766</v>
      </c>
      <c r="I9" s="300">
        <v>2.0149728346641864</v>
      </c>
      <c r="J9" s="300">
        <f t="shared" ref="J9:J10" si="1">SUM(G9:I9)</f>
        <v>5.3067936721309739</v>
      </c>
      <c r="K9" s="300"/>
      <c r="L9" s="300">
        <v>1.5842156328543793</v>
      </c>
      <c r="M9" s="300">
        <v>4.0093155141863963E-2</v>
      </c>
      <c r="N9" s="300">
        <v>1.6476785949574402</v>
      </c>
      <c r="O9" s="300">
        <f t="shared" ref="O9:O10" si="2">SUM(L9:N9)</f>
        <v>3.2719873829536832</v>
      </c>
      <c r="P9" s="300"/>
      <c r="Q9" s="300">
        <v>1.7098045138305717</v>
      </c>
      <c r="R9" s="300">
        <v>4.2188312778281022E-2</v>
      </c>
      <c r="S9" s="300">
        <v>1.6686869703264027</v>
      </c>
      <c r="T9" s="300">
        <f t="shared" ref="T9:T10" si="3">SUM(Q9:S9)</f>
        <v>3.4206797969352554</v>
      </c>
      <c r="U9" s="300"/>
      <c r="V9" s="300">
        <v>1.8427698881741432</v>
      </c>
      <c r="W9" s="300">
        <v>4.2187759205989564E-2</v>
      </c>
      <c r="X9" s="300">
        <v>1.5354631142071962</v>
      </c>
      <c r="Y9" s="300">
        <f t="shared" ref="Y9:Y10" si="4">SUM(V9:X9)</f>
        <v>3.4204207615873292</v>
      </c>
    </row>
    <row r="10" spans="1:25" x14ac:dyDescent="0.2">
      <c r="A10" s="264" t="s">
        <v>363</v>
      </c>
      <c r="B10" s="301">
        <f>SUM(B8:B9)</f>
        <v>3.5513771046857294</v>
      </c>
      <c r="C10" s="301">
        <f t="shared" ref="C10:D10" si="5">SUM(C8:C9)</f>
        <v>1.2825615146605234</v>
      </c>
      <c r="D10" s="301">
        <f t="shared" si="5"/>
        <v>3.5930613806537335</v>
      </c>
      <c r="E10" s="301">
        <f t="shared" si="0"/>
        <v>8.4269999999999854</v>
      </c>
      <c r="F10" s="301"/>
      <c r="G10" s="301">
        <f>SUM(G8:G9)</f>
        <v>3.6559087958173428</v>
      </c>
      <c r="H10" s="301">
        <f t="shared" ref="H10" si="6">SUM(H8:H9)</f>
        <v>0.81898622726585346</v>
      </c>
      <c r="I10" s="301">
        <f t="shared" ref="I10" si="7">SUM(I8:I9)</f>
        <v>2.7641049769168049</v>
      </c>
      <c r="J10" s="301">
        <f t="shared" si="1"/>
        <v>7.2390000000000008</v>
      </c>
      <c r="K10" s="301"/>
      <c r="L10" s="301">
        <f>SUM(L8:L9)</f>
        <v>2.4806299732134072</v>
      </c>
      <c r="M10" s="301">
        <f t="shared" ref="M10" si="8">SUM(M8:M9)</f>
        <v>8.3402338771467646E-2</v>
      </c>
      <c r="N10" s="301">
        <f t="shared" ref="N10" si="9">SUM(N8:N9)</f>
        <v>2.3129676880151226</v>
      </c>
      <c r="O10" s="301">
        <f t="shared" si="2"/>
        <v>4.8769999999999971</v>
      </c>
      <c r="P10" s="301"/>
      <c r="Q10" s="301">
        <f>SUM(Q8:Q9)</f>
        <v>2.6456569343625875</v>
      </c>
      <c r="R10" s="301">
        <f t="shared" ref="R10" si="10">SUM(R8:R9)</f>
        <v>8.6089856532912901E-2</v>
      </c>
      <c r="S10" s="301">
        <f t="shared" ref="S10" si="11">SUM(S8:S9)</f>
        <v>2.3732532091044956</v>
      </c>
      <c r="T10" s="301">
        <f t="shared" si="3"/>
        <v>5.104999999999996</v>
      </c>
      <c r="U10" s="301"/>
      <c r="V10" s="301">
        <f>SUM(V8:V9)</f>
        <v>2.7723996481416884</v>
      </c>
      <c r="W10" s="301">
        <f t="shared" ref="W10" si="12">SUM(W8:W9)</f>
        <v>8.2662309916245638E-2</v>
      </c>
      <c r="X10" s="301">
        <f t="shared" ref="X10" si="13">SUM(X8:X9)</f>
        <v>2.2569380419420639</v>
      </c>
      <c r="Y10" s="301">
        <f t="shared" si="4"/>
        <v>5.1119999999999983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2.1159420289798558E-2</v>
      </c>
      <c r="C17" s="300">
        <v>3.125823451940677E-3</v>
      </c>
      <c r="D17" s="300">
        <v>2.4044795784183108E-4</v>
      </c>
      <c r="E17" s="300">
        <f>SUM(B17:D17)</f>
        <v>2.4525691699581065E-2</v>
      </c>
      <c r="F17" s="300"/>
      <c r="G17" s="300">
        <v>4.5105612019770966E-2</v>
      </c>
      <c r="H17" s="300">
        <v>2.1011931064987159E-2</v>
      </c>
      <c r="I17" s="300">
        <v>2.8015908087189695E-4</v>
      </c>
      <c r="J17" s="300">
        <f>SUM(G17:I17)</f>
        <v>6.6397702165630013E-2</v>
      </c>
      <c r="K17" s="300"/>
      <c r="L17" s="300">
        <v>9.5822864322733819E-2</v>
      </c>
      <c r="M17" s="300">
        <v>1.4698492462379396E-2</v>
      </c>
      <c r="N17" s="300">
        <v>0</v>
      </c>
      <c r="O17" s="300">
        <f>SUM(L17:N17)</f>
        <v>0.11052135678511321</v>
      </c>
      <c r="P17" s="300"/>
      <c r="Q17" s="300">
        <v>6.8447177196344258E-2</v>
      </c>
      <c r="R17" s="300">
        <v>1.0821688093925251E-2</v>
      </c>
      <c r="S17" s="300">
        <v>0</v>
      </c>
      <c r="T17" s="300">
        <f>SUM(Q17:S17)</f>
        <v>7.9268865290269511E-2</v>
      </c>
      <c r="U17" s="300"/>
      <c r="V17" s="300">
        <v>3.9739809194228842E-2</v>
      </c>
      <c r="W17" s="300">
        <v>6.7909800520073284E-3</v>
      </c>
      <c r="X17" s="300">
        <v>0</v>
      </c>
      <c r="Y17" s="300">
        <f>SUM(V17:X17)</f>
        <v>4.6530789246236173E-2</v>
      </c>
    </row>
    <row r="18" spans="1:25" x14ac:dyDescent="0.2">
      <c r="A18" s="260" t="s">
        <v>364</v>
      </c>
      <c r="B18" s="300">
        <v>0.14691370224046996</v>
      </c>
      <c r="C18" s="300">
        <v>4.8089591568186319E-4</v>
      </c>
      <c r="D18" s="300">
        <v>0.1930797101442677</v>
      </c>
      <c r="E18" s="300">
        <f t="shared" ref="E18:E19" si="14">SUM(B18:D18)</f>
        <v>0.34047430830041953</v>
      </c>
      <c r="F18" s="300"/>
      <c r="G18" s="300">
        <v>0.36280600971974658</v>
      </c>
      <c r="H18" s="300">
        <v>5.3230225364615689E-3</v>
      </c>
      <c r="I18" s="300">
        <v>0.19947326557816225</v>
      </c>
      <c r="J18" s="300">
        <f t="shared" ref="J18:J19" si="15">SUM(G18:I18)</f>
        <v>0.56760229783437044</v>
      </c>
      <c r="K18" s="300"/>
      <c r="L18" s="300">
        <v>0.55515075376760104</v>
      </c>
      <c r="M18" s="300">
        <v>9.3278894472843439E-3</v>
      </c>
      <c r="N18" s="300">
        <v>0</v>
      </c>
      <c r="O18" s="300">
        <f t="shared" ref="O18:O19" si="16">SUM(L18:N18)</f>
        <v>0.56447864321488539</v>
      </c>
      <c r="P18" s="300"/>
      <c r="Q18" s="300">
        <v>0.39796757965105467</v>
      </c>
      <c r="R18" s="300">
        <v>6.7635550586756131E-3</v>
      </c>
      <c r="S18" s="300">
        <v>0</v>
      </c>
      <c r="T18" s="300">
        <f t="shared" ref="T18:T19" si="17">SUM(Q18:S18)</f>
        <v>0.40473113470973027</v>
      </c>
      <c r="U18" s="300"/>
      <c r="V18" s="300">
        <v>0.23894189071907379</v>
      </c>
      <c r="W18" s="300">
        <v>4.5273200346897611E-3</v>
      </c>
      <c r="X18" s="300">
        <v>0</v>
      </c>
      <c r="Y18" s="300">
        <f t="shared" ref="Y18:Y19" si="18">SUM(V18:X18)</f>
        <v>0.24346921075376354</v>
      </c>
    </row>
    <row r="19" spans="1:25" x14ac:dyDescent="0.2">
      <c r="A19" s="264" t="s">
        <v>363</v>
      </c>
      <c r="B19" s="301">
        <f>SUM(B17:B18)</f>
        <v>0.16807312253026852</v>
      </c>
      <c r="C19" s="301">
        <f t="shared" ref="C19" si="19">SUM(C17:C18)</f>
        <v>3.60671936762254E-3</v>
      </c>
      <c r="D19" s="301">
        <f t="shared" ref="D19" si="20">SUM(D17:D18)</f>
        <v>0.19332015810210953</v>
      </c>
      <c r="E19" s="301">
        <f t="shared" si="14"/>
        <v>0.3650000000000006</v>
      </c>
      <c r="F19" s="301"/>
      <c r="G19" s="301">
        <f>SUM(G17:G18)</f>
        <v>0.40791162173951756</v>
      </c>
      <c r="H19" s="301">
        <f t="shared" ref="H19" si="21">SUM(H17:H18)</f>
        <v>2.6334953601448729E-2</v>
      </c>
      <c r="I19" s="301">
        <f t="shared" ref="I19" si="22">SUM(I17:I18)</f>
        <v>0.19975342465903415</v>
      </c>
      <c r="J19" s="301">
        <f t="shared" si="15"/>
        <v>0.63400000000000045</v>
      </c>
      <c r="K19" s="301"/>
      <c r="L19" s="301">
        <f>SUM(L17:L18)</f>
        <v>0.65097361809033483</v>
      </c>
      <c r="M19" s="301">
        <f t="shared" ref="M19" si="23">SUM(M17:M18)</f>
        <v>2.402638190966374E-2</v>
      </c>
      <c r="N19" s="301">
        <f t="shared" ref="N19" si="24">SUM(N17:N18)</f>
        <v>0</v>
      </c>
      <c r="O19" s="301">
        <f t="shared" si="16"/>
        <v>0.6749999999999986</v>
      </c>
      <c r="P19" s="301"/>
      <c r="Q19" s="301">
        <f>SUM(Q17:Q18)</f>
        <v>0.46641475684739891</v>
      </c>
      <c r="R19" s="301">
        <f t="shared" ref="R19" si="25">SUM(R17:R18)</f>
        <v>1.7585243152600863E-2</v>
      </c>
      <c r="S19" s="301">
        <f t="shared" ref="S19" si="26">SUM(S17:S18)</f>
        <v>0</v>
      </c>
      <c r="T19" s="301">
        <f t="shared" si="17"/>
        <v>0.48399999999999976</v>
      </c>
      <c r="U19" s="301"/>
      <c r="V19" s="301">
        <f>SUM(V17:V18)</f>
        <v>0.27868169991330261</v>
      </c>
      <c r="W19" s="301">
        <f t="shared" ref="W19" si="27">SUM(W17:W18)</f>
        <v>1.131830008669709E-2</v>
      </c>
      <c r="X19" s="301">
        <f t="shared" ref="X19" si="28">SUM(X17:X18)</f>
        <v>0</v>
      </c>
      <c r="Y19" s="301">
        <f t="shared" si="18"/>
        <v>0.2899999999999997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2.0331360234015174</v>
      </c>
      <c r="C26" s="300">
        <v>0.53967690555703007</v>
      </c>
      <c r="D26" s="300">
        <v>0.14199748776387153</v>
      </c>
      <c r="E26" s="300">
        <f>SUM(B26:D26)</f>
        <v>2.7148104167224187</v>
      </c>
      <c r="F26" s="300"/>
      <c r="G26" s="300">
        <v>1.8160664112284985</v>
      </c>
      <c r="H26" s="300">
        <v>0.47844421224755362</v>
      </c>
      <c r="I26" s="300">
        <v>0.12782378381947954</v>
      </c>
      <c r="J26" s="300">
        <f>SUM(G26:I26)</f>
        <v>2.4223344072955313</v>
      </c>
      <c r="K26" s="300"/>
      <c r="L26" s="300">
        <v>1.87735401417112</v>
      </c>
      <c r="M26" s="300">
        <v>0.46129630498345936</v>
      </c>
      <c r="N26" s="300">
        <v>0.11753173859659964</v>
      </c>
      <c r="O26" s="300">
        <f>SUM(L26:N26)</f>
        <v>2.456182057751179</v>
      </c>
      <c r="P26" s="300"/>
      <c r="Q26" s="300">
        <v>1.9575568165708559</v>
      </c>
      <c r="R26" s="300">
        <v>0.4628405363941544</v>
      </c>
      <c r="S26" s="300">
        <v>0.12133529736213836</v>
      </c>
      <c r="T26" s="300">
        <f>SUM(Q26:S26)</f>
        <v>2.5417326503271487</v>
      </c>
      <c r="U26" s="300"/>
      <c r="V26" s="300">
        <v>2.0088807309373093</v>
      </c>
      <c r="W26" s="300">
        <v>0.44141325477689902</v>
      </c>
      <c r="X26" s="300">
        <v>0.12150910667936762</v>
      </c>
      <c r="Y26" s="300">
        <f>SUM(V26:X26)</f>
        <v>2.571803092393576</v>
      </c>
    </row>
    <row r="27" spans="1:25" x14ac:dyDescent="0.2">
      <c r="A27" s="260" t="s">
        <v>364</v>
      </c>
      <c r="B27" s="300">
        <v>5.0563641190317252</v>
      </c>
      <c r="C27" s="300">
        <v>0.3082015487843992</v>
      </c>
      <c r="D27" s="300">
        <v>0.2656239154614447</v>
      </c>
      <c r="E27" s="300">
        <f t="shared" ref="E27:E28" si="29">SUM(B27:D27)</f>
        <v>5.6301895832775699</v>
      </c>
      <c r="F27" s="300"/>
      <c r="G27" s="300">
        <v>4.4510894868129105</v>
      </c>
      <c r="H27" s="300">
        <v>0.3346161325941982</v>
      </c>
      <c r="I27" s="300">
        <v>4.695997329735354E-2</v>
      </c>
      <c r="J27" s="300">
        <f t="shared" ref="J27:J28" si="30">SUM(G27:I27)</f>
        <v>4.8326655927044619</v>
      </c>
      <c r="K27" s="300"/>
      <c r="L27" s="300">
        <v>4.2542704807497769</v>
      </c>
      <c r="M27" s="300">
        <v>0.39716896995953643</v>
      </c>
      <c r="N27" s="300">
        <v>7.337849153950797E-2</v>
      </c>
      <c r="O27" s="300">
        <f t="shared" ref="O27:O28" si="31">SUM(L27:N27)</f>
        <v>4.724817942248821</v>
      </c>
      <c r="P27" s="300"/>
      <c r="Q27" s="300">
        <v>4.2297022029550133</v>
      </c>
      <c r="R27" s="300">
        <v>0.39933402025635834</v>
      </c>
      <c r="S27" s="300">
        <v>7.4231126461480598E-2</v>
      </c>
      <c r="T27" s="300">
        <f t="shared" ref="T27:T28" si="32">SUM(Q27:S27)</f>
        <v>4.7032673496728519</v>
      </c>
      <c r="U27" s="300"/>
      <c r="V27" s="300">
        <v>3.9756522714236584</v>
      </c>
      <c r="W27" s="300">
        <v>0.3835916798766959</v>
      </c>
      <c r="X27" s="300">
        <v>7.3952956306064979E-2</v>
      </c>
      <c r="Y27" s="300">
        <f t="shared" ref="Y27:Y28" si="33">SUM(V27:X27)</f>
        <v>4.433196907606419</v>
      </c>
    </row>
    <row r="28" spans="1:25" x14ac:dyDescent="0.2">
      <c r="A28" s="264" t="s">
        <v>363</v>
      </c>
      <c r="B28" s="301">
        <f>SUM(B26:B27)</f>
        <v>7.0895001424332431</v>
      </c>
      <c r="C28" s="301">
        <f t="shared" ref="C28" si="34">SUM(C26:C27)</f>
        <v>0.84787845434142928</v>
      </c>
      <c r="D28" s="301">
        <f t="shared" ref="D28" si="35">SUM(D26:D27)</f>
        <v>0.40762140322531626</v>
      </c>
      <c r="E28" s="301">
        <f t="shared" si="29"/>
        <v>8.3449999999999882</v>
      </c>
      <c r="F28" s="301"/>
      <c r="G28" s="301">
        <f>SUM(G26:G27)</f>
        <v>6.267155898041409</v>
      </c>
      <c r="H28" s="301">
        <f t="shared" ref="H28" si="36">SUM(H26:H27)</f>
        <v>0.81306034484175183</v>
      </c>
      <c r="I28" s="301">
        <f t="shared" ref="I28" si="37">SUM(I26:I27)</f>
        <v>0.17478375711683308</v>
      </c>
      <c r="J28" s="301">
        <f t="shared" si="30"/>
        <v>7.2549999999999937</v>
      </c>
      <c r="K28" s="301"/>
      <c r="L28" s="301">
        <f>SUM(L26:L27)</f>
        <v>6.1316244949208967</v>
      </c>
      <c r="M28" s="301">
        <f t="shared" ref="M28" si="38">SUM(M26:M27)</f>
        <v>0.85846527494299574</v>
      </c>
      <c r="N28" s="301">
        <f t="shared" ref="N28" si="39">SUM(N26:N27)</f>
        <v>0.19091023013610761</v>
      </c>
      <c r="O28" s="301">
        <f t="shared" si="31"/>
        <v>7.181</v>
      </c>
      <c r="P28" s="301"/>
      <c r="Q28" s="301">
        <f>SUM(Q26:Q27)</f>
        <v>6.187259019525869</v>
      </c>
      <c r="R28" s="301">
        <f t="shared" ref="R28" si="40">SUM(R26:R27)</f>
        <v>0.86217455665051279</v>
      </c>
      <c r="S28" s="301">
        <f t="shared" ref="S28" si="41">SUM(S26:S27)</f>
        <v>0.19556642382361894</v>
      </c>
      <c r="T28" s="301">
        <f t="shared" si="32"/>
        <v>7.245000000000001</v>
      </c>
      <c r="U28" s="301"/>
      <c r="V28" s="301">
        <f>SUM(V26:V27)</f>
        <v>5.9845330023609673</v>
      </c>
      <c r="W28" s="301">
        <f t="shared" ref="W28" si="42">SUM(W26:W27)</f>
        <v>0.82500493465359492</v>
      </c>
      <c r="X28" s="301">
        <f t="shared" ref="X28" si="43">SUM(X26:X27)</f>
        <v>0.19546206298543262</v>
      </c>
      <c r="Y28" s="301">
        <f t="shared" si="33"/>
        <v>7.0049999999999955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1.8429501148991374</v>
      </c>
      <c r="C35" s="300">
        <v>0.53295684672998478</v>
      </c>
      <c r="D35" s="300">
        <v>7.1676315607410682E-2</v>
      </c>
      <c r="E35" s="300">
        <f>SUM(B35:D35)</f>
        <v>2.4475832772365327</v>
      </c>
      <c r="F35" s="300"/>
      <c r="G35" s="300">
        <v>1.898278734756188</v>
      </c>
      <c r="H35" s="300">
        <v>0.50029698097253594</v>
      </c>
      <c r="I35" s="300">
        <v>0.25991166997174048</v>
      </c>
      <c r="J35" s="300">
        <f>SUM(G35:I35)</f>
        <v>2.6584873857004645</v>
      </c>
      <c r="K35" s="300"/>
      <c r="L35" s="300">
        <v>2.0925197812048082</v>
      </c>
      <c r="M35" s="300">
        <v>0.53597968060158541</v>
      </c>
      <c r="N35" s="300">
        <v>0.17327271928327001</v>
      </c>
      <c r="O35" s="300">
        <f>SUM(L35:N35)</f>
        <v>2.8017721810896639</v>
      </c>
      <c r="P35" s="300"/>
      <c r="Q35" s="300">
        <v>2.2419123895260529</v>
      </c>
      <c r="R35" s="300">
        <v>0.57343254395398835</v>
      </c>
      <c r="S35" s="300">
        <v>0.18902916962956787</v>
      </c>
      <c r="T35" s="300">
        <f>SUM(Q35:S35)</f>
        <v>3.0043741031096092</v>
      </c>
      <c r="U35" s="300"/>
      <c r="V35" s="300">
        <v>1.9819022107833955</v>
      </c>
      <c r="W35" s="300">
        <v>0.51311899271857975</v>
      </c>
      <c r="X35" s="300">
        <v>0.17935286405314563</v>
      </c>
      <c r="Y35" s="300">
        <f>SUM(V35:X35)</f>
        <v>2.6743740675551209</v>
      </c>
    </row>
    <row r="36" spans="1:25" x14ac:dyDescent="0.2">
      <c r="A36" s="260" t="s">
        <v>364</v>
      </c>
      <c r="B36" s="300">
        <v>8.4450446853400045</v>
      </c>
      <c r="C36" s="300">
        <v>0.22697499942064192</v>
      </c>
      <c r="D36" s="300">
        <v>0.57639703800282815</v>
      </c>
      <c r="E36" s="300">
        <f t="shared" ref="E36:E37" si="44">SUM(B36:D36)</f>
        <v>9.2484167227634746</v>
      </c>
      <c r="F36" s="300"/>
      <c r="G36" s="300">
        <v>9.5370431346684832</v>
      </c>
      <c r="H36" s="300">
        <v>0.23114987095810283</v>
      </c>
      <c r="I36" s="300">
        <v>0.76231960867295223</v>
      </c>
      <c r="J36" s="300">
        <f t="shared" ref="J36:J37" si="45">SUM(G36:I36)</f>
        <v>10.530512614299537</v>
      </c>
      <c r="K36" s="300"/>
      <c r="L36" s="300">
        <v>8.6072031061265299</v>
      </c>
      <c r="M36" s="300">
        <v>0.32852931485386916</v>
      </c>
      <c r="N36" s="300">
        <v>0.32349539792997012</v>
      </c>
      <c r="O36" s="300">
        <f t="shared" ref="O36:O37" si="46">SUM(L36:N36)</f>
        <v>9.2592278189103681</v>
      </c>
      <c r="P36" s="300"/>
      <c r="Q36" s="300">
        <v>9.2769700172324701</v>
      </c>
      <c r="R36" s="300">
        <v>0.36959829251197912</v>
      </c>
      <c r="S36" s="300">
        <v>0.35505758714596519</v>
      </c>
      <c r="T36" s="300">
        <f t="shared" ref="T36:T37" si="47">SUM(Q36:S36)</f>
        <v>10.001625896890415</v>
      </c>
      <c r="U36" s="300"/>
      <c r="V36" s="300">
        <v>8.371480650106891</v>
      </c>
      <c r="W36" s="300">
        <v>0.35711383878608488</v>
      </c>
      <c r="X36" s="300">
        <v>0.3340314435518783</v>
      </c>
      <c r="Y36" s="300">
        <f t="shared" ref="Y36:Y37" si="48">SUM(V36:X36)</f>
        <v>9.0626259324448526</v>
      </c>
    </row>
    <row r="37" spans="1:25" x14ac:dyDescent="0.2">
      <c r="A37" s="264" t="s">
        <v>363</v>
      </c>
      <c r="B37" s="301">
        <f>SUM(B35:B36)</f>
        <v>10.287994800239142</v>
      </c>
      <c r="C37" s="301">
        <f t="shared" ref="C37" si="49">SUM(C35:C36)</f>
        <v>0.7599318461506267</v>
      </c>
      <c r="D37" s="301">
        <f t="shared" ref="D37" si="50">SUM(D35:D36)</f>
        <v>0.64807335361023888</v>
      </c>
      <c r="E37" s="301">
        <f t="shared" si="44"/>
        <v>11.696000000000007</v>
      </c>
      <c r="F37" s="301"/>
      <c r="G37" s="301">
        <f>SUM(G35:G36)</f>
        <v>11.435321869424671</v>
      </c>
      <c r="H37" s="301">
        <f t="shared" ref="H37" si="51">SUM(H35:H36)</f>
        <v>0.73144685193063874</v>
      </c>
      <c r="I37" s="301">
        <f t="shared" ref="I37" si="52">SUM(I35:I36)</f>
        <v>1.0222312786446928</v>
      </c>
      <c r="J37" s="301">
        <f t="shared" si="45"/>
        <v>13.189000000000002</v>
      </c>
      <c r="K37" s="301"/>
      <c r="L37" s="301">
        <f>SUM(L35:L36)</f>
        <v>10.699722887331339</v>
      </c>
      <c r="M37" s="301">
        <f t="shared" ref="M37" si="53">SUM(M35:M36)</f>
        <v>0.86450899545545457</v>
      </c>
      <c r="N37" s="301">
        <f t="shared" ref="N37" si="54">SUM(N35:N36)</f>
        <v>0.4967681172132401</v>
      </c>
      <c r="O37" s="301">
        <f t="shared" si="46"/>
        <v>12.061000000000032</v>
      </c>
      <c r="P37" s="301"/>
      <c r="Q37" s="301">
        <f>SUM(Q35:Q36)</f>
        <v>11.518882406758523</v>
      </c>
      <c r="R37" s="301">
        <f t="shared" ref="R37" si="55">SUM(R35:R36)</f>
        <v>0.94303083646596741</v>
      </c>
      <c r="S37" s="301">
        <f t="shared" ref="S37" si="56">SUM(S35:S36)</f>
        <v>0.54408675677553309</v>
      </c>
      <c r="T37" s="301">
        <f t="shared" si="47"/>
        <v>13.006000000000023</v>
      </c>
      <c r="U37" s="301"/>
      <c r="V37" s="301">
        <f>SUM(V35:V36)</f>
        <v>10.353382860890287</v>
      </c>
      <c r="W37" s="301">
        <f t="shared" ref="W37" si="57">SUM(W35:W36)</f>
        <v>0.87023283150466457</v>
      </c>
      <c r="X37" s="301">
        <f t="shared" ref="X37" si="58">SUM(X35:X36)</f>
        <v>0.51338430760502396</v>
      </c>
      <c r="Y37" s="301">
        <f t="shared" si="48"/>
        <v>11.736999999999975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5.7686663416143382</v>
      </c>
      <c r="C44" s="300">
        <v>1.4393400592877357</v>
      </c>
      <c r="D44" s="300">
        <v>0.4314555403863512</v>
      </c>
      <c r="E44" s="300">
        <f>SUM(B44:D44)</f>
        <v>7.6394619412884248</v>
      </c>
      <c r="F44" s="300"/>
      <c r="G44" s="300">
        <v>6.2253223027933862</v>
      </c>
      <c r="H44" s="300">
        <v>1.8113200243694851</v>
      </c>
      <c r="I44" s="300">
        <v>0.63436177820876627</v>
      </c>
      <c r="J44" s="300">
        <f>SUM(G44:I44)</f>
        <v>8.6710041053716385</v>
      </c>
      <c r="K44" s="300"/>
      <c r="L44" s="300">
        <v>6.530765484707759</v>
      </c>
      <c r="M44" s="300">
        <v>1.9066353941238465</v>
      </c>
      <c r="N44" s="300">
        <v>0.65442704279533626</v>
      </c>
      <c r="O44" s="300">
        <f>SUM(L44:N44)</f>
        <v>9.0918279216269404</v>
      </c>
      <c r="P44" s="300"/>
      <c r="Q44" s="300">
        <v>6.5227537971524123</v>
      </c>
      <c r="R44" s="300">
        <v>1.8539129667556891</v>
      </c>
      <c r="S44" s="300">
        <v>0.60775346490993021</v>
      </c>
      <c r="T44" s="300">
        <f>SUM(Q44:S44)</f>
        <v>8.9844202288180313</v>
      </c>
      <c r="U44" s="300"/>
      <c r="V44" s="300">
        <v>6.1297444980213447</v>
      </c>
      <c r="W44" s="300">
        <v>1.697018917337384</v>
      </c>
      <c r="X44" s="300">
        <v>0.53825819049350343</v>
      </c>
      <c r="Y44" s="300">
        <f>SUM(V44:X44)</f>
        <v>8.3650216058522311</v>
      </c>
    </row>
    <row r="45" spans="1:25" x14ac:dyDescent="0.2">
      <c r="A45" s="260" t="s">
        <v>364</v>
      </c>
      <c r="B45" s="300">
        <v>31.765959749507346</v>
      </c>
      <c r="C45" s="300">
        <v>0.65921884128649577</v>
      </c>
      <c r="D45" s="300">
        <v>3.324359467917696</v>
      </c>
      <c r="E45" s="300">
        <f t="shared" ref="E45:E46" si="59">SUM(B45:D45)</f>
        <v>35.749538058711536</v>
      </c>
      <c r="F45" s="300"/>
      <c r="G45" s="300">
        <v>32.232519787378855</v>
      </c>
      <c r="H45" s="300">
        <v>1.0615701828173629</v>
      </c>
      <c r="I45" s="300">
        <v>1.8989059244322244</v>
      </c>
      <c r="J45" s="300">
        <f t="shared" ref="J45:J46" si="60">SUM(G45:I45)</f>
        <v>35.192995894628446</v>
      </c>
      <c r="K45" s="300"/>
      <c r="L45" s="300">
        <v>29.671860921210982</v>
      </c>
      <c r="M45" s="300">
        <v>1.6663599450276283</v>
      </c>
      <c r="N45" s="300">
        <v>1.7449512121344846</v>
      </c>
      <c r="O45" s="300">
        <f t="shared" ref="O45:O46" si="61">SUM(L45:N45)</f>
        <v>33.083172078373096</v>
      </c>
      <c r="P45" s="300"/>
      <c r="Q45" s="300">
        <v>29.336214339807704</v>
      </c>
      <c r="R45" s="300">
        <v>1.5937445314128507</v>
      </c>
      <c r="S45" s="300">
        <v>1.6836208999613675</v>
      </c>
      <c r="T45" s="300">
        <f t="shared" ref="T45:T46" si="62">SUM(Q45:S45)</f>
        <v>32.613579771181925</v>
      </c>
      <c r="U45" s="300"/>
      <c r="V45" s="300">
        <v>26.896535936069746</v>
      </c>
      <c r="W45" s="300">
        <v>1.4798336195171036</v>
      </c>
      <c r="X45" s="300">
        <v>1.6206088385609005</v>
      </c>
      <c r="Y45" s="300">
        <f t="shared" ref="Y45:Y46" si="63">SUM(V45:X45)</f>
        <v>29.996978394147749</v>
      </c>
    </row>
    <row r="46" spans="1:25" x14ac:dyDescent="0.2">
      <c r="A46" s="264" t="s">
        <v>363</v>
      </c>
      <c r="B46" s="301">
        <f>SUM(B44:B45)</f>
        <v>37.53462609112168</v>
      </c>
      <c r="C46" s="301">
        <f t="shared" ref="C46" si="64">SUM(C44:C45)</f>
        <v>2.0985589005742313</v>
      </c>
      <c r="D46" s="301">
        <f t="shared" ref="D46" si="65">SUM(D44:D45)</f>
        <v>3.7558150083040474</v>
      </c>
      <c r="E46" s="301">
        <f t="shared" si="59"/>
        <v>43.38899999999996</v>
      </c>
      <c r="F46" s="301"/>
      <c r="G46" s="301">
        <f>SUM(G44:G45)</f>
        <v>38.457842090172242</v>
      </c>
      <c r="H46" s="301">
        <f t="shared" ref="H46" si="66">SUM(H44:H45)</f>
        <v>2.8728902071868481</v>
      </c>
      <c r="I46" s="301">
        <f t="shared" ref="I46" si="67">SUM(I44:I45)</f>
        <v>2.5332677026409907</v>
      </c>
      <c r="J46" s="301">
        <f t="shared" si="60"/>
        <v>43.864000000000082</v>
      </c>
      <c r="K46" s="301"/>
      <c r="L46" s="301">
        <f>SUM(L44:L45)</f>
        <v>36.202626405918743</v>
      </c>
      <c r="M46" s="301">
        <f t="shared" ref="M46" si="68">SUM(M44:M45)</f>
        <v>3.5729953391514746</v>
      </c>
      <c r="N46" s="301">
        <f t="shared" ref="N46" si="69">SUM(N44:N45)</f>
        <v>2.3993782549298208</v>
      </c>
      <c r="O46" s="301">
        <f t="shared" si="61"/>
        <v>42.17500000000004</v>
      </c>
      <c r="P46" s="301"/>
      <c r="Q46" s="301">
        <f>SUM(Q44:Q45)</f>
        <v>35.858968136960115</v>
      </c>
      <c r="R46" s="301">
        <f t="shared" ref="R46" si="70">SUM(R44:R45)</f>
        <v>3.4476574981685397</v>
      </c>
      <c r="S46" s="301">
        <f t="shared" ref="S46" si="71">SUM(S44:S45)</f>
        <v>2.2913743648712979</v>
      </c>
      <c r="T46" s="301">
        <f t="shared" si="62"/>
        <v>41.597999999999949</v>
      </c>
      <c r="U46" s="301"/>
      <c r="V46" s="301">
        <f>SUM(V44:V45)</f>
        <v>33.026280434091092</v>
      </c>
      <c r="W46" s="301">
        <f t="shared" ref="W46" si="72">SUM(W44:W45)</f>
        <v>3.1768525368544873</v>
      </c>
      <c r="X46" s="301">
        <f t="shared" ref="X46" si="73">SUM(X44:X45)</f>
        <v>2.1588670290544041</v>
      </c>
      <c r="Y46" s="301">
        <f t="shared" si="63"/>
        <v>38.361999999999988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0.12739269266215433</v>
      </c>
      <c r="C53" s="300">
        <v>3.343291372480562E-2</v>
      </c>
      <c r="D53" s="300">
        <v>5.1120663187637915E-5</v>
      </c>
      <c r="E53" s="300">
        <f>SUM(B53:D53)</f>
        <v>0.16087672705014758</v>
      </c>
      <c r="F53" s="300"/>
      <c r="G53" s="300">
        <v>0.11050680989651865</v>
      </c>
      <c r="H53" s="300">
        <v>2.4073661998853517E-2</v>
      </c>
      <c r="I53" s="300">
        <v>4.1434874353185818E-5</v>
      </c>
      <c r="J53" s="300">
        <f>SUM(G53:I53)</f>
        <v>0.13462190676972535</v>
      </c>
      <c r="K53" s="300"/>
      <c r="L53" s="300">
        <v>0.11990348897588014</v>
      </c>
      <c r="M53" s="300">
        <v>2.6852282589850503E-2</v>
      </c>
      <c r="N53" s="300">
        <v>0</v>
      </c>
      <c r="O53" s="300">
        <f>SUM(L53:N53)</f>
        <v>0.14675577156573064</v>
      </c>
      <c r="P53" s="300"/>
      <c r="Q53" s="300">
        <v>0.1152941603850209</v>
      </c>
      <c r="R53" s="300">
        <v>2.5578784851371206E-2</v>
      </c>
      <c r="S53" s="300">
        <v>0</v>
      </c>
      <c r="T53" s="300">
        <f>SUM(Q53:S53)</f>
        <v>0.1408729452363921</v>
      </c>
      <c r="U53" s="300"/>
      <c r="V53" s="300">
        <v>0.11566943291668114</v>
      </c>
      <c r="W53" s="300">
        <v>2.5172890732687442E-2</v>
      </c>
      <c r="X53" s="300">
        <v>0</v>
      </c>
      <c r="Y53" s="300">
        <f>SUM(V53:X53)</f>
        <v>0.14084232364936858</v>
      </c>
    </row>
    <row r="54" spans="1:25" x14ac:dyDescent="0.2">
      <c r="A54" s="260" t="s">
        <v>364</v>
      </c>
      <c r="B54" s="300">
        <v>0.45988148602940443</v>
      </c>
      <c r="C54" s="300">
        <v>1.0428615290223193E-2</v>
      </c>
      <c r="D54" s="300">
        <v>3.4813171630224383E-2</v>
      </c>
      <c r="E54" s="300">
        <f t="shared" ref="E54:E55" si="74">SUM(B54:D54)</f>
        <v>0.50512327294985204</v>
      </c>
      <c r="F54" s="300"/>
      <c r="G54" s="300">
        <v>0.29033416459032152</v>
      </c>
      <c r="H54" s="300">
        <v>7.0439286399534623E-3</v>
      </c>
      <c r="I54" s="300">
        <v>0</v>
      </c>
      <c r="J54" s="300">
        <f t="shared" ref="J54:J55" si="75">SUM(G54:I54)</f>
        <v>0.29737809323027498</v>
      </c>
      <c r="K54" s="300"/>
      <c r="L54" s="300">
        <v>0.33552647110049016</v>
      </c>
      <c r="M54" s="300">
        <v>5.717757333778873E-3</v>
      </c>
      <c r="N54" s="300">
        <v>0</v>
      </c>
      <c r="O54" s="300">
        <f t="shared" ref="O54:O55" si="76">SUM(L54:N54)</f>
        <v>0.34124422843426905</v>
      </c>
      <c r="P54" s="300"/>
      <c r="Q54" s="300">
        <v>0.31760675687973622</v>
      </c>
      <c r="R54" s="300">
        <v>5.5202978838720246E-3</v>
      </c>
      <c r="S54" s="300">
        <v>0</v>
      </c>
      <c r="T54" s="300">
        <f t="shared" ref="T54:T55" si="77">SUM(Q54:S54)</f>
        <v>0.32312705476360826</v>
      </c>
      <c r="U54" s="300"/>
      <c r="V54" s="300">
        <v>0.30857768557146631</v>
      </c>
      <c r="W54" s="300">
        <v>5.5799907791651369E-3</v>
      </c>
      <c r="X54" s="300">
        <v>0</v>
      </c>
      <c r="Y54" s="300">
        <f t="shared" ref="Y54:Y55" si="78">SUM(V54:X54)</f>
        <v>0.31415767635063147</v>
      </c>
    </row>
    <row r="55" spans="1:25" x14ac:dyDescent="0.2">
      <c r="A55" s="264" t="s">
        <v>363</v>
      </c>
      <c r="B55" s="301">
        <f>SUM(B53:B54)</f>
        <v>0.58727417869155873</v>
      </c>
      <c r="C55" s="301">
        <f t="shared" ref="C55" si="79">SUM(C53:C54)</f>
        <v>4.3861529015028815E-2</v>
      </c>
      <c r="D55" s="301">
        <f t="shared" ref="D55" si="80">SUM(D53:D54)</f>
        <v>3.4864292293412022E-2</v>
      </c>
      <c r="E55" s="301">
        <f t="shared" si="74"/>
        <v>0.66599999999999959</v>
      </c>
      <c r="F55" s="301"/>
      <c r="G55" s="301">
        <f>SUM(G53:G54)</f>
        <v>0.4008409744868402</v>
      </c>
      <c r="H55" s="301">
        <f t="shared" ref="H55" si="81">SUM(H53:H54)</f>
        <v>3.111759063880698E-2</v>
      </c>
      <c r="I55" s="301">
        <f t="shared" ref="I55" si="82">SUM(I53:I54)</f>
        <v>4.1434874353185818E-5</v>
      </c>
      <c r="J55" s="301">
        <f t="shared" si="75"/>
        <v>0.43200000000000038</v>
      </c>
      <c r="K55" s="301"/>
      <c r="L55" s="301">
        <f>SUM(L53:L54)</f>
        <v>0.45542996007637032</v>
      </c>
      <c r="M55" s="301">
        <f t="shared" ref="M55" si="83">SUM(M53:M54)</f>
        <v>3.2570039923629376E-2</v>
      </c>
      <c r="N55" s="301">
        <f t="shared" ref="N55" si="84">SUM(N53:N54)</f>
        <v>0</v>
      </c>
      <c r="O55" s="301">
        <f t="shared" si="76"/>
        <v>0.48799999999999971</v>
      </c>
      <c r="P55" s="301"/>
      <c r="Q55" s="301">
        <f>SUM(Q53:Q54)</f>
        <v>0.4329009172647571</v>
      </c>
      <c r="R55" s="301">
        <f t="shared" ref="R55" si="85">SUM(R53:R54)</f>
        <v>3.1099082735243231E-2</v>
      </c>
      <c r="S55" s="301">
        <f t="shared" ref="S55" si="86">SUM(S53:S54)</f>
        <v>0</v>
      </c>
      <c r="T55" s="301">
        <f t="shared" si="77"/>
        <v>0.46400000000000036</v>
      </c>
      <c r="U55" s="301"/>
      <c r="V55" s="301">
        <f>SUM(V53:V54)</f>
        <v>0.42424711848814745</v>
      </c>
      <c r="W55" s="301">
        <f t="shared" ref="W55" si="87">SUM(W53:W54)</f>
        <v>3.0752881511852577E-2</v>
      </c>
      <c r="X55" s="301">
        <f t="shared" ref="X55" si="88">SUM(X53:X54)</f>
        <v>0</v>
      </c>
      <c r="Y55" s="301">
        <f t="shared" si="78"/>
        <v>0.45500000000000002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0.47436537424308384</v>
      </c>
      <c r="C62" s="300">
        <v>0.20913602274468657</v>
      </c>
      <c r="D62" s="300">
        <v>0.10314474780703103</v>
      </c>
      <c r="E62" s="300">
        <f>SUM(B62:D62)</f>
        <v>0.78664614479480144</v>
      </c>
      <c r="F62" s="300"/>
      <c r="G62" s="300">
        <v>0.72405640575235553</v>
      </c>
      <c r="H62" s="300">
        <v>0.29854630357660572</v>
      </c>
      <c r="I62" s="300">
        <v>0</v>
      </c>
      <c r="J62" s="300">
        <f>SUM(G62:I62)</f>
        <v>1.0226027093289614</v>
      </c>
      <c r="K62" s="300"/>
      <c r="L62" s="300">
        <v>0.60652251123274226</v>
      </c>
      <c r="M62" s="300">
        <v>0.31603885929494774</v>
      </c>
      <c r="N62" s="300">
        <v>1.4708033009659222E-2</v>
      </c>
      <c r="O62" s="300">
        <f>SUM(L62:N62)</f>
        <v>0.93726940353734922</v>
      </c>
      <c r="P62" s="300"/>
      <c r="Q62" s="300">
        <v>0.64101417324312293</v>
      </c>
      <c r="R62" s="300">
        <v>0.32534803149713387</v>
      </c>
      <c r="S62" s="300">
        <v>1.4614173228558573E-2</v>
      </c>
      <c r="T62" s="300">
        <f>SUM(Q62:S62)</f>
        <v>0.98097637796881543</v>
      </c>
      <c r="U62" s="300"/>
      <c r="V62" s="300">
        <v>0.70213267307747274</v>
      </c>
      <c r="W62" s="300">
        <v>0.33804378309524524</v>
      </c>
      <c r="X62" s="300">
        <v>1.4650372622189349E-2</v>
      </c>
      <c r="Y62" s="300">
        <f>SUM(V62:X62)</f>
        <v>1.0548268287949074</v>
      </c>
    </row>
    <row r="63" spans="1:25" x14ac:dyDescent="0.2">
      <c r="A63" s="260" t="s">
        <v>364</v>
      </c>
      <c r="B63" s="300">
        <v>2.4887019263788237</v>
      </c>
      <c r="C63" s="300">
        <v>5.5925885986579382E-2</v>
      </c>
      <c r="D63" s="300">
        <v>8.4726042839784937E-2</v>
      </c>
      <c r="E63" s="300">
        <f t="shared" ref="E63:E64" si="89">SUM(B63:D63)</f>
        <v>2.6293538552051881</v>
      </c>
      <c r="F63" s="300"/>
      <c r="G63" s="300">
        <v>2.5693845300227838</v>
      </c>
      <c r="H63" s="300">
        <v>0.19824490267742045</v>
      </c>
      <c r="I63" s="300">
        <v>0.1327678579708319</v>
      </c>
      <c r="J63" s="300">
        <f t="shared" ref="J63:J64" si="90">SUM(G63:I63)</f>
        <v>2.900397290671036</v>
      </c>
      <c r="K63" s="300"/>
      <c r="L63" s="300">
        <v>1.9502851770565683</v>
      </c>
      <c r="M63" s="300">
        <v>0.63244541940608401</v>
      </c>
      <c r="N63" s="300">
        <v>0</v>
      </c>
      <c r="O63" s="300">
        <f t="shared" ref="O63:O64" si="91">SUM(L63:N63)</f>
        <v>2.5827305964626524</v>
      </c>
      <c r="P63" s="300"/>
      <c r="Q63" s="300">
        <v>1.9692598425092649</v>
      </c>
      <c r="R63" s="300">
        <v>0.64576377952192376</v>
      </c>
      <c r="S63" s="300">
        <v>0</v>
      </c>
      <c r="T63" s="300">
        <f t="shared" ref="T63:T64" si="92">SUM(Q63:S63)</f>
        <v>2.6150236220311887</v>
      </c>
      <c r="U63" s="300"/>
      <c r="V63" s="300">
        <v>1.9759916159994693</v>
      </c>
      <c r="W63" s="300">
        <v>0.65818155520562327</v>
      </c>
      <c r="X63" s="300">
        <v>0</v>
      </c>
      <c r="Y63" s="300">
        <f t="shared" ref="Y63:Y64" si="93">SUM(V63:X63)</f>
        <v>2.6341731712050924</v>
      </c>
    </row>
    <row r="64" spans="1:25" x14ac:dyDescent="0.2">
      <c r="A64" s="264" t="s">
        <v>363</v>
      </c>
      <c r="B64" s="301">
        <f>SUM(B62:B63)</f>
        <v>2.9630673006219075</v>
      </c>
      <c r="C64" s="301">
        <f t="shared" ref="C64" si="94">SUM(C62:C63)</f>
        <v>0.26506190873126595</v>
      </c>
      <c r="D64" s="301">
        <f t="shared" ref="D64" si="95">SUM(D62:D63)</f>
        <v>0.18787079064681597</v>
      </c>
      <c r="E64" s="301">
        <f t="shared" si="89"/>
        <v>3.4159999999999893</v>
      </c>
      <c r="F64" s="301"/>
      <c r="G64" s="301">
        <f>SUM(G62:G63)</f>
        <v>3.2934409357751395</v>
      </c>
      <c r="H64" s="301">
        <f t="shared" ref="H64" si="96">SUM(H62:H63)</f>
        <v>0.49679120625402617</v>
      </c>
      <c r="I64" s="301">
        <f t="shared" ref="I64" si="97">SUM(I62:I63)</f>
        <v>0.1327678579708319</v>
      </c>
      <c r="J64" s="301">
        <f t="shared" si="90"/>
        <v>3.9229999999999978</v>
      </c>
      <c r="K64" s="301"/>
      <c r="L64" s="301">
        <f>SUM(L62:L63)</f>
        <v>2.5568076882893105</v>
      </c>
      <c r="M64" s="301">
        <f t="shared" ref="M64" si="98">SUM(M62:M63)</f>
        <v>0.94848427870103169</v>
      </c>
      <c r="N64" s="301">
        <f t="shared" ref="N64" si="99">SUM(N62:N63)</f>
        <v>1.4708033009659222E-2</v>
      </c>
      <c r="O64" s="301">
        <f t="shared" si="91"/>
        <v>3.5200000000000014</v>
      </c>
      <c r="P64" s="301"/>
      <c r="Q64" s="301">
        <f>SUM(Q62:Q63)</f>
        <v>2.6102740157523878</v>
      </c>
      <c r="R64" s="301">
        <f t="shared" ref="R64" si="100">SUM(R62:R63)</f>
        <v>0.97111181101905764</v>
      </c>
      <c r="S64" s="301">
        <f t="shared" ref="S64" si="101">SUM(S62:S63)</f>
        <v>1.4614173228558573E-2</v>
      </c>
      <c r="T64" s="301">
        <f t="shared" si="92"/>
        <v>3.5960000000000041</v>
      </c>
      <c r="U64" s="301"/>
      <c r="V64" s="301">
        <f>SUM(V62:V63)</f>
        <v>2.6781242890769419</v>
      </c>
      <c r="W64" s="301">
        <f t="shared" ref="W64" si="102">SUM(W62:W63)</f>
        <v>0.99622533830086857</v>
      </c>
      <c r="X64" s="301">
        <f t="shared" ref="X64" si="103">SUM(X62:X63)</f>
        <v>1.4650372622189349E-2</v>
      </c>
      <c r="Y64" s="301">
        <f t="shared" si="93"/>
        <v>3.6889999999999996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2.6890663250672255</v>
      </c>
      <c r="C71" s="300">
        <v>2.075994943496263</v>
      </c>
      <c r="D71" s="300">
        <v>0.93209593961316828</v>
      </c>
      <c r="E71" s="300">
        <f>SUM(B71:D71)</f>
        <v>5.6971572081766571</v>
      </c>
      <c r="F71" s="300"/>
      <c r="G71" s="300">
        <v>3.1933851516631084</v>
      </c>
      <c r="H71" s="300">
        <v>1.8014178340129574</v>
      </c>
      <c r="I71" s="300">
        <v>0.87193227430270115</v>
      </c>
      <c r="J71" s="300">
        <f>SUM(G71:I71)</f>
        <v>5.8667352599787677</v>
      </c>
      <c r="K71" s="300"/>
      <c r="L71" s="300">
        <v>3.0680992059388821</v>
      </c>
      <c r="M71" s="300">
        <v>1.9172060993254898</v>
      </c>
      <c r="N71" s="300">
        <v>0.87511804872077437</v>
      </c>
      <c r="O71" s="300">
        <f>SUM(L71:N71)</f>
        <v>5.8604233539851469</v>
      </c>
      <c r="P71" s="300"/>
      <c r="Q71" s="300">
        <v>3.0709176234956095</v>
      </c>
      <c r="R71" s="300">
        <v>1.9316148735343233</v>
      </c>
      <c r="S71" s="300">
        <v>0.879919669527509</v>
      </c>
      <c r="T71" s="300">
        <f>SUM(Q71:S71)</f>
        <v>5.8824521665574414</v>
      </c>
      <c r="U71" s="300"/>
      <c r="V71" s="300">
        <v>3.1636160123355292</v>
      </c>
      <c r="W71" s="300">
        <v>2.0120380255077372</v>
      </c>
      <c r="X71" s="300">
        <v>0.93198036509633131</v>
      </c>
      <c r="Y71" s="300">
        <f>SUM(V71:X71)</f>
        <v>6.1076344029395973</v>
      </c>
    </row>
    <row r="72" spans="1:25" x14ac:dyDescent="0.2">
      <c r="A72" s="260" t="s">
        <v>364</v>
      </c>
      <c r="B72" s="300">
        <v>18.927436633195668</v>
      </c>
      <c r="C72" s="300">
        <v>1.390224139983981</v>
      </c>
      <c r="D72" s="300">
        <v>10.129182018643686</v>
      </c>
      <c r="E72" s="300">
        <f t="shared" ref="E72:E73" si="104">SUM(B72:D72)</f>
        <v>30.446842791823336</v>
      </c>
      <c r="F72" s="300"/>
      <c r="G72" s="300">
        <v>18.391769001856773</v>
      </c>
      <c r="H72" s="300">
        <v>0.80184059453403445</v>
      </c>
      <c r="I72" s="300">
        <v>19.165655143630339</v>
      </c>
      <c r="J72" s="300">
        <f t="shared" ref="J72:J73" si="105">SUM(G72:I72)</f>
        <v>38.359264740021146</v>
      </c>
      <c r="K72" s="300"/>
      <c r="L72" s="300">
        <v>16.713270100799196</v>
      </c>
      <c r="M72" s="300">
        <v>1.062832192110873</v>
      </c>
      <c r="N72" s="300">
        <v>18.003474353104806</v>
      </c>
      <c r="O72" s="300">
        <f t="shared" ref="O72:O73" si="106">SUM(L72:N72)</f>
        <v>35.779576646014874</v>
      </c>
      <c r="P72" s="300"/>
      <c r="Q72" s="300">
        <v>16.445939392275822</v>
      </c>
      <c r="R72" s="300">
        <v>1.078604681134121</v>
      </c>
      <c r="S72" s="300">
        <v>18.121003760032604</v>
      </c>
      <c r="T72" s="300">
        <f t="shared" ref="T72:T73" si="107">SUM(Q72:S72)</f>
        <v>35.645547833442549</v>
      </c>
      <c r="U72" s="300"/>
      <c r="V72" s="300">
        <v>16.185754978381201</v>
      </c>
      <c r="W72" s="300">
        <v>1.1360651272637299</v>
      </c>
      <c r="X72" s="300">
        <v>18.823545491415455</v>
      </c>
      <c r="Y72" s="300">
        <f t="shared" ref="Y72:Y73" si="108">SUM(V72:X72)</f>
        <v>36.14536559706039</v>
      </c>
    </row>
    <row r="73" spans="1:25" x14ac:dyDescent="0.2">
      <c r="A73" s="264" t="s">
        <v>363</v>
      </c>
      <c r="B73" s="301">
        <f>SUM(B71:B72)</f>
        <v>21.616502958262895</v>
      </c>
      <c r="C73" s="301">
        <f t="shared" ref="C73" si="109">SUM(C71:C72)</f>
        <v>3.4662190834802438</v>
      </c>
      <c r="D73" s="301">
        <f t="shared" ref="D73" si="110">SUM(D71:D72)</f>
        <v>11.061277958256854</v>
      </c>
      <c r="E73" s="301">
        <f t="shared" si="104"/>
        <v>36.143999999999991</v>
      </c>
      <c r="F73" s="301"/>
      <c r="G73" s="301">
        <f>SUM(G71:G72)</f>
        <v>21.585154153519881</v>
      </c>
      <c r="H73" s="301">
        <f t="shared" ref="H73" si="111">SUM(H71:H72)</f>
        <v>2.603258428546992</v>
      </c>
      <c r="I73" s="301">
        <f t="shared" ref="I73" si="112">SUM(I71:I72)</f>
        <v>20.03758741793304</v>
      </c>
      <c r="J73" s="301">
        <f t="shared" si="105"/>
        <v>44.225999999999914</v>
      </c>
      <c r="K73" s="301"/>
      <c r="L73" s="301">
        <f>SUM(L71:L72)</f>
        <v>19.781369306738078</v>
      </c>
      <c r="M73" s="301">
        <f t="shared" ref="M73" si="113">SUM(M71:M72)</f>
        <v>2.9800382914363626</v>
      </c>
      <c r="N73" s="301">
        <f t="shared" ref="N73" si="114">SUM(N71:N72)</f>
        <v>18.878592401825582</v>
      </c>
      <c r="O73" s="301">
        <f t="shared" si="106"/>
        <v>41.640000000000022</v>
      </c>
      <c r="P73" s="301"/>
      <c r="Q73" s="301">
        <f>SUM(Q71:Q72)</f>
        <v>19.516857015771432</v>
      </c>
      <c r="R73" s="301">
        <f t="shared" ref="R73" si="115">SUM(R71:R72)</f>
        <v>3.0102195546684443</v>
      </c>
      <c r="S73" s="301">
        <f t="shared" ref="S73" si="116">SUM(S71:S72)</f>
        <v>19.000923429560114</v>
      </c>
      <c r="T73" s="301">
        <f t="shared" si="107"/>
        <v>41.527999999999992</v>
      </c>
      <c r="U73" s="301"/>
      <c r="V73" s="301">
        <f>SUM(V71:V72)</f>
        <v>19.349370990716729</v>
      </c>
      <c r="W73" s="301">
        <f t="shared" ref="W73" si="117">SUM(W71:W72)</f>
        <v>3.1481031527714674</v>
      </c>
      <c r="X73" s="301">
        <f t="shared" ref="X73" si="118">SUM(X71:X72)</f>
        <v>19.755525856511788</v>
      </c>
      <c r="Y73" s="301">
        <f t="shared" si="108"/>
        <v>42.252999999999986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15.901111088557867</v>
      </c>
      <c r="C80" s="300">
        <v>22.660645491659373</v>
      </c>
      <c r="D80" s="300">
        <v>1.1657097183131682</v>
      </c>
      <c r="E80" s="300">
        <f>SUM(B80:D80)</f>
        <v>39.727466298530409</v>
      </c>
      <c r="F80" s="300"/>
      <c r="G80" s="300">
        <v>16.007894457951437</v>
      </c>
      <c r="H80" s="300">
        <v>20.684443079101847</v>
      </c>
      <c r="I80" s="300">
        <v>1.194520472527044</v>
      </c>
      <c r="J80" s="300">
        <f>SUM(G80:I80)</f>
        <v>37.88685800958033</v>
      </c>
      <c r="K80" s="300"/>
      <c r="L80" s="300">
        <v>15.772155174921917</v>
      </c>
      <c r="M80" s="300">
        <v>20.438212858965006</v>
      </c>
      <c r="N80" s="300">
        <v>2.3854727940904441</v>
      </c>
      <c r="O80" s="300">
        <f>SUM(L80:N80)</f>
        <v>38.595840827977369</v>
      </c>
      <c r="P80" s="300"/>
      <c r="Q80" s="300">
        <v>16.541670342501114</v>
      </c>
      <c r="R80" s="300">
        <v>19.772698903243121</v>
      </c>
      <c r="S80" s="300">
        <v>2.4682627600283986</v>
      </c>
      <c r="T80" s="300">
        <f>SUM(Q80:S80)</f>
        <v>38.782632005772626</v>
      </c>
      <c r="U80" s="300"/>
      <c r="V80" s="300">
        <v>17.892408001838852</v>
      </c>
      <c r="W80" s="300">
        <v>18.504119242274733</v>
      </c>
      <c r="X80" s="300">
        <v>2.6425847840428629</v>
      </c>
      <c r="Y80" s="300">
        <f>SUM(V80:X80)</f>
        <v>39.039112028156445</v>
      </c>
    </row>
    <row r="81" spans="1:25" x14ac:dyDescent="0.2">
      <c r="A81" s="260" t="s">
        <v>364</v>
      </c>
      <c r="B81" s="300">
        <v>35.394664662783278</v>
      </c>
      <c r="C81" s="300">
        <v>10.352570124276477</v>
      </c>
      <c r="D81" s="300">
        <v>5.1662989144098139</v>
      </c>
      <c r="E81" s="300">
        <f t="shared" ref="E81:E82" si="119">SUM(B81:D81)</f>
        <v>50.913533701469568</v>
      </c>
      <c r="F81" s="300"/>
      <c r="G81" s="300">
        <v>34.357266474893692</v>
      </c>
      <c r="H81" s="300">
        <v>9.6763341315018661</v>
      </c>
      <c r="I81" s="300">
        <v>5.643541384024001</v>
      </c>
      <c r="J81" s="300">
        <f t="shared" ref="J81:J82" si="120">SUM(G81:I81)</f>
        <v>49.677141990419557</v>
      </c>
      <c r="K81" s="300"/>
      <c r="L81" s="300">
        <v>32.673454819407759</v>
      </c>
      <c r="M81" s="300">
        <v>11.762761694565098</v>
      </c>
      <c r="N81" s="300">
        <v>2.7189426580497353</v>
      </c>
      <c r="O81" s="300">
        <f t="shared" ref="O81:O82" si="121">SUM(L81:N81)</f>
        <v>47.155159172022593</v>
      </c>
      <c r="P81" s="300"/>
      <c r="Q81" s="300">
        <v>33.275148424317358</v>
      </c>
      <c r="R81" s="300">
        <v>11.8276262695497</v>
      </c>
      <c r="S81" s="300">
        <v>2.7685933003602758</v>
      </c>
      <c r="T81" s="300">
        <f t="shared" ref="T81:T82" si="122">SUM(Q81:S81)</f>
        <v>47.871367994227334</v>
      </c>
      <c r="U81" s="300"/>
      <c r="V81" s="300">
        <v>33.753359322807789</v>
      </c>
      <c r="W81" s="300">
        <v>11.971618555701379</v>
      </c>
      <c r="X81" s="300">
        <v>2.8319100933343733</v>
      </c>
      <c r="Y81" s="300">
        <f t="shared" ref="Y81:Y82" si="123">SUM(V81:X81)</f>
        <v>48.556887971843537</v>
      </c>
    </row>
    <row r="82" spans="1:25" x14ac:dyDescent="0.2">
      <c r="A82" s="264" t="s">
        <v>363</v>
      </c>
      <c r="B82" s="301">
        <f>SUM(B80:B81)</f>
        <v>51.295775751341147</v>
      </c>
      <c r="C82" s="301">
        <f t="shared" ref="C82" si="124">SUM(C80:C81)</f>
        <v>33.013215615935849</v>
      </c>
      <c r="D82" s="301">
        <f t="shared" ref="D82" si="125">SUM(D80:D81)</f>
        <v>6.3320086327229816</v>
      </c>
      <c r="E82" s="301">
        <f t="shared" si="119"/>
        <v>90.640999999999991</v>
      </c>
      <c r="F82" s="301"/>
      <c r="G82" s="301">
        <f>SUM(G80:G81)</f>
        <v>50.365160932845129</v>
      </c>
      <c r="H82" s="301">
        <f t="shared" ref="H82" si="126">SUM(H80:H81)</f>
        <v>30.360777210603715</v>
      </c>
      <c r="I82" s="301">
        <f t="shared" ref="I82" si="127">SUM(I80:I81)</f>
        <v>6.8380618565510449</v>
      </c>
      <c r="J82" s="301">
        <f t="shared" si="120"/>
        <v>87.563999999999893</v>
      </c>
      <c r="K82" s="301"/>
      <c r="L82" s="301">
        <f>SUM(L80:L81)</f>
        <v>48.445609994329672</v>
      </c>
      <c r="M82" s="301">
        <f t="shared" ref="M82" si="128">SUM(M80:M81)</f>
        <v>32.200974553530102</v>
      </c>
      <c r="N82" s="301">
        <f t="shared" ref="N82" si="129">SUM(N80:N81)</f>
        <v>5.104415452140179</v>
      </c>
      <c r="O82" s="301">
        <f t="shared" si="121"/>
        <v>85.750999999999948</v>
      </c>
      <c r="P82" s="301"/>
      <c r="Q82" s="301">
        <f>SUM(Q80:Q81)</f>
        <v>49.816818766818471</v>
      </c>
      <c r="R82" s="301">
        <f t="shared" ref="R82" si="130">SUM(R80:R81)</f>
        <v>31.600325172792822</v>
      </c>
      <c r="S82" s="301">
        <f t="shared" ref="S82" si="131">SUM(S80:S81)</f>
        <v>5.2368560603886749</v>
      </c>
      <c r="T82" s="301">
        <f t="shared" si="122"/>
        <v>86.653999999999968</v>
      </c>
      <c r="U82" s="301"/>
      <c r="V82" s="301">
        <f>SUM(V80:V81)</f>
        <v>51.645767324646641</v>
      </c>
      <c r="W82" s="301">
        <f t="shared" ref="W82" si="132">SUM(W80:W81)</f>
        <v>30.475737797976112</v>
      </c>
      <c r="X82" s="301">
        <f t="shared" ref="X82" si="133">SUM(X80:X81)</f>
        <v>5.4744948773772357</v>
      </c>
      <c r="Y82" s="301">
        <f t="shared" si="123"/>
        <v>87.595999999999989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4.395382454541866</v>
      </c>
      <c r="C89" s="300">
        <v>2.5255003264633387</v>
      </c>
      <c r="D89" s="300">
        <v>0.27131209684242269</v>
      </c>
      <c r="E89" s="300">
        <f>SUM(B89:D89)</f>
        <v>7.1921948778476272</v>
      </c>
      <c r="F89" s="300"/>
      <c r="G89" s="300">
        <v>5.9949934851351792</v>
      </c>
      <c r="H89" s="300">
        <v>3.6254481581986506</v>
      </c>
      <c r="I89" s="300">
        <v>0.6887060320957813</v>
      </c>
      <c r="J89" s="300">
        <f>SUM(G89:I89)</f>
        <v>10.309147675429612</v>
      </c>
      <c r="K89" s="300"/>
      <c r="L89" s="300">
        <v>5.4321081181334527</v>
      </c>
      <c r="M89" s="300">
        <v>3.6493628155118842</v>
      </c>
      <c r="N89" s="300">
        <v>0.18156950994764784</v>
      </c>
      <c r="O89" s="300">
        <f>SUM(L89:N89)</f>
        <v>9.2630404435929847</v>
      </c>
      <c r="P89" s="300"/>
      <c r="Q89" s="300">
        <v>6.2886904917857303</v>
      </c>
      <c r="R89" s="300">
        <v>4.2861347283741758</v>
      </c>
      <c r="S89" s="300">
        <v>0.19631511664798479</v>
      </c>
      <c r="T89" s="300">
        <f>SUM(Q89:S89)</f>
        <v>10.771140336807889</v>
      </c>
      <c r="U89" s="300"/>
      <c r="V89" s="300">
        <v>6.9553017476714976</v>
      </c>
      <c r="W89" s="300">
        <v>4.9252143636610732</v>
      </c>
      <c r="X89" s="300">
        <v>0.20248156744449414</v>
      </c>
      <c r="Y89" s="300">
        <f>SUM(V89:X89)</f>
        <v>12.082997678777065</v>
      </c>
    </row>
    <row r="90" spans="1:25" x14ac:dyDescent="0.2">
      <c r="A90" s="260" t="s">
        <v>364</v>
      </c>
      <c r="B90" s="300">
        <v>21.20787845061847</v>
      </c>
      <c r="C90" s="300">
        <v>1.9253250819251098</v>
      </c>
      <c r="D90" s="300">
        <v>4.8716015896087912</v>
      </c>
      <c r="E90" s="300">
        <f t="shared" ref="E90:E91" si="134">SUM(B90:D90)</f>
        <v>28.004805122152369</v>
      </c>
      <c r="F90" s="300"/>
      <c r="G90" s="300">
        <v>23.128487038459944</v>
      </c>
      <c r="H90" s="300">
        <v>2.6708974474933194</v>
      </c>
      <c r="I90" s="300">
        <v>7.9174678386171387</v>
      </c>
      <c r="J90" s="300">
        <f t="shared" ref="J90:J91" si="135">SUM(G90:I90)</f>
        <v>33.716852324570404</v>
      </c>
      <c r="K90" s="300"/>
      <c r="L90" s="300">
        <v>22.762088337375406</v>
      </c>
      <c r="M90" s="300">
        <v>4.2134264707199209</v>
      </c>
      <c r="N90" s="300">
        <v>6.0694447483116543</v>
      </c>
      <c r="O90" s="300">
        <f t="shared" ref="O90:O91" si="136">SUM(L90:N90)</f>
        <v>33.04495955640698</v>
      </c>
      <c r="P90" s="300"/>
      <c r="Q90" s="300">
        <v>25.319223067583511</v>
      </c>
      <c r="R90" s="300">
        <v>4.7174616913349228</v>
      </c>
      <c r="S90" s="300">
        <v>6.7761749042737653</v>
      </c>
      <c r="T90" s="300">
        <f t="shared" ref="T90:T91" si="137">SUM(Q90:S90)</f>
        <v>36.812859663192199</v>
      </c>
      <c r="U90" s="300"/>
      <c r="V90" s="300">
        <v>26.286181048396379</v>
      </c>
      <c r="W90" s="300">
        <v>5.1586073183663874</v>
      </c>
      <c r="X90" s="300">
        <v>7.3672139544601567</v>
      </c>
      <c r="Y90" s="300">
        <f t="shared" ref="Y90:Y91" si="138">SUM(V90:X90)</f>
        <v>38.81200232122292</v>
      </c>
    </row>
    <row r="91" spans="1:25" x14ac:dyDescent="0.2">
      <c r="A91" s="264" t="s">
        <v>363</v>
      </c>
      <c r="B91" s="301">
        <f>SUM(B89:B90)</f>
        <v>25.603260905160337</v>
      </c>
      <c r="C91" s="301">
        <f t="shared" ref="C91" si="139">SUM(C89:C90)</f>
        <v>4.4508254083884484</v>
      </c>
      <c r="D91" s="301">
        <f t="shared" ref="D91" si="140">SUM(D89:D90)</f>
        <v>5.1429136864512142</v>
      </c>
      <c r="E91" s="301">
        <f t="shared" si="134"/>
        <v>35.197000000000003</v>
      </c>
      <c r="F91" s="301"/>
      <c r="G91" s="301">
        <f>SUM(G89:G90)</f>
        <v>29.123480523595124</v>
      </c>
      <c r="H91" s="301">
        <f t="shared" ref="H91" si="141">SUM(H89:H90)</f>
        <v>6.29634560569197</v>
      </c>
      <c r="I91" s="301">
        <f t="shared" ref="I91" si="142">SUM(I89:I90)</f>
        <v>8.6061738707129205</v>
      </c>
      <c r="J91" s="301">
        <f t="shared" si="135"/>
        <v>44.026000000000018</v>
      </c>
      <c r="K91" s="301"/>
      <c r="L91" s="301">
        <f>SUM(L89:L90)</f>
        <v>28.194196455508859</v>
      </c>
      <c r="M91" s="301">
        <f t="shared" ref="M91" si="143">SUM(M89:M90)</f>
        <v>7.8627892862318056</v>
      </c>
      <c r="N91" s="301">
        <f t="shared" ref="N91" si="144">SUM(N89:N90)</f>
        <v>6.2510142582593025</v>
      </c>
      <c r="O91" s="301">
        <f t="shared" si="136"/>
        <v>42.307999999999964</v>
      </c>
      <c r="P91" s="301"/>
      <c r="Q91" s="301">
        <f>SUM(Q89:Q90)</f>
        <v>31.607913559369241</v>
      </c>
      <c r="R91" s="301">
        <f t="shared" ref="R91" si="145">SUM(R89:R90)</f>
        <v>9.0035964197090976</v>
      </c>
      <c r="S91" s="301">
        <f t="shared" ref="S91" si="146">SUM(S89:S90)</f>
        <v>6.9724900209217502</v>
      </c>
      <c r="T91" s="301">
        <f t="shared" si="137"/>
        <v>47.584000000000088</v>
      </c>
      <c r="U91" s="301"/>
      <c r="V91" s="301">
        <f>SUM(V89:V90)</f>
        <v>33.241482796067878</v>
      </c>
      <c r="W91" s="301">
        <f t="shared" ref="W91" si="147">SUM(W89:W90)</f>
        <v>10.083821682027461</v>
      </c>
      <c r="X91" s="301">
        <f t="shared" ref="X91" si="148">SUM(X89:X90)</f>
        <v>7.5696955219046504</v>
      </c>
      <c r="Y91" s="301">
        <f t="shared" si="138"/>
        <v>50.894999999999989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5.5490831512471477</v>
      </c>
      <c r="C98" s="300">
        <v>11.289302524833071</v>
      </c>
      <c r="D98" s="300">
        <v>1.1030706459727171</v>
      </c>
      <c r="E98" s="300">
        <f>SUM(B98:D98)</f>
        <v>17.941456322052936</v>
      </c>
      <c r="F98" s="300"/>
      <c r="G98" s="300">
        <v>5.1564184574685239</v>
      </c>
      <c r="H98" s="300">
        <v>11.679616164560052</v>
      </c>
      <c r="I98" s="300">
        <v>0.60226584960374485</v>
      </c>
      <c r="J98" s="300">
        <f>SUM(G98:I98)</f>
        <v>17.438300471632324</v>
      </c>
      <c r="K98" s="300"/>
      <c r="L98" s="300">
        <v>5.9474095597954184</v>
      </c>
      <c r="M98" s="300">
        <v>11.278231578100183</v>
      </c>
      <c r="N98" s="300">
        <v>1.0598964924104326</v>
      </c>
      <c r="O98" s="300">
        <f>SUM(L98:N98)</f>
        <v>18.285537630306031</v>
      </c>
      <c r="P98" s="300"/>
      <c r="Q98" s="300">
        <v>6.2968538761701831</v>
      </c>
      <c r="R98" s="300">
        <v>11.891566604850897</v>
      </c>
      <c r="S98" s="300">
        <v>1.0926212915325084</v>
      </c>
      <c r="T98" s="300">
        <f>SUM(Q98:S98)</f>
        <v>19.281041772553589</v>
      </c>
      <c r="U98" s="300"/>
      <c r="V98" s="300">
        <v>7.3613214862439555</v>
      </c>
      <c r="W98" s="300">
        <v>13.66011260684474</v>
      </c>
      <c r="X98" s="300">
        <v>1.2550216215486241</v>
      </c>
      <c r="Y98" s="300">
        <f>SUM(V98:X98)</f>
        <v>22.276455714637319</v>
      </c>
    </row>
    <row r="99" spans="1:25" x14ac:dyDescent="0.2">
      <c r="A99" s="260" t="s">
        <v>364</v>
      </c>
      <c r="B99" s="300">
        <v>7.2803480327271481</v>
      </c>
      <c r="C99" s="300">
        <v>7.4763904252685265</v>
      </c>
      <c r="D99" s="300">
        <v>1.0908052199513383</v>
      </c>
      <c r="E99" s="300">
        <f t="shared" ref="E99:E100" si="149">SUM(B99:D99)</f>
        <v>15.847543677947012</v>
      </c>
      <c r="F99" s="300"/>
      <c r="G99" s="300">
        <v>7.1493775945089943</v>
      </c>
      <c r="H99" s="300">
        <v>7.0058933664629395</v>
      </c>
      <c r="I99" s="300">
        <v>0.97642856739573558</v>
      </c>
      <c r="J99" s="300">
        <f t="shared" ref="J99:J100" si="150">SUM(G99:I99)</f>
        <v>15.131699528367669</v>
      </c>
      <c r="K99" s="300"/>
      <c r="L99" s="300">
        <v>6.9865344861355858</v>
      </c>
      <c r="M99" s="300">
        <v>7.432758744234194</v>
      </c>
      <c r="N99" s="300">
        <v>0.67616913932419453</v>
      </c>
      <c r="O99" s="300">
        <f t="shared" ref="O99:O100" si="151">SUM(L99:N99)</f>
        <v>15.095462369693974</v>
      </c>
      <c r="P99" s="300"/>
      <c r="Q99" s="300">
        <v>7.4008641718544705</v>
      </c>
      <c r="R99" s="300">
        <v>7.8942069091324347</v>
      </c>
      <c r="S99" s="300">
        <v>0.69888714645948535</v>
      </c>
      <c r="T99" s="300">
        <f t="shared" ref="T99:T100" si="152">SUM(Q99:S99)</f>
        <v>15.99395822744639</v>
      </c>
      <c r="U99" s="300"/>
      <c r="V99" s="300">
        <v>8.7119654986885706</v>
      </c>
      <c r="W99" s="300">
        <v>9.1306028188186765</v>
      </c>
      <c r="X99" s="300">
        <v>0.80397596785545578</v>
      </c>
      <c r="Y99" s="300">
        <f t="shared" ref="Y99:Y100" si="153">SUM(V99:X99)</f>
        <v>18.646544285362705</v>
      </c>
    </row>
    <row r="100" spans="1:25" x14ac:dyDescent="0.2">
      <c r="A100" s="264" t="s">
        <v>363</v>
      </c>
      <c r="B100" s="301">
        <f>SUM(B98:B99)</f>
        <v>12.829431183974297</v>
      </c>
      <c r="C100" s="301">
        <f t="shared" ref="C100" si="154">SUM(C98:C99)</f>
        <v>18.765692950101595</v>
      </c>
      <c r="D100" s="301">
        <f t="shared" ref="D100" si="155">SUM(D98:D99)</f>
        <v>2.1938758659240554</v>
      </c>
      <c r="E100" s="301">
        <f t="shared" si="149"/>
        <v>33.788999999999945</v>
      </c>
      <c r="F100" s="301"/>
      <c r="G100" s="301">
        <f>SUM(G98:G99)</f>
        <v>12.305796051977518</v>
      </c>
      <c r="H100" s="301">
        <f t="shared" ref="H100" si="156">SUM(H98:H99)</f>
        <v>18.685509531022991</v>
      </c>
      <c r="I100" s="301">
        <f t="shared" ref="I100" si="157">SUM(I98:I99)</f>
        <v>1.5786944169994803</v>
      </c>
      <c r="J100" s="301">
        <f t="shared" si="150"/>
        <v>32.569999999999993</v>
      </c>
      <c r="K100" s="301"/>
      <c r="L100" s="301">
        <f>SUM(L98:L99)</f>
        <v>12.933944045931003</v>
      </c>
      <c r="M100" s="301">
        <f t="shared" ref="M100" si="158">SUM(M98:M99)</f>
        <v>18.710990322334375</v>
      </c>
      <c r="N100" s="301">
        <f t="shared" ref="N100" si="159">SUM(N98:N99)</f>
        <v>1.7360656317346272</v>
      </c>
      <c r="O100" s="301">
        <f t="shared" si="151"/>
        <v>33.381000000000007</v>
      </c>
      <c r="P100" s="301"/>
      <c r="Q100" s="301">
        <f>SUM(Q98:Q99)</f>
        <v>13.697718048024655</v>
      </c>
      <c r="R100" s="301">
        <f t="shared" ref="R100" si="160">SUM(R98:R99)</f>
        <v>19.785773513983333</v>
      </c>
      <c r="S100" s="301">
        <f t="shared" ref="S100" si="161">SUM(S98:S99)</f>
        <v>1.7915084379919937</v>
      </c>
      <c r="T100" s="301">
        <f t="shared" si="152"/>
        <v>35.274999999999977</v>
      </c>
      <c r="U100" s="301"/>
      <c r="V100" s="301">
        <f>SUM(V98:V99)</f>
        <v>16.073286984932526</v>
      </c>
      <c r="W100" s="301">
        <f t="shared" ref="W100" si="162">SUM(W98:W99)</f>
        <v>22.790715425663414</v>
      </c>
      <c r="X100" s="301">
        <f t="shared" ref="X100" si="163">SUM(X98:X99)</f>
        <v>2.05899758940408</v>
      </c>
      <c r="Y100" s="301">
        <f t="shared" si="153"/>
        <v>40.923000000000023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0.29631182171757042</v>
      </c>
      <c r="C107" s="300">
        <v>0.28213569712627395</v>
      </c>
      <c r="D107" s="300">
        <v>0.14607571866648805</v>
      </c>
      <c r="E107" s="300">
        <f>SUM(B107:D107)</f>
        <v>0.72452323751033243</v>
      </c>
      <c r="F107" s="300"/>
      <c r="G107" s="300">
        <v>0.23517447839664077</v>
      </c>
      <c r="H107" s="300">
        <v>0.27724199235489733</v>
      </c>
      <c r="I107" s="300">
        <v>0.26327123126949958</v>
      </c>
      <c r="J107" s="300">
        <f>SUM(G107:I107)</f>
        <v>0.77568770202103765</v>
      </c>
      <c r="K107" s="300"/>
      <c r="L107" s="300">
        <v>0.25327838141089604</v>
      </c>
      <c r="M107" s="300">
        <v>0.34742000748671531</v>
      </c>
      <c r="N107" s="300">
        <v>0.34274409890278429</v>
      </c>
      <c r="O107" s="300">
        <f>SUM(L107:N107)</f>
        <v>0.94344248780039575</v>
      </c>
      <c r="P107" s="300"/>
      <c r="Q107" s="300">
        <v>0.24699091774863965</v>
      </c>
      <c r="R107" s="300">
        <v>0.3438562083079561</v>
      </c>
      <c r="S107" s="300">
        <v>0.33093045410429706</v>
      </c>
      <c r="T107" s="300">
        <f>SUM(Q107:S107)</f>
        <v>0.92177758016089273</v>
      </c>
      <c r="U107" s="300"/>
      <c r="V107" s="300">
        <v>0.25199687382201447</v>
      </c>
      <c r="W107" s="300">
        <v>0.34887082655033103</v>
      </c>
      <c r="X107" s="300">
        <v>0.320525071896752</v>
      </c>
      <c r="Y107" s="300">
        <f>SUM(V107:X107)</f>
        <v>0.92139277226909755</v>
      </c>
    </row>
    <row r="108" spans="1:25" x14ac:dyDescent="0.2">
      <c r="A108" s="260" t="s">
        <v>364</v>
      </c>
      <c r="B108" s="300">
        <v>0.48938447518240841</v>
      </c>
      <c r="C108" s="300">
        <v>0.11140584872793945</v>
      </c>
      <c r="D108" s="300">
        <v>0.53468643857931719</v>
      </c>
      <c r="E108" s="300">
        <f t="shared" ref="E108:E109" si="164">SUM(B108:D108)</f>
        <v>1.1354767624896649</v>
      </c>
      <c r="F108" s="300"/>
      <c r="G108" s="300">
        <v>0.39909807522738644</v>
      </c>
      <c r="H108" s="300">
        <v>0.25442308257050106</v>
      </c>
      <c r="I108" s="300">
        <v>0.68379114018107312</v>
      </c>
      <c r="J108" s="300">
        <f t="shared" ref="J108:J109" si="165">SUM(G108:I108)</f>
        <v>1.3373122979789605</v>
      </c>
      <c r="K108" s="300"/>
      <c r="L108" s="300">
        <v>0.41319445485056083</v>
      </c>
      <c r="M108" s="300">
        <v>0.24112101910359149</v>
      </c>
      <c r="N108" s="300">
        <v>0.89824203824545423</v>
      </c>
      <c r="O108" s="300">
        <f t="shared" ref="O108:O109" si="166">SUM(L108:N108)</f>
        <v>1.5525575121996065</v>
      </c>
      <c r="P108" s="300"/>
      <c r="Q108" s="300">
        <v>0.40116557636695183</v>
      </c>
      <c r="R108" s="300">
        <v>0.24652372180739102</v>
      </c>
      <c r="S108" s="300">
        <v>0.88253312166476683</v>
      </c>
      <c r="T108" s="300">
        <f t="shared" ref="T108:T109" si="167">SUM(Q108:S108)</f>
        <v>1.5302224198391097</v>
      </c>
      <c r="U108" s="300"/>
      <c r="V108" s="300">
        <v>0.40166868825503727</v>
      </c>
      <c r="W108" s="300">
        <v>0.26616975115086616</v>
      </c>
      <c r="X108" s="300">
        <v>0.90176878832499763</v>
      </c>
      <c r="Y108" s="300">
        <f t="shared" ref="Y108:Y109" si="168">SUM(V108:X108)</f>
        <v>1.569607227730901</v>
      </c>
    </row>
    <row r="109" spans="1:25" x14ac:dyDescent="0.2">
      <c r="A109" s="264" t="s">
        <v>363</v>
      </c>
      <c r="B109" s="301">
        <f>SUM(B107:B108)</f>
        <v>0.78569629689997877</v>
      </c>
      <c r="C109" s="301">
        <f t="shared" ref="C109" si="169">SUM(C107:C108)</f>
        <v>0.39354154585421341</v>
      </c>
      <c r="D109" s="301">
        <f t="shared" ref="D109" si="170">SUM(D107:D108)</f>
        <v>0.68076215724580524</v>
      </c>
      <c r="E109" s="301">
        <f t="shared" si="164"/>
        <v>1.8599999999999977</v>
      </c>
      <c r="F109" s="301"/>
      <c r="G109" s="301">
        <f>SUM(G107:G108)</f>
        <v>0.63427255362402724</v>
      </c>
      <c r="H109" s="301">
        <f t="shared" ref="H109" si="171">SUM(H107:H108)</f>
        <v>0.53166507492539838</v>
      </c>
      <c r="I109" s="301">
        <f t="shared" ref="I109" si="172">SUM(I107:I108)</f>
        <v>0.9470623714505727</v>
      </c>
      <c r="J109" s="301">
        <f t="shared" si="165"/>
        <v>2.1129999999999982</v>
      </c>
      <c r="K109" s="301"/>
      <c r="L109" s="301">
        <f>SUM(L107:L108)</f>
        <v>0.66647283626145692</v>
      </c>
      <c r="M109" s="301">
        <f t="shared" ref="M109" si="173">SUM(M107:M108)</f>
        <v>0.58854102659030683</v>
      </c>
      <c r="N109" s="301">
        <f t="shared" ref="N109" si="174">SUM(N107:N108)</f>
        <v>1.2409861371482385</v>
      </c>
      <c r="O109" s="301">
        <f t="shared" si="166"/>
        <v>2.4960000000000022</v>
      </c>
      <c r="P109" s="301"/>
      <c r="Q109" s="301">
        <f>SUM(Q107:Q108)</f>
        <v>0.64815649411559151</v>
      </c>
      <c r="R109" s="301">
        <f t="shared" ref="R109" si="175">SUM(R107:R108)</f>
        <v>0.59037993011534717</v>
      </c>
      <c r="S109" s="301">
        <f t="shared" ref="S109" si="176">SUM(S107:S108)</f>
        <v>1.2134635757690639</v>
      </c>
      <c r="T109" s="301">
        <f t="shared" si="167"/>
        <v>2.4520000000000026</v>
      </c>
      <c r="U109" s="301"/>
      <c r="V109" s="301">
        <f>SUM(V107:V108)</f>
        <v>0.65366556207705173</v>
      </c>
      <c r="W109" s="301">
        <f t="shared" ref="W109" si="177">SUM(W107:W108)</f>
        <v>0.61504057770119713</v>
      </c>
      <c r="X109" s="301">
        <f t="shared" ref="X109" si="178">SUM(X107:X108)</f>
        <v>1.2222938602217497</v>
      </c>
      <c r="Y109" s="301">
        <f t="shared" si="168"/>
        <v>2.4909999999999988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1.9494449211542169</v>
      </c>
      <c r="C116" s="300">
        <v>0.94471723926371565</v>
      </c>
      <c r="D116" s="300">
        <v>0.16376833533287238</v>
      </c>
      <c r="E116" s="300">
        <f>SUM(B116:D116)</f>
        <v>3.0579304957508047</v>
      </c>
      <c r="F116" s="300"/>
      <c r="G116" s="300">
        <v>2.2307169860151919</v>
      </c>
      <c r="H116" s="300">
        <v>0.66599847609393303</v>
      </c>
      <c r="I116" s="300">
        <v>7.3296744401043473E-2</v>
      </c>
      <c r="J116" s="300">
        <f>SUM(G116:I116)</f>
        <v>2.9700122065101682</v>
      </c>
      <c r="K116" s="300"/>
      <c r="L116" s="300">
        <v>2.7233555304883517</v>
      </c>
      <c r="M116" s="300">
        <v>0.57758597847314153</v>
      </c>
      <c r="N116" s="300">
        <v>0.26909658954434085</v>
      </c>
      <c r="O116" s="300">
        <f>SUM(L116:N116)</f>
        <v>3.570038098505834</v>
      </c>
      <c r="P116" s="300"/>
      <c r="Q116" s="300">
        <v>2.99318602714794</v>
      </c>
      <c r="R116" s="300">
        <v>0.61168265408512423</v>
      </c>
      <c r="S116" s="300">
        <v>0.29352259494850047</v>
      </c>
      <c r="T116" s="300">
        <f>SUM(Q116:S116)</f>
        <v>3.8983912761815649</v>
      </c>
      <c r="U116" s="300"/>
      <c r="V116" s="300">
        <v>3.3285362274843138</v>
      </c>
      <c r="W116" s="300">
        <v>0.63000459081010096</v>
      </c>
      <c r="X116" s="300">
        <v>0.31428393213215405</v>
      </c>
      <c r="Y116" s="300">
        <f>SUM(V116:X116)</f>
        <v>4.2728247504265688</v>
      </c>
    </row>
    <row r="117" spans="1:25" x14ac:dyDescent="0.2">
      <c r="A117" s="260" t="s">
        <v>364</v>
      </c>
      <c r="B117" s="300">
        <v>5.9418469708005706</v>
      </c>
      <c r="C117" s="300">
        <v>0.16669567399635504</v>
      </c>
      <c r="D117" s="300">
        <v>0.87852685945227527</v>
      </c>
      <c r="E117" s="300">
        <f t="shared" ref="E117:E118" si="179">SUM(B117:D117)</f>
        <v>6.9870695042492015</v>
      </c>
      <c r="F117" s="300"/>
      <c r="G117" s="300">
        <v>7.2368670515449409</v>
      </c>
      <c r="H117" s="300">
        <v>0.35259776802342535</v>
      </c>
      <c r="I117" s="300">
        <v>0.85952297392147248</v>
      </c>
      <c r="J117" s="300">
        <f t="shared" ref="J117:J118" si="180">SUM(G117:I117)</f>
        <v>8.4489877934898381</v>
      </c>
      <c r="K117" s="300"/>
      <c r="L117" s="300">
        <v>6.8000725687841408</v>
      </c>
      <c r="M117" s="300">
        <v>0.36118820054321593</v>
      </c>
      <c r="N117" s="300">
        <v>1.7177011321667752</v>
      </c>
      <c r="O117" s="300">
        <f t="shared" ref="O117:O118" si="181">SUM(L117:N117)</f>
        <v>8.878961901494133</v>
      </c>
      <c r="P117" s="300"/>
      <c r="Q117" s="300">
        <v>7.2497953978385006</v>
      </c>
      <c r="R117" s="300">
        <v>0.39065446815272697</v>
      </c>
      <c r="S117" s="300">
        <v>1.8871588578272132</v>
      </c>
      <c r="T117" s="300">
        <f t="shared" ref="T117:T118" si="182">SUM(Q117:S117)</f>
        <v>9.5276087238184406</v>
      </c>
      <c r="U117" s="300"/>
      <c r="V117" s="300">
        <v>7.6464382734885392</v>
      </c>
      <c r="W117" s="300">
        <v>0.41988333332763328</v>
      </c>
      <c r="X117" s="300">
        <v>2.0568536427572663</v>
      </c>
      <c r="Y117" s="300">
        <f t="shared" ref="Y117:Y118" si="183">SUM(V117:X117)</f>
        <v>10.123175249573439</v>
      </c>
    </row>
    <row r="118" spans="1:25" x14ac:dyDescent="0.2">
      <c r="A118" s="264" t="s">
        <v>363</v>
      </c>
      <c r="B118" s="301">
        <f>SUM(B116:B117)</f>
        <v>7.8912918919547872</v>
      </c>
      <c r="C118" s="301">
        <f t="shared" ref="C118" si="184">SUM(C116:C117)</f>
        <v>1.1114129132600707</v>
      </c>
      <c r="D118" s="301">
        <f t="shared" ref="D118" si="185">SUM(D116:D117)</f>
        <v>1.0422951947851478</v>
      </c>
      <c r="E118" s="301">
        <f t="shared" si="179"/>
        <v>10.045000000000005</v>
      </c>
      <c r="F118" s="301"/>
      <c r="G118" s="301">
        <f>SUM(G116:G117)</f>
        <v>9.4675840375601332</v>
      </c>
      <c r="H118" s="301">
        <f t="shared" ref="H118" si="186">SUM(H116:H117)</f>
        <v>1.0185962441173584</v>
      </c>
      <c r="I118" s="301">
        <f t="shared" ref="I118" si="187">SUM(I116:I117)</f>
        <v>0.93281971832251598</v>
      </c>
      <c r="J118" s="301">
        <f t="shared" si="180"/>
        <v>11.419000000000008</v>
      </c>
      <c r="K118" s="301"/>
      <c r="L118" s="301">
        <f>SUM(L116:L117)</f>
        <v>9.5234280992724933</v>
      </c>
      <c r="M118" s="301">
        <f t="shared" ref="M118" si="188">SUM(M116:M117)</f>
        <v>0.93877417901635751</v>
      </c>
      <c r="N118" s="301">
        <f t="shared" ref="N118" si="189">SUM(N116:N117)</f>
        <v>1.9867977217111161</v>
      </c>
      <c r="O118" s="301">
        <f t="shared" si="181"/>
        <v>12.448999999999968</v>
      </c>
      <c r="P118" s="301"/>
      <c r="Q118" s="301">
        <f>SUM(Q116:Q117)</f>
        <v>10.242981424986441</v>
      </c>
      <c r="R118" s="301">
        <f t="shared" ref="R118" si="190">SUM(R116:R117)</f>
        <v>1.0023371222378512</v>
      </c>
      <c r="S118" s="301">
        <f t="shared" ref="S118" si="191">SUM(S116:S117)</f>
        <v>2.1806814527757137</v>
      </c>
      <c r="T118" s="301">
        <f t="shared" si="182"/>
        <v>13.426000000000005</v>
      </c>
      <c r="U118" s="301"/>
      <c r="V118" s="301">
        <f>SUM(V116:V117)</f>
        <v>10.974974500972852</v>
      </c>
      <c r="W118" s="301">
        <f t="shared" ref="W118" si="192">SUM(W116:W117)</f>
        <v>1.0498879241377344</v>
      </c>
      <c r="X118" s="301">
        <f t="shared" ref="X118" si="193">SUM(X116:X117)</f>
        <v>2.3711375748894206</v>
      </c>
      <c r="Y118" s="301">
        <f t="shared" si="183"/>
        <v>14.396000000000008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3.2666777771253064</v>
      </c>
      <c r="C125" s="300">
        <v>1.2459499454189078</v>
      </c>
      <c r="D125" s="300">
        <v>0.50586575485151353</v>
      </c>
      <c r="E125" s="300">
        <f>SUM(B125:D125)</f>
        <v>5.0184934773957277</v>
      </c>
      <c r="F125" s="300"/>
      <c r="G125" s="300">
        <v>2.5065346178880556</v>
      </c>
      <c r="H125" s="300">
        <v>0.90754906239479571</v>
      </c>
      <c r="I125" s="300">
        <v>7.9598713494377291E-2</v>
      </c>
      <c r="J125" s="300">
        <f>SUM(G125:I125)</f>
        <v>3.4936823937772283</v>
      </c>
      <c r="K125" s="300"/>
      <c r="L125" s="300">
        <v>2.3936844072768131</v>
      </c>
      <c r="M125" s="300">
        <v>1.071938110741647</v>
      </c>
      <c r="N125" s="300">
        <v>9.890829910585433E-2</v>
      </c>
      <c r="O125" s="300">
        <f>SUM(L125:N125)</f>
        <v>3.5645308171243144</v>
      </c>
      <c r="P125" s="300"/>
      <c r="Q125" s="300">
        <v>2.378965153362647</v>
      </c>
      <c r="R125" s="300">
        <v>1.0540374672240957</v>
      </c>
      <c r="S125" s="300">
        <v>0.10276217862176296</v>
      </c>
      <c r="T125" s="300">
        <f>SUM(Q125:S125)</f>
        <v>3.5357647992085059</v>
      </c>
      <c r="U125" s="300"/>
      <c r="V125" s="300">
        <v>2.2466797795802922</v>
      </c>
      <c r="W125" s="300">
        <v>0.98628730550431143</v>
      </c>
      <c r="X125" s="300">
        <v>9.8772026755365117E-2</v>
      </c>
      <c r="Y125" s="300">
        <f>SUM(V125:X125)</f>
        <v>3.3317391118399691</v>
      </c>
    </row>
    <row r="126" spans="1:25" x14ac:dyDescent="0.2">
      <c r="A126" s="260" t="s">
        <v>364</v>
      </c>
      <c r="B126" s="300">
        <v>4.048653525633914</v>
      </c>
      <c r="C126" s="300">
        <v>0.15432216539344601</v>
      </c>
      <c r="D126" s="300">
        <v>0.79853083157694571</v>
      </c>
      <c r="E126" s="300">
        <f t="shared" ref="E126:E127" si="194">SUM(B126:D126)</f>
        <v>5.0015065226043056</v>
      </c>
      <c r="F126" s="300"/>
      <c r="G126" s="300">
        <v>3.018152255727133</v>
      </c>
      <c r="H126" s="300">
        <v>7.9289392067938669E-2</v>
      </c>
      <c r="I126" s="300">
        <v>0.58987595842770835</v>
      </c>
      <c r="J126" s="300">
        <f t="shared" ref="J126:J127" si="195">SUM(G126:I126)</f>
        <v>3.6873176062227802</v>
      </c>
      <c r="K126" s="300"/>
      <c r="L126" s="300">
        <v>2.9917948024634828</v>
      </c>
      <c r="M126" s="300">
        <v>0.23447998866745634</v>
      </c>
      <c r="N126" s="300">
        <v>0.52219439174475724</v>
      </c>
      <c r="O126" s="300">
        <f t="shared" ref="O126:O127" si="196">SUM(L126:N126)</f>
        <v>3.7484691828756964</v>
      </c>
      <c r="P126" s="300"/>
      <c r="Q126" s="300">
        <v>2.9861114526359529</v>
      </c>
      <c r="R126" s="300">
        <v>0.2436458106016631</v>
      </c>
      <c r="S126" s="300">
        <v>0.54747793755388141</v>
      </c>
      <c r="T126" s="300">
        <f t="shared" ref="T126:T127" si="197">SUM(Q126:S126)</f>
        <v>3.7772352007914973</v>
      </c>
      <c r="U126" s="300"/>
      <c r="V126" s="300">
        <v>2.8291788513704441</v>
      </c>
      <c r="W126" s="300">
        <v>0.24657182637411879</v>
      </c>
      <c r="X126" s="300">
        <v>0.53951021041546732</v>
      </c>
      <c r="Y126" s="300">
        <f t="shared" ref="Y126:Y127" si="198">SUM(V126:X126)</f>
        <v>3.6152608881600301</v>
      </c>
    </row>
    <row r="127" spans="1:25" x14ac:dyDescent="0.2">
      <c r="A127" s="264" t="s">
        <v>363</v>
      </c>
      <c r="B127" s="301">
        <f>SUM(B125:B126)</f>
        <v>7.3153313027592208</v>
      </c>
      <c r="C127" s="301">
        <f t="shared" ref="C127" si="199">SUM(C125:C126)</f>
        <v>1.4002721108123537</v>
      </c>
      <c r="D127" s="301">
        <f t="shared" ref="D127" si="200">SUM(D125:D126)</f>
        <v>1.3043965864284592</v>
      </c>
      <c r="E127" s="301">
        <f t="shared" si="194"/>
        <v>10.020000000000035</v>
      </c>
      <c r="F127" s="301"/>
      <c r="G127" s="301">
        <f>SUM(G125:G126)</f>
        <v>5.5246868736151882</v>
      </c>
      <c r="H127" s="301">
        <f t="shared" ref="H127" si="201">SUM(H125:H126)</f>
        <v>0.98683845446273444</v>
      </c>
      <c r="I127" s="301">
        <f t="shared" ref="I127" si="202">SUM(I125:I126)</f>
        <v>0.66947467192208565</v>
      </c>
      <c r="J127" s="301">
        <f t="shared" si="195"/>
        <v>7.181000000000008</v>
      </c>
      <c r="K127" s="301"/>
      <c r="L127" s="301">
        <f>SUM(L125:L126)</f>
        <v>5.3854792097402964</v>
      </c>
      <c r="M127" s="301">
        <f t="shared" ref="M127" si="203">SUM(M125:M126)</f>
        <v>1.3064180994091035</v>
      </c>
      <c r="N127" s="301">
        <f t="shared" ref="N127" si="204">SUM(N125:N126)</f>
        <v>0.62110269085061154</v>
      </c>
      <c r="O127" s="301">
        <f t="shared" si="196"/>
        <v>7.3130000000000122</v>
      </c>
      <c r="P127" s="301"/>
      <c r="Q127" s="301">
        <f>SUM(Q125:Q126)</f>
        <v>5.3650766059985999</v>
      </c>
      <c r="R127" s="301">
        <f t="shared" ref="R127" si="205">SUM(R125:R126)</f>
        <v>1.2976832778257588</v>
      </c>
      <c r="S127" s="301">
        <f t="shared" ref="S127" si="206">SUM(S125:S126)</f>
        <v>0.65024011617564437</v>
      </c>
      <c r="T127" s="301">
        <f t="shared" si="197"/>
        <v>7.3130000000000033</v>
      </c>
      <c r="U127" s="301"/>
      <c r="V127" s="301">
        <f>SUM(V125:V126)</f>
        <v>5.0758586309507363</v>
      </c>
      <c r="W127" s="301">
        <f t="shared" ref="W127" si="207">SUM(W125:W126)</f>
        <v>1.2328591318784303</v>
      </c>
      <c r="X127" s="301">
        <f t="shared" ref="X127" si="208">SUM(X125:X126)</f>
        <v>0.63828223717083243</v>
      </c>
      <c r="Y127" s="301">
        <f t="shared" si="198"/>
        <v>6.9469999999999992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2.1556071862655517</v>
      </c>
      <c r="C134" s="300">
        <v>1.3583317574122311</v>
      </c>
      <c r="D134" s="300">
        <v>0.27621234635622838</v>
      </c>
      <c r="E134" s="300">
        <f>SUM(B134:D134)</f>
        <v>3.7901512900340109</v>
      </c>
      <c r="F134" s="300"/>
      <c r="G134" s="300">
        <v>2.1745724647516407</v>
      </c>
      <c r="H134" s="300">
        <v>1.2983740462517661</v>
      </c>
      <c r="I134" s="300">
        <v>0.57177700707890844</v>
      </c>
      <c r="J134" s="300">
        <f>SUM(G134:I134)</f>
        <v>4.0447235180823151</v>
      </c>
      <c r="K134" s="300"/>
      <c r="L134" s="300">
        <v>1.8594766794436246</v>
      </c>
      <c r="M134" s="300">
        <v>1.377588275794744</v>
      </c>
      <c r="N134" s="300">
        <v>0.24743090389450384</v>
      </c>
      <c r="O134" s="300">
        <f>SUM(L134:N134)</f>
        <v>3.4844958591328723</v>
      </c>
      <c r="P134" s="300"/>
      <c r="Q134" s="300">
        <v>1.9323324886205406</v>
      </c>
      <c r="R134" s="300">
        <v>1.3221292642908737</v>
      </c>
      <c r="S134" s="300">
        <v>0.25170047564205278</v>
      </c>
      <c r="T134" s="300">
        <f>SUM(Q134:S134)</f>
        <v>3.506162228553467</v>
      </c>
      <c r="U134" s="300"/>
      <c r="V134" s="300">
        <v>2.2849233752330891</v>
      </c>
      <c r="W134" s="300">
        <v>1.3365096776272851</v>
      </c>
      <c r="X134" s="300">
        <v>0.279959835179522</v>
      </c>
      <c r="Y134" s="300">
        <f>SUM(V134:X134)</f>
        <v>3.9013928880398963</v>
      </c>
    </row>
    <row r="135" spans="1:25" x14ac:dyDescent="0.2">
      <c r="A135" s="260" t="s">
        <v>364</v>
      </c>
      <c r="B135" s="300">
        <v>1.7627238957046822</v>
      </c>
      <c r="C135" s="300">
        <v>0.24513845738163945</v>
      </c>
      <c r="D135" s="300">
        <v>0.59198635687966705</v>
      </c>
      <c r="E135" s="300">
        <f t="shared" ref="E135:E136" si="209">SUM(B135:D135)</f>
        <v>2.5998487099659888</v>
      </c>
      <c r="F135" s="300"/>
      <c r="G135" s="300">
        <v>2.03580982581606</v>
      </c>
      <c r="H135" s="300">
        <v>0.49550438970704019</v>
      </c>
      <c r="I135" s="300">
        <v>0.17596226639458579</v>
      </c>
      <c r="J135" s="300">
        <f t="shared" ref="J135:J136" si="210">SUM(G135:I135)</f>
        <v>2.707276481917686</v>
      </c>
      <c r="K135" s="300"/>
      <c r="L135" s="300">
        <v>2.1206834661361618</v>
      </c>
      <c r="M135" s="300">
        <v>0.7057799350896079</v>
      </c>
      <c r="N135" s="300">
        <v>0.48804073964136341</v>
      </c>
      <c r="O135" s="300">
        <f t="shared" ref="O135:O136" si="211">SUM(L135:N135)</f>
        <v>3.314504140867133</v>
      </c>
      <c r="P135" s="300"/>
      <c r="Q135" s="300">
        <v>2.1262875550779246</v>
      </c>
      <c r="R135" s="300">
        <v>0.709519981289784</v>
      </c>
      <c r="S135" s="300">
        <v>0.51503023507881973</v>
      </c>
      <c r="T135" s="300">
        <f t="shared" ref="T135:T136" si="212">SUM(Q135:S135)</f>
        <v>3.3508377714465283</v>
      </c>
      <c r="U135" s="300"/>
      <c r="V135" s="300">
        <v>2.3472840968289068</v>
      </c>
      <c r="W135" s="300">
        <v>0.79755382432526711</v>
      </c>
      <c r="X135" s="300">
        <v>0.61776919080592474</v>
      </c>
      <c r="Y135" s="300">
        <f t="shared" ref="Y135:Y136" si="213">SUM(V135:X135)</f>
        <v>3.762607111960099</v>
      </c>
    </row>
    <row r="136" spans="1:25" x14ac:dyDescent="0.2">
      <c r="A136" s="264" t="s">
        <v>363</v>
      </c>
      <c r="B136" s="301">
        <f>SUM(B134:B135)</f>
        <v>3.9183310819702339</v>
      </c>
      <c r="C136" s="301">
        <f t="shared" ref="C136" si="214">SUM(C134:C135)</f>
        <v>1.6034702147938706</v>
      </c>
      <c r="D136" s="301">
        <f t="shared" ref="D136" si="215">SUM(D134:D135)</f>
        <v>0.86819870323589543</v>
      </c>
      <c r="E136" s="301">
        <f t="shared" si="209"/>
        <v>6.3900000000000006</v>
      </c>
      <c r="F136" s="301"/>
      <c r="G136" s="301">
        <f>SUM(G134:G135)</f>
        <v>4.2103822905677006</v>
      </c>
      <c r="H136" s="301">
        <f t="shared" ref="H136" si="216">SUM(H134:H135)</f>
        <v>1.7938784359588063</v>
      </c>
      <c r="I136" s="301">
        <f t="shared" ref="I136" si="217">SUM(I134:I135)</f>
        <v>0.74773927347349423</v>
      </c>
      <c r="J136" s="301">
        <f t="shared" si="210"/>
        <v>6.7520000000000007</v>
      </c>
      <c r="K136" s="301"/>
      <c r="L136" s="301">
        <f>SUM(L134:L135)</f>
        <v>3.9801601455797861</v>
      </c>
      <c r="M136" s="301">
        <f t="shared" ref="M136" si="218">SUM(M134:M135)</f>
        <v>2.0833682108843519</v>
      </c>
      <c r="N136" s="301">
        <f t="shared" ref="N136" si="219">SUM(N134:N135)</f>
        <v>0.73547164353586725</v>
      </c>
      <c r="O136" s="301">
        <f t="shared" si="211"/>
        <v>6.7990000000000048</v>
      </c>
      <c r="P136" s="301"/>
      <c r="Q136" s="301">
        <f>SUM(Q134:Q135)</f>
        <v>4.0586200436984647</v>
      </c>
      <c r="R136" s="301">
        <f t="shared" ref="R136" si="220">SUM(R134:R135)</f>
        <v>2.0316492455806578</v>
      </c>
      <c r="S136" s="301">
        <f t="shared" ref="S136" si="221">SUM(S134:S135)</f>
        <v>0.76673071072087251</v>
      </c>
      <c r="T136" s="301">
        <f t="shared" si="212"/>
        <v>6.8569999999999949</v>
      </c>
      <c r="U136" s="301"/>
      <c r="V136" s="301">
        <f>SUM(V134:V135)</f>
        <v>4.6322074720619959</v>
      </c>
      <c r="W136" s="301">
        <f t="shared" ref="W136" si="222">SUM(W134:W135)</f>
        <v>2.1340635019525522</v>
      </c>
      <c r="X136" s="301">
        <f t="shared" ref="X136" si="223">SUM(X134:X135)</f>
        <v>0.89772902598544668</v>
      </c>
      <c r="Y136" s="301">
        <f t="shared" si="213"/>
        <v>7.6639999999999944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6.5422051868980802</v>
      </c>
      <c r="C143" s="300">
        <v>4.2947505592035959</v>
      </c>
      <c r="D143" s="300">
        <v>2.5064235883987118</v>
      </c>
      <c r="E143" s="300">
        <f>SUM(B143:D143)</f>
        <v>13.343379334500387</v>
      </c>
      <c r="F143" s="300"/>
      <c r="G143" s="300">
        <v>7.271446057154777</v>
      </c>
      <c r="H143" s="300">
        <v>4.5015135346536246</v>
      </c>
      <c r="I143" s="300">
        <v>2.6599174185790533</v>
      </c>
      <c r="J143" s="300">
        <f>SUM(G143:I143)</f>
        <v>14.432877010387454</v>
      </c>
      <c r="K143" s="300"/>
      <c r="L143" s="300">
        <v>6.4158273829331716</v>
      </c>
      <c r="M143" s="300">
        <v>4.603214862227567</v>
      </c>
      <c r="N143" s="300">
        <v>1.4461637800583904</v>
      </c>
      <c r="O143" s="300">
        <f>SUM(L143:N143)</f>
        <v>12.465206025219128</v>
      </c>
      <c r="P143" s="300"/>
      <c r="Q143" s="300">
        <v>6.6770723630264852</v>
      </c>
      <c r="R143" s="300">
        <v>4.8235269406630943</v>
      </c>
      <c r="S143" s="300">
        <v>1.5315708386039006</v>
      </c>
      <c r="T143" s="300">
        <f>SUM(Q143:S143)</f>
        <v>13.032170142293481</v>
      </c>
      <c r="U143" s="300"/>
      <c r="V143" s="300">
        <v>7.1135853980172294</v>
      </c>
      <c r="W143" s="300">
        <v>5.1696764054672579</v>
      </c>
      <c r="X143" s="300">
        <v>1.6919400711326082</v>
      </c>
      <c r="Y143" s="300">
        <f>SUM(V143:X143)</f>
        <v>13.975201874617095</v>
      </c>
    </row>
    <row r="144" spans="1:25" x14ac:dyDescent="0.2">
      <c r="A144" s="260" t="s">
        <v>364</v>
      </c>
      <c r="B144" s="300">
        <v>11.585185345507764</v>
      </c>
      <c r="C144" s="300">
        <v>1.7311179761317266</v>
      </c>
      <c r="D144" s="300">
        <v>3.0833173438601058</v>
      </c>
      <c r="E144" s="300">
        <f t="shared" ref="E144:E145" si="224">SUM(B144:D144)</f>
        <v>16.399620665499597</v>
      </c>
      <c r="F144" s="300"/>
      <c r="G144" s="300">
        <v>11.672050215905029</v>
      </c>
      <c r="H144" s="300">
        <v>1.3183899568260697</v>
      </c>
      <c r="I144" s="300">
        <v>4.5386828168814572</v>
      </c>
      <c r="J144" s="300">
        <f t="shared" ref="J144:J145" si="225">SUM(G144:I144)</f>
        <v>17.529122989612556</v>
      </c>
      <c r="K144" s="300"/>
      <c r="L144" s="300">
        <v>12.094295652505521</v>
      </c>
      <c r="M144" s="300">
        <v>1.8622853613644743</v>
      </c>
      <c r="N144" s="300">
        <v>5.4872129609108979</v>
      </c>
      <c r="O144" s="300">
        <f t="shared" ref="O144:O145" si="226">SUM(L144:N144)</f>
        <v>19.443793974780892</v>
      </c>
      <c r="P144" s="300"/>
      <c r="Q144" s="300">
        <v>12.318090839832502</v>
      </c>
      <c r="R144" s="300">
        <v>1.9752330935369591</v>
      </c>
      <c r="S144" s="300">
        <v>5.6685059243370839</v>
      </c>
      <c r="T144" s="300">
        <f t="shared" ref="T144:T145" si="227">SUM(Q144:S144)</f>
        <v>19.961829857706544</v>
      </c>
      <c r="U144" s="300"/>
      <c r="V144" s="300">
        <v>12.74108963120951</v>
      </c>
      <c r="W144" s="300">
        <v>2.1798137795402961</v>
      </c>
      <c r="X144" s="300">
        <v>6.0128947146330871</v>
      </c>
      <c r="Y144" s="300">
        <f t="shared" ref="Y144:Y145" si="228">SUM(V144:X144)</f>
        <v>20.933798125382893</v>
      </c>
    </row>
    <row r="145" spans="1:25" x14ac:dyDescent="0.2">
      <c r="A145" s="264" t="s">
        <v>363</v>
      </c>
      <c r="B145" s="301">
        <f>SUM(B143:B144)</f>
        <v>18.127390532405844</v>
      </c>
      <c r="C145" s="301">
        <f t="shared" ref="C145" si="229">SUM(C143:C144)</f>
        <v>6.0258685353353227</v>
      </c>
      <c r="D145" s="301">
        <f t="shared" ref="D145" si="230">SUM(D143:D144)</f>
        <v>5.5897409322588176</v>
      </c>
      <c r="E145" s="301">
        <f t="shared" si="224"/>
        <v>29.742999999999984</v>
      </c>
      <c r="F145" s="301"/>
      <c r="G145" s="301">
        <f>SUM(G143:G144)</f>
        <v>18.943496273059807</v>
      </c>
      <c r="H145" s="301">
        <f t="shared" ref="H145" si="231">SUM(H143:H144)</f>
        <v>5.8199034914796943</v>
      </c>
      <c r="I145" s="301">
        <f t="shared" ref="I145" si="232">SUM(I143:I144)</f>
        <v>7.1986002354605105</v>
      </c>
      <c r="J145" s="301">
        <f t="shared" si="225"/>
        <v>31.96200000000001</v>
      </c>
      <c r="K145" s="301"/>
      <c r="L145" s="301">
        <f>SUM(L143:L144)</f>
        <v>18.510123035438692</v>
      </c>
      <c r="M145" s="301">
        <f t="shared" ref="M145" si="233">SUM(M143:M144)</f>
        <v>6.4655002235920414</v>
      </c>
      <c r="N145" s="301">
        <f t="shared" ref="N145" si="234">SUM(N143:N144)</f>
        <v>6.9333767409692886</v>
      </c>
      <c r="O145" s="301">
        <f t="shared" si="226"/>
        <v>31.90900000000002</v>
      </c>
      <c r="P145" s="301"/>
      <c r="Q145" s="301">
        <f>SUM(Q143:Q144)</f>
        <v>18.995163202858986</v>
      </c>
      <c r="R145" s="301">
        <f t="shared" ref="R145" si="235">SUM(R143:R144)</f>
        <v>6.7987600342000531</v>
      </c>
      <c r="S145" s="301">
        <f t="shared" ref="S145" si="236">SUM(S143:S144)</f>
        <v>7.2000767629409843</v>
      </c>
      <c r="T145" s="301">
        <f t="shared" si="227"/>
        <v>32.994000000000028</v>
      </c>
      <c r="U145" s="301"/>
      <c r="V145" s="301">
        <f>SUM(V143:V144)</f>
        <v>19.85467502922674</v>
      </c>
      <c r="W145" s="301">
        <f t="shared" ref="W145" si="237">SUM(W143:W144)</f>
        <v>7.3494901850075536</v>
      </c>
      <c r="X145" s="301">
        <f t="shared" ref="X145" si="238">SUM(X143:X144)</f>
        <v>7.7048347857656951</v>
      </c>
      <c r="Y145" s="301">
        <f t="shared" si="228"/>
        <v>34.908999999999992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6.8559905201540197</v>
      </c>
      <c r="C152" s="300">
        <v>7.6633213322875706</v>
      </c>
      <c r="D152" s="300">
        <v>1.4432618611385233</v>
      </c>
      <c r="E152" s="300">
        <f>SUM(B152:D152)</f>
        <v>15.962573713580113</v>
      </c>
      <c r="F152" s="300"/>
      <c r="G152" s="300">
        <v>8.1672710132868929</v>
      </c>
      <c r="H152" s="300">
        <v>7.0292544938296109</v>
      </c>
      <c r="I152" s="300">
        <v>2.0813762957183388</v>
      </c>
      <c r="J152" s="300">
        <f>SUM(G152:I152)</f>
        <v>17.277901802834844</v>
      </c>
      <c r="K152" s="300"/>
      <c r="L152" s="300">
        <v>7.1616720567293592</v>
      </c>
      <c r="M152" s="300">
        <v>6.7467555372003565</v>
      </c>
      <c r="N152" s="300">
        <v>1.5909076384989507</v>
      </c>
      <c r="O152" s="300">
        <f>SUM(L152:N152)</f>
        <v>15.499335232428667</v>
      </c>
      <c r="P152" s="300"/>
      <c r="Q152" s="300">
        <v>7.9096032553431002</v>
      </c>
      <c r="R152" s="300">
        <v>7.1819828702996222</v>
      </c>
      <c r="S152" s="300">
        <v>1.6971798073965243</v>
      </c>
      <c r="T152" s="300">
        <f>SUM(Q152:S152)</f>
        <v>16.788765933039247</v>
      </c>
      <c r="U152" s="300"/>
      <c r="V152" s="300">
        <v>8.7697979542667976</v>
      </c>
      <c r="W152" s="300">
        <v>7.5230324157661661</v>
      </c>
      <c r="X152" s="300">
        <v>1.8572486276123787</v>
      </c>
      <c r="Y152" s="300">
        <f>SUM(V152:X152)</f>
        <v>18.150078997645341</v>
      </c>
    </row>
    <row r="153" spans="1:25" x14ac:dyDescent="0.2">
      <c r="A153" s="260" t="s">
        <v>364</v>
      </c>
      <c r="B153" s="300">
        <v>14.94862400904756</v>
      </c>
      <c r="C153" s="300">
        <v>6.2422746143330459</v>
      </c>
      <c r="D153" s="300">
        <v>2.6275276630393041</v>
      </c>
      <c r="E153" s="300">
        <f t="shared" ref="E153:E154" si="239">SUM(B153:D153)</f>
        <v>23.818426286419907</v>
      </c>
      <c r="F153" s="300"/>
      <c r="G153" s="300">
        <v>15.083932903301005</v>
      </c>
      <c r="H153" s="300">
        <v>5.297444228634256</v>
      </c>
      <c r="I153" s="300">
        <v>2.1007210652298971</v>
      </c>
      <c r="J153" s="300">
        <f t="shared" ref="J153:J154" si="240">SUM(G153:I153)</f>
        <v>22.482098197165158</v>
      </c>
      <c r="K153" s="300"/>
      <c r="L153" s="300">
        <v>13.988276104466218</v>
      </c>
      <c r="M153" s="300">
        <v>4.9278360407567474</v>
      </c>
      <c r="N153" s="300">
        <v>1.3485526223482942</v>
      </c>
      <c r="O153" s="300">
        <f t="shared" ref="O153:O154" si="241">SUM(L153:N153)</f>
        <v>20.264664767571258</v>
      </c>
      <c r="P153" s="300"/>
      <c r="Q153" s="300">
        <v>15.175738834267687</v>
      </c>
      <c r="R153" s="300">
        <v>5.3352817321818931</v>
      </c>
      <c r="S153" s="300">
        <v>1.4402135005111942</v>
      </c>
      <c r="T153" s="300">
        <f t="shared" ref="T153:T154" si="242">SUM(Q153:S153)</f>
        <v>21.951234066960776</v>
      </c>
      <c r="U153" s="300"/>
      <c r="V153" s="300">
        <v>16.458923293549908</v>
      </c>
      <c r="W153" s="300">
        <v>5.7334116972156597</v>
      </c>
      <c r="X153" s="300">
        <v>1.5665860115890624</v>
      </c>
      <c r="Y153" s="300">
        <f t="shared" ref="Y153:Y154" si="243">SUM(V153:X153)</f>
        <v>23.758921002354629</v>
      </c>
    </row>
    <row r="154" spans="1:25" x14ac:dyDescent="0.2">
      <c r="A154" s="264" t="s">
        <v>363</v>
      </c>
      <c r="B154" s="301">
        <f>SUM(B152:B153)</f>
        <v>21.804614529201579</v>
      </c>
      <c r="C154" s="301">
        <f t="shared" ref="C154" si="244">SUM(C152:C153)</f>
        <v>13.905595946620616</v>
      </c>
      <c r="D154" s="301">
        <f t="shared" ref="D154" si="245">SUM(D152:D153)</f>
        <v>4.0707895241778278</v>
      </c>
      <c r="E154" s="301">
        <f t="shared" si="239"/>
        <v>39.78100000000002</v>
      </c>
      <c r="F154" s="301"/>
      <c r="G154" s="301">
        <f>SUM(G152:G153)</f>
        <v>23.251203916587897</v>
      </c>
      <c r="H154" s="301">
        <f t="shared" ref="H154" si="246">SUM(H152:H153)</f>
        <v>12.326698722463867</v>
      </c>
      <c r="I154" s="301">
        <f t="shared" ref="I154" si="247">SUM(I152:I153)</f>
        <v>4.1820973609482355</v>
      </c>
      <c r="J154" s="301">
        <f t="shared" si="240"/>
        <v>39.76</v>
      </c>
      <c r="K154" s="301"/>
      <c r="L154" s="301">
        <f>SUM(L152:L153)</f>
        <v>21.149948161195578</v>
      </c>
      <c r="M154" s="301">
        <f t="shared" ref="M154" si="248">SUM(M152:M153)</f>
        <v>11.674591577957104</v>
      </c>
      <c r="N154" s="301">
        <f t="shared" ref="N154" si="249">SUM(N152:N153)</f>
        <v>2.9394602608472447</v>
      </c>
      <c r="O154" s="301">
        <f t="shared" si="241"/>
        <v>35.763999999999925</v>
      </c>
      <c r="P154" s="301"/>
      <c r="Q154" s="301">
        <f>SUM(Q152:Q153)</f>
        <v>23.085342089610787</v>
      </c>
      <c r="R154" s="301">
        <f t="shared" ref="R154" si="250">SUM(R152:R153)</f>
        <v>12.517264602481514</v>
      </c>
      <c r="S154" s="301">
        <f t="shared" ref="S154" si="251">SUM(S152:S153)</f>
        <v>3.1373933079077183</v>
      </c>
      <c r="T154" s="301">
        <f t="shared" si="242"/>
        <v>38.740000000000023</v>
      </c>
      <c r="U154" s="301"/>
      <c r="V154" s="301">
        <f>SUM(V152:V153)</f>
        <v>25.228721247816708</v>
      </c>
      <c r="W154" s="301">
        <f t="shared" ref="W154" si="252">SUM(W152:W153)</f>
        <v>13.256444112981825</v>
      </c>
      <c r="X154" s="301">
        <f t="shared" ref="X154" si="253">SUM(X152:X153)</f>
        <v>3.4238346392014414</v>
      </c>
      <c r="Y154" s="301">
        <f t="shared" si="243"/>
        <v>41.908999999999978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5.3565423816250304</v>
      </c>
      <c r="C161" s="300">
        <v>5.4130443714519538</v>
      </c>
      <c r="D161" s="300">
        <v>0.56617299999763004</v>
      </c>
      <c r="E161" s="300">
        <f>SUM(B161:D161)</f>
        <v>11.335759753074614</v>
      </c>
      <c r="F161" s="300"/>
      <c r="G161" s="300">
        <v>5.2410062162009883</v>
      </c>
      <c r="H161" s="300">
        <v>4.690768852056209</v>
      </c>
      <c r="I161" s="300">
        <v>0.86286797806942006</v>
      </c>
      <c r="J161" s="300">
        <f>SUM(G161:I161)</f>
        <v>10.794643046326618</v>
      </c>
      <c r="K161" s="300"/>
      <c r="L161" s="300">
        <v>5.509464636829982</v>
      </c>
      <c r="M161" s="300">
        <v>4.8120830954341978</v>
      </c>
      <c r="N161" s="300">
        <v>0.32273644149544406</v>
      </c>
      <c r="O161" s="300">
        <f>SUM(L161:N161)</f>
        <v>10.644284173759623</v>
      </c>
      <c r="P161" s="300"/>
      <c r="Q161" s="300">
        <v>5.5988983571700226</v>
      </c>
      <c r="R161" s="300">
        <v>4.9000920771550813</v>
      </c>
      <c r="S161" s="300">
        <v>0.32837467240019047</v>
      </c>
      <c r="T161" s="300">
        <f>SUM(Q161:S161)</f>
        <v>10.827365106725296</v>
      </c>
      <c r="U161" s="300"/>
      <c r="V161" s="300">
        <v>5.8291539086115138</v>
      </c>
      <c r="W161" s="300">
        <v>5.1038289230280709</v>
      </c>
      <c r="X161" s="300">
        <v>0.34483855884042625</v>
      </c>
      <c r="Y161" s="300">
        <f>SUM(V161:X161)</f>
        <v>11.27782139048001</v>
      </c>
    </row>
    <row r="162" spans="1:25" x14ac:dyDescent="0.2">
      <c r="A162" s="260" t="s">
        <v>364</v>
      </c>
      <c r="B162" s="300">
        <v>6.2006129233972755</v>
      </c>
      <c r="C162" s="300">
        <v>0.98840045452953418</v>
      </c>
      <c r="D162" s="300">
        <v>0.84022686899854782</v>
      </c>
      <c r="E162" s="300">
        <f t="shared" ref="E162:E163" si="254">SUM(B162:D162)</f>
        <v>8.0292402469253581</v>
      </c>
      <c r="F162" s="300"/>
      <c r="G162" s="300">
        <v>6.0095798619416376</v>
      </c>
      <c r="H162" s="300">
        <v>0.86660981664847159</v>
      </c>
      <c r="I162" s="300">
        <v>0.26716727508327553</v>
      </c>
      <c r="J162" s="300">
        <f t="shared" ref="J162:J163" si="255">SUM(G162:I162)</f>
        <v>7.1433569536733854</v>
      </c>
      <c r="K162" s="300"/>
      <c r="L162" s="300">
        <v>6.2613878845883599</v>
      </c>
      <c r="M162" s="300">
        <v>0.88432794165199702</v>
      </c>
      <c r="N162" s="300">
        <v>0</v>
      </c>
      <c r="O162" s="300">
        <f t="shared" ref="O162:O163" si="256">SUM(L162:N162)</f>
        <v>7.1457158262403571</v>
      </c>
      <c r="P162" s="300"/>
      <c r="Q162" s="300">
        <v>6.2345274069619823</v>
      </c>
      <c r="R162" s="300">
        <v>0.94710748631272645</v>
      </c>
      <c r="S162" s="300">
        <v>0</v>
      </c>
      <c r="T162" s="300">
        <f t="shared" ref="T162:T163" si="257">SUM(Q162:S162)</f>
        <v>7.1816348932747083</v>
      </c>
      <c r="U162" s="300"/>
      <c r="V162" s="300">
        <v>6.226373008036278</v>
      </c>
      <c r="W162" s="300">
        <v>1.0878056014837323</v>
      </c>
      <c r="X162" s="300">
        <v>0</v>
      </c>
      <c r="Y162" s="300">
        <f t="shared" ref="Y162:Y163" si="258">SUM(V162:X162)</f>
        <v>7.3141786095200105</v>
      </c>
    </row>
    <row r="163" spans="1:25" x14ac:dyDescent="0.2">
      <c r="A163" s="264" t="s">
        <v>363</v>
      </c>
      <c r="B163" s="301">
        <f>SUM(B161:B162)</f>
        <v>11.557155305022306</v>
      </c>
      <c r="C163" s="301">
        <f t="shared" ref="C163" si="259">SUM(C161:C162)</f>
        <v>6.4014448259814882</v>
      </c>
      <c r="D163" s="301">
        <f t="shared" ref="D163" si="260">SUM(D161:D162)</f>
        <v>1.4063998689961779</v>
      </c>
      <c r="E163" s="301">
        <f t="shared" si="254"/>
        <v>19.364999999999974</v>
      </c>
      <c r="F163" s="301"/>
      <c r="G163" s="301">
        <f>SUM(G161:G162)</f>
        <v>11.250586078142625</v>
      </c>
      <c r="H163" s="301">
        <f t="shared" ref="H163" si="261">SUM(H161:H162)</f>
        <v>5.5573786687046809</v>
      </c>
      <c r="I163" s="301">
        <f t="shared" ref="I163" si="262">SUM(I161:I162)</f>
        <v>1.1300352531526956</v>
      </c>
      <c r="J163" s="301">
        <f t="shared" si="255"/>
        <v>17.937999999999999</v>
      </c>
      <c r="K163" s="301"/>
      <c r="L163" s="301">
        <f>SUM(L161:L162)</f>
        <v>11.770852521418341</v>
      </c>
      <c r="M163" s="301">
        <f t="shared" ref="M163" si="263">SUM(M161:M162)</f>
        <v>5.6964110370861949</v>
      </c>
      <c r="N163" s="301">
        <f t="shared" ref="N163" si="264">SUM(N161:N162)</f>
        <v>0.32273644149544406</v>
      </c>
      <c r="O163" s="301">
        <f t="shared" si="256"/>
        <v>17.789999999999978</v>
      </c>
      <c r="P163" s="301"/>
      <c r="Q163" s="301">
        <f>SUM(Q161:Q162)</f>
        <v>11.833425764132006</v>
      </c>
      <c r="R163" s="301">
        <f t="shared" ref="R163" si="265">SUM(R161:R162)</f>
        <v>5.8471995634678073</v>
      </c>
      <c r="S163" s="301">
        <f t="shared" ref="S163" si="266">SUM(S161:S162)</f>
        <v>0.32837467240019047</v>
      </c>
      <c r="T163" s="301">
        <f t="shared" si="257"/>
        <v>18.009000000000004</v>
      </c>
      <c r="U163" s="301"/>
      <c r="V163" s="301">
        <f>SUM(V161:V162)</f>
        <v>12.055526916647793</v>
      </c>
      <c r="W163" s="301">
        <f t="shared" ref="W163" si="267">SUM(W161:W162)</f>
        <v>6.1916345245118034</v>
      </c>
      <c r="X163" s="301">
        <f t="shared" ref="X163" si="268">SUM(X161:X162)</f>
        <v>0.34483855884042625</v>
      </c>
      <c r="Y163" s="301">
        <f t="shared" si="258"/>
        <v>18.592000000000024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12.131241717457831</v>
      </c>
      <c r="C170" s="300">
        <v>15.873958865664708</v>
      </c>
      <c r="D170" s="300">
        <v>1.2947959139799863</v>
      </c>
      <c r="E170" s="300">
        <f>SUM(B170:D170)</f>
        <v>29.299996497102523</v>
      </c>
      <c r="F170" s="300"/>
      <c r="G170" s="300">
        <v>12.467828411093063</v>
      </c>
      <c r="H170" s="300">
        <v>14.660388739824993</v>
      </c>
      <c r="I170" s="300">
        <v>1.4209352405536166</v>
      </c>
      <c r="J170" s="300">
        <f>SUM(G170:I170)</f>
        <v>28.549152391471672</v>
      </c>
      <c r="K170" s="300"/>
      <c r="L170" s="300">
        <v>12.56495858347955</v>
      </c>
      <c r="M170" s="300">
        <v>14.741624215343588</v>
      </c>
      <c r="N170" s="300">
        <v>1.5676654760162512</v>
      </c>
      <c r="O170" s="300">
        <f>SUM(L170:N170)</f>
        <v>28.874248274839388</v>
      </c>
      <c r="P170" s="300"/>
      <c r="Q170" s="300">
        <v>13.105559806622299</v>
      </c>
      <c r="R170" s="300">
        <v>14.717831247758685</v>
      </c>
      <c r="S170" s="300">
        <v>1.6174040203904716</v>
      </c>
      <c r="T170" s="300">
        <f>SUM(Q170:S170)</f>
        <v>29.440795074771454</v>
      </c>
      <c r="U170" s="300"/>
      <c r="V170" s="300">
        <v>14.345711415927447</v>
      </c>
      <c r="W170" s="300">
        <v>14.727146100786431</v>
      </c>
      <c r="X170" s="300">
        <v>1.6943234530313454</v>
      </c>
      <c r="Y170" s="300">
        <f>SUM(V170:X170)</f>
        <v>30.767180969745223</v>
      </c>
    </row>
    <row r="171" spans="1:25" x14ac:dyDescent="0.2">
      <c r="A171" s="260" t="s">
        <v>364</v>
      </c>
      <c r="B171" s="300">
        <v>7.6126031769707145</v>
      </c>
      <c r="C171" s="300">
        <v>2.5444930901370721</v>
      </c>
      <c r="D171" s="300">
        <v>1.3069072357897591</v>
      </c>
      <c r="E171" s="300">
        <f t="shared" ref="E171" si="269">SUM(B171:D171)</f>
        <v>11.464003502897544</v>
      </c>
      <c r="F171" s="300"/>
      <c r="G171" s="300">
        <v>7.5701886412438162</v>
      </c>
      <c r="H171" s="300">
        <v>2.4918415618974636</v>
      </c>
      <c r="I171" s="300">
        <v>1.1758174053871107</v>
      </c>
      <c r="J171" s="300">
        <f t="shared" ref="J171:J172" si="270">SUM(G171:I171)</f>
        <v>11.237847608528391</v>
      </c>
      <c r="K171" s="300"/>
      <c r="L171" s="300">
        <v>7.7939717073725232</v>
      </c>
      <c r="M171" s="300">
        <v>2.2810795357507749</v>
      </c>
      <c r="N171" s="300">
        <v>1.2507004820373018</v>
      </c>
      <c r="O171" s="300">
        <f t="shared" ref="O171:O172" si="271">SUM(L171:N171)</f>
        <v>11.3257517251606</v>
      </c>
      <c r="P171" s="300"/>
      <c r="Q171" s="300">
        <v>7.8486759554720278</v>
      </c>
      <c r="R171" s="300">
        <v>2.3587409286638303</v>
      </c>
      <c r="S171" s="300">
        <v>1.3007880410926804</v>
      </c>
      <c r="T171" s="300">
        <f t="shared" ref="T171:T172" si="272">SUM(Q171:S171)</f>
        <v>11.508204925228538</v>
      </c>
      <c r="U171" s="300"/>
      <c r="V171" s="300">
        <v>8.0032217508690895</v>
      </c>
      <c r="W171" s="300">
        <v>2.5209222397939381</v>
      </c>
      <c r="X171" s="300">
        <v>1.4026750395916578</v>
      </c>
      <c r="Y171" s="300">
        <f t="shared" ref="Y171:Y172" si="273">SUM(V171:X171)</f>
        <v>11.926819030254686</v>
      </c>
    </row>
    <row r="172" spans="1:25" x14ac:dyDescent="0.2">
      <c r="A172" s="264" t="s">
        <v>363</v>
      </c>
      <c r="B172" s="301">
        <f>SUM(B170:B171)</f>
        <v>19.743844894428545</v>
      </c>
      <c r="C172" s="301">
        <f t="shared" ref="C172" si="274">SUM(C170:C171)</f>
        <v>18.418451955801778</v>
      </c>
      <c r="D172" s="301">
        <f t="shared" ref="D172" si="275">SUM(D170:D171)</f>
        <v>2.6017031497697456</v>
      </c>
      <c r="E172" s="301">
        <f>SUM(B172:D172)</f>
        <v>40.764000000000067</v>
      </c>
      <c r="F172" s="301"/>
      <c r="G172" s="301">
        <f>SUM(G170:G171)</f>
        <v>20.03801705233688</v>
      </c>
      <c r="H172" s="301">
        <f t="shared" ref="H172" si="276">SUM(H170:H171)</f>
        <v>17.152230301722458</v>
      </c>
      <c r="I172" s="301">
        <f t="shared" ref="I172" si="277">SUM(I170:I171)</f>
        <v>2.5967526459407271</v>
      </c>
      <c r="J172" s="301">
        <f t="shared" si="270"/>
        <v>39.787000000000063</v>
      </c>
      <c r="K172" s="301"/>
      <c r="L172" s="301">
        <f>SUM(L170:L171)</f>
        <v>20.358930290852072</v>
      </c>
      <c r="M172" s="301">
        <f t="shared" ref="M172" si="278">SUM(M170:M171)</f>
        <v>17.022703751094362</v>
      </c>
      <c r="N172" s="301">
        <f t="shared" ref="N172" si="279">SUM(N170:N171)</f>
        <v>2.8183659580535529</v>
      </c>
      <c r="O172" s="301">
        <f t="shared" si="271"/>
        <v>40.199999999999989</v>
      </c>
      <c r="P172" s="301"/>
      <c r="Q172" s="301">
        <f>SUM(Q170:Q171)</f>
        <v>20.954235762094328</v>
      </c>
      <c r="R172" s="301">
        <f t="shared" ref="R172" si="280">SUM(R170:R171)</f>
        <v>17.076572176422516</v>
      </c>
      <c r="S172" s="301">
        <f t="shared" ref="S172" si="281">SUM(S170:S171)</f>
        <v>2.9181920614831522</v>
      </c>
      <c r="T172" s="301">
        <f t="shared" si="272"/>
        <v>40.948999999999998</v>
      </c>
      <c r="U172" s="301"/>
      <c r="V172" s="301">
        <f>SUM(V170:V171)</f>
        <v>22.348933166796535</v>
      </c>
      <c r="W172" s="301">
        <f t="shared" ref="W172" si="282">SUM(W170:W171)</f>
        <v>17.248068340580367</v>
      </c>
      <c r="X172" s="301">
        <f t="shared" ref="X172" si="283">SUM(X170:X171)</f>
        <v>3.096998492623003</v>
      </c>
      <c r="Y172" s="301">
        <f t="shared" si="273"/>
        <v>42.693999999999903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24.268124961024792</v>
      </c>
      <c r="C179" s="300">
        <v>22.811885099908846</v>
      </c>
      <c r="D179" s="300">
        <v>3.1502052626585475</v>
      </c>
      <c r="E179" s="300">
        <f>SUM(B179:D179)</f>
        <v>50.230215323592184</v>
      </c>
      <c r="F179" s="300"/>
      <c r="G179" s="300">
        <v>27.000789923424019</v>
      </c>
      <c r="H179" s="300">
        <v>24.729738674537465</v>
      </c>
      <c r="I179" s="300">
        <v>3.1493859618583078</v>
      </c>
      <c r="J179" s="300">
        <f>SUM(G179:I179)</f>
        <v>54.879914559819788</v>
      </c>
      <c r="K179" s="300"/>
      <c r="L179" s="300">
        <v>27.603605385856849</v>
      </c>
      <c r="M179" s="300">
        <v>24.177455458423999</v>
      </c>
      <c r="N179" s="300">
        <v>2.2196074262563026</v>
      </c>
      <c r="O179" s="300">
        <f>SUM(L179:N179)</f>
        <v>54.000668270537147</v>
      </c>
      <c r="P179" s="300"/>
      <c r="Q179" s="300">
        <v>29.954843973972132</v>
      </c>
      <c r="R179" s="300">
        <v>24.732751718230002</v>
      </c>
      <c r="S179" s="300">
        <v>2.4802110095292469</v>
      </c>
      <c r="T179" s="300">
        <f>SUM(Q179:S179)</f>
        <v>57.167806701731386</v>
      </c>
      <c r="U179" s="300"/>
      <c r="V179" s="300">
        <v>33.238753567825768</v>
      </c>
      <c r="W179" s="300">
        <v>24.161046840188586</v>
      </c>
      <c r="X179" s="300">
        <v>2.8257452848539204</v>
      </c>
      <c r="Y179" s="300">
        <f>SUM(V179:X179)</f>
        <v>60.22554569286828</v>
      </c>
    </row>
    <row r="180" spans="1:25" x14ac:dyDescent="0.2">
      <c r="A180" s="260" t="s">
        <v>364</v>
      </c>
      <c r="B180" s="300">
        <v>9.7871820233819271</v>
      </c>
      <c r="C180" s="300">
        <v>2.4348799281883542</v>
      </c>
      <c r="D180" s="300">
        <v>1.0757227248376693</v>
      </c>
      <c r="E180" s="300">
        <f t="shared" ref="E180:E181" si="284">SUM(B180:D180)</f>
        <v>13.297784676407952</v>
      </c>
      <c r="F180" s="300"/>
      <c r="G180" s="300">
        <v>9.3582335824764158</v>
      </c>
      <c r="H180" s="300">
        <v>2.8033809242089074</v>
      </c>
      <c r="I180" s="300">
        <v>2.0804709334948996</v>
      </c>
      <c r="J180" s="300">
        <f t="shared" ref="J180:J181" si="285">SUM(G180:I180)</f>
        <v>14.242085440180222</v>
      </c>
      <c r="K180" s="300"/>
      <c r="L180" s="300">
        <v>9.2405038622251219</v>
      </c>
      <c r="M180" s="300">
        <v>2.7747878011828329</v>
      </c>
      <c r="N180" s="300">
        <v>2.4240400660550505</v>
      </c>
      <c r="O180" s="300">
        <f t="shared" ref="O180:O181" si="286">SUM(L180:N180)</f>
        <v>14.439331729463005</v>
      </c>
      <c r="P180" s="300"/>
      <c r="Q180" s="300">
        <v>9.7598732623799087</v>
      </c>
      <c r="R180" s="300">
        <v>3.0018824293851676</v>
      </c>
      <c r="S180" s="300">
        <v>2.4314376065034891</v>
      </c>
      <c r="T180" s="300">
        <f t="shared" ref="T180:T181" si="287">SUM(Q180:S180)</f>
        <v>15.193193298268564</v>
      </c>
      <c r="U180" s="300"/>
      <c r="V180" s="300">
        <v>10.281607369394159</v>
      </c>
      <c r="W180" s="300">
        <v>3.2828946529155072</v>
      </c>
      <c r="X180" s="300">
        <v>2.2979522848220766</v>
      </c>
      <c r="Y180" s="300">
        <f t="shared" ref="Y180:Y181" si="288">SUM(V180:X180)</f>
        <v>15.862454307131742</v>
      </c>
    </row>
    <row r="181" spans="1:25" x14ac:dyDescent="0.2">
      <c r="A181" s="264" t="s">
        <v>363</v>
      </c>
      <c r="B181" s="301">
        <f>SUM(B179:B180)</f>
        <v>34.05530698440672</v>
      </c>
      <c r="C181" s="301">
        <f t="shared" ref="C181" si="289">SUM(C179:C180)</f>
        <v>25.246765028097201</v>
      </c>
      <c r="D181" s="301">
        <f t="shared" ref="D181" si="290">SUM(D179:D180)</f>
        <v>4.2259279874962168</v>
      </c>
      <c r="E181" s="301">
        <f t="shared" si="284"/>
        <v>63.528000000000134</v>
      </c>
      <c r="F181" s="301"/>
      <c r="G181" s="301">
        <f>SUM(G179:G180)</f>
        <v>36.359023505900439</v>
      </c>
      <c r="H181" s="301">
        <f t="shared" ref="H181" si="291">SUM(H179:H180)</f>
        <v>27.533119598746374</v>
      </c>
      <c r="I181" s="301">
        <f t="shared" ref="I181" si="292">SUM(I179:I180)</f>
        <v>5.2298568953532074</v>
      </c>
      <c r="J181" s="301">
        <f t="shared" si="285"/>
        <v>69.122000000000014</v>
      </c>
      <c r="K181" s="301"/>
      <c r="L181" s="301">
        <f>SUM(L179:L180)</f>
        <v>36.844109248081971</v>
      </c>
      <c r="M181" s="301">
        <f t="shared" ref="M181" si="293">SUM(M179:M180)</f>
        <v>26.952243259606831</v>
      </c>
      <c r="N181" s="301">
        <f t="shared" ref="N181" si="294">SUM(N179:N180)</f>
        <v>4.6436474923113531</v>
      </c>
      <c r="O181" s="301">
        <f t="shared" si="286"/>
        <v>68.440000000000154</v>
      </c>
      <c r="P181" s="301"/>
      <c r="Q181" s="301">
        <f>SUM(Q179:Q180)</f>
        <v>39.714717236352044</v>
      </c>
      <c r="R181" s="301">
        <f t="shared" ref="R181" si="295">SUM(R179:R180)</f>
        <v>27.734634147615168</v>
      </c>
      <c r="S181" s="301">
        <f t="shared" ref="S181" si="296">SUM(S179:S180)</f>
        <v>4.9116486160327355</v>
      </c>
      <c r="T181" s="301">
        <f t="shared" si="287"/>
        <v>72.360999999999947</v>
      </c>
      <c r="U181" s="301"/>
      <c r="V181" s="301">
        <f>SUM(V179:V180)</f>
        <v>43.520360937219927</v>
      </c>
      <c r="W181" s="301">
        <f t="shared" ref="W181" si="297">SUM(W179:W180)</f>
        <v>27.443941493104091</v>
      </c>
      <c r="X181" s="301">
        <f t="shared" ref="X181" si="298">SUM(X179:X180)</f>
        <v>5.123697569675997</v>
      </c>
      <c r="Y181" s="301">
        <f t="shared" si="288"/>
        <v>76.088000000000008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2.6143369764180857</v>
      </c>
      <c r="C188" s="300">
        <v>4.426721568329687</v>
      </c>
      <c r="D188" s="300">
        <v>1.7340888362430755</v>
      </c>
      <c r="E188" s="300">
        <f>SUM(B188:D188)</f>
        <v>8.7751473809908482</v>
      </c>
      <c r="F188" s="300"/>
      <c r="G188" s="300">
        <v>2.4595938789871448</v>
      </c>
      <c r="H188" s="300">
        <v>3.8844282893125359</v>
      </c>
      <c r="I188" s="300">
        <v>1.7783033951799838</v>
      </c>
      <c r="J188" s="300">
        <f>SUM(G188:I188)</f>
        <v>8.1223255634796647</v>
      </c>
      <c r="K188" s="300"/>
      <c r="L188" s="300">
        <v>2.8998241740382351</v>
      </c>
      <c r="M188" s="300">
        <v>4.2941030400241029</v>
      </c>
      <c r="N188" s="300">
        <v>1.3940489766368709</v>
      </c>
      <c r="O188" s="300">
        <f>SUM(L188:N188)</f>
        <v>8.5879761906992087</v>
      </c>
      <c r="P188" s="300"/>
      <c r="Q188" s="300">
        <v>2.7822352009463285</v>
      </c>
      <c r="R188" s="300">
        <v>4.4023418482836751</v>
      </c>
      <c r="S188" s="300">
        <v>1.2208686922060588</v>
      </c>
      <c r="T188" s="300">
        <f>SUM(Q188:S188)</f>
        <v>8.405445741436063</v>
      </c>
      <c r="U188" s="300"/>
      <c r="V188" s="300">
        <v>2.8500483023709013</v>
      </c>
      <c r="W188" s="300">
        <v>4.7891768414838394</v>
      </c>
      <c r="X188" s="300">
        <v>1.3713600700208206</v>
      </c>
      <c r="Y188" s="300">
        <f>SUM(V188:X188)</f>
        <v>9.0105852138755615</v>
      </c>
    </row>
    <row r="189" spans="1:25" x14ac:dyDescent="0.2">
      <c r="A189" s="260" t="s">
        <v>364</v>
      </c>
      <c r="B189" s="300">
        <v>3.2437143966838833</v>
      </c>
      <c r="C189" s="300">
        <v>3.1688933047925367</v>
      </c>
      <c r="D189" s="300">
        <v>2.9972449175327585</v>
      </c>
      <c r="E189" s="300">
        <f t="shared" ref="E189:E190" si="299">SUM(B189:D189)</f>
        <v>9.4098526190091789</v>
      </c>
      <c r="F189" s="300"/>
      <c r="G189" s="300">
        <v>3.8496876041632291</v>
      </c>
      <c r="H189" s="300">
        <v>2.3441801933119382</v>
      </c>
      <c r="I189" s="300">
        <v>3.8688066390451779</v>
      </c>
      <c r="J189" s="300">
        <f t="shared" ref="J189:J190" si="300">SUM(G189:I189)</f>
        <v>10.062674436520346</v>
      </c>
      <c r="K189" s="300"/>
      <c r="L189" s="300">
        <v>3.2071862258037491</v>
      </c>
      <c r="M189" s="300">
        <v>2.4575170778700284</v>
      </c>
      <c r="N189" s="300">
        <v>3.0113205056270052</v>
      </c>
      <c r="O189" s="300">
        <f t="shared" ref="O189:O190" si="301">SUM(L189:N189)</f>
        <v>8.6760238093007818</v>
      </c>
      <c r="P189" s="300"/>
      <c r="Q189" s="300">
        <v>3.2921288531256399</v>
      </c>
      <c r="R189" s="300">
        <v>2.6057710496909112</v>
      </c>
      <c r="S189" s="300">
        <v>2.7756543557473976</v>
      </c>
      <c r="T189" s="300">
        <f t="shared" ref="T189:T190" si="302">SUM(Q189:S189)</f>
        <v>8.6735542585639482</v>
      </c>
      <c r="U189" s="300"/>
      <c r="V189" s="300">
        <v>3.6215161609023756</v>
      </c>
      <c r="W189" s="300">
        <v>2.9658431874983631</v>
      </c>
      <c r="X189" s="300">
        <v>3.0390554377236887</v>
      </c>
      <c r="Y189" s="300">
        <f t="shared" ref="Y189:Y190" si="303">SUM(V189:X189)</f>
        <v>9.6264147861244282</v>
      </c>
    </row>
    <row r="190" spans="1:25" x14ac:dyDescent="0.2">
      <c r="A190" s="264" t="s">
        <v>363</v>
      </c>
      <c r="B190" s="301">
        <f>SUM(B188:B189)</f>
        <v>5.8580513731019686</v>
      </c>
      <c r="C190" s="301">
        <f t="shared" ref="C190" si="304">SUM(C188:C189)</f>
        <v>7.5956148731222237</v>
      </c>
      <c r="D190" s="301">
        <f t="shared" ref="D190" si="305">SUM(D188:D189)</f>
        <v>4.731333753775834</v>
      </c>
      <c r="E190" s="301">
        <f t="shared" si="299"/>
        <v>18.185000000000024</v>
      </c>
      <c r="F190" s="301"/>
      <c r="G190" s="301">
        <f>SUM(G188:G189)</f>
        <v>6.3092814831503734</v>
      </c>
      <c r="H190" s="301">
        <f t="shared" ref="H190" si="306">SUM(H188:H189)</f>
        <v>6.2286084826244741</v>
      </c>
      <c r="I190" s="301">
        <f t="shared" ref="I190" si="307">SUM(I188:I189)</f>
        <v>5.6471100342251619</v>
      </c>
      <c r="J190" s="301">
        <f t="shared" si="300"/>
        <v>18.185000000000009</v>
      </c>
      <c r="K190" s="301"/>
      <c r="L190" s="301">
        <f>SUM(L188:L189)</f>
        <v>6.1070103998419842</v>
      </c>
      <c r="M190" s="301">
        <f t="shared" ref="M190" si="308">SUM(M188:M189)</f>
        <v>6.7516201178941309</v>
      </c>
      <c r="N190" s="301">
        <f t="shared" ref="N190" si="309">SUM(N188:N189)</f>
        <v>4.4053694822638763</v>
      </c>
      <c r="O190" s="301">
        <f t="shared" si="301"/>
        <v>17.263999999999992</v>
      </c>
      <c r="P190" s="301"/>
      <c r="Q190" s="301">
        <f>SUM(Q188:Q189)</f>
        <v>6.0743640540719683</v>
      </c>
      <c r="R190" s="301">
        <f t="shared" ref="R190" si="310">SUM(R188:R189)</f>
        <v>7.0081128979745859</v>
      </c>
      <c r="S190" s="301">
        <f t="shared" ref="S190" si="311">SUM(S188:S189)</f>
        <v>3.9965230479534561</v>
      </c>
      <c r="T190" s="301">
        <f t="shared" si="302"/>
        <v>17.079000000000011</v>
      </c>
      <c r="U190" s="301"/>
      <c r="V190" s="301">
        <f>SUM(V188:V189)</f>
        <v>6.4715644632732765</v>
      </c>
      <c r="W190" s="301">
        <f t="shared" ref="W190" si="312">SUM(W188:W189)</f>
        <v>7.7550200289822024</v>
      </c>
      <c r="X190" s="301">
        <f t="shared" ref="X190" si="313">SUM(X188:X189)</f>
        <v>4.4104155077445091</v>
      </c>
      <c r="Y190" s="301">
        <f t="shared" si="303"/>
        <v>18.63699999999999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3.2949257787058563</v>
      </c>
      <c r="C197" s="300">
        <v>3.0204497107274149</v>
      </c>
      <c r="D197" s="300">
        <v>2.8161521828414458</v>
      </c>
      <c r="E197" s="300">
        <f>SUM(B197:D197)</f>
        <v>9.1315276722747178</v>
      </c>
      <c r="F197" s="300"/>
      <c r="G197" s="300">
        <v>3.0189590696082549</v>
      </c>
      <c r="H197" s="300">
        <v>2.9379108540208576</v>
      </c>
      <c r="I197" s="300">
        <v>3.1671416441598597</v>
      </c>
      <c r="J197" s="300">
        <f>SUM(G197:I197)</f>
        <v>9.1240115677889726</v>
      </c>
      <c r="K197" s="300"/>
      <c r="L197" s="300">
        <v>3.1243696433468315</v>
      </c>
      <c r="M197" s="300">
        <v>2.6221793777596969</v>
      </c>
      <c r="N197" s="300">
        <v>3.1362806785785406</v>
      </c>
      <c r="O197" s="300">
        <f>SUM(L197:N197)</f>
        <v>8.8828296996850682</v>
      </c>
      <c r="P197" s="300"/>
      <c r="Q197" s="300">
        <v>2.9646559940833992</v>
      </c>
      <c r="R197" s="300">
        <v>2.5317505366842723</v>
      </c>
      <c r="S197" s="300">
        <v>3.0814438760534535</v>
      </c>
      <c r="T197" s="300">
        <f>SUM(Q197:S197)</f>
        <v>8.5778504068211259</v>
      </c>
      <c r="U197" s="300"/>
      <c r="V197" s="300">
        <v>2.8506970010151753</v>
      </c>
      <c r="W197" s="300">
        <v>2.4687064142038397</v>
      </c>
      <c r="X197" s="300">
        <v>3.0555732771334081</v>
      </c>
      <c r="Y197" s="300">
        <f>SUM(V197:X197)</f>
        <v>8.3749766923524227</v>
      </c>
    </row>
    <row r="198" spans="1:25" x14ac:dyDescent="0.2">
      <c r="A198" s="260" t="s">
        <v>364</v>
      </c>
      <c r="B198" s="300">
        <v>3.4131029746589592</v>
      </c>
      <c r="C198" s="300">
        <v>0.98163315995239153</v>
      </c>
      <c r="D198" s="300">
        <v>1.2987361931139267</v>
      </c>
      <c r="E198" s="300">
        <f t="shared" ref="E198:E199" si="314">SUM(B198:D198)</f>
        <v>5.693472327725277</v>
      </c>
      <c r="F198" s="300"/>
      <c r="G198" s="300">
        <v>2.6655471080636453</v>
      </c>
      <c r="H198" s="300">
        <v>1.3543400319826415</v>
      </c>
      <c r="I198" s="300">
        <v>0.98910129216473508</v>
      </c>
      <c r="J198" s="300">
        <f t="shared" ref="J198:J199" si="315">SUM(G198:I198)</f>
        <v>5.0089884322110212</v>
      </c>
      <c r="K198" s="300"/>
      <c r="L198" s="300">
        <v>2.7619588796998666</v>
      </c>
      <c r="M198" s="300">
        <v>1.1911035249690491</v>
      </c>
      <c r="N198" s="300">
        <v>0.7101078956460064</v>
      </c>
      <c r="O198" s="300">
        <f t="shared" ref="O198:O199" si="316">SUM(L198:N198)</f>
        <v>4.6631703003149223</v>
      </c>
      <c r="P198" s="300"/>
      <c r="Q198" s="300">
        <v>2.7941281242624263</v>
      </c>
      <c r="R198" s="300">
        <v>1.1624345728582444</v>
      </c>
      <c r="S198" s="300">
        <v>0.71758689605820702</v>
      </c>
      <c r="T198" s="300">
        <f t="shared" ref="T198:T199" si="317">SUM(Q198:S198)</f>
        <v>4.6741495931788775</v>
      </c>
      <c r="U198" s="300"/>
      <c r="V198" s="300">
        <v>2.9489181316882771</v>
      </c>
      <c r="W198" s="300">
        <v>1.1747879776127426</v>
      </c>
      <c r="X198" s="300">
        <v>0.75431719834654742</v>
      </c>
      <c r="Y198" s="300">
        <f t="shared" ref="Y198:Y199" si="318">SUM(V198:X198)</f>
        <v>4.8780233076475676</v>
      </c>
    </row>
    <row r="199" spans="1:25" x14ac:dyDescent="0.2">
      <c r="A199" s="264" t="s">
        <v>363</v>
      </c>
      <c r="B199" s="301">
        <f>SUM(B197:B198)</f>
        <v>6.7080287533648155</v>
      </c>
      <c r="C199" s="301">
        <f t="shared" ref="C199" si="319">SUM(C197:C198)</f>
        <v>4.0020828706798062</v>
      </c>
      <c r="D199" s="301">
        <f t="shared" ref="D199" si="320">SUM(D197:D198)</f>
        <v>4.1148883759553723</v>
      </c>
      <c r="E199" s="301">
        <f t="shared" si="314"/>
        <v>14.824999999999994</v>
      </c>
      <c r="F199" s="301"/>
      <c r="G199" s="301">
        <f>SUM(G197:G198)</f>
        <v>5.6845061776719001</v>
      </c>
      <c r="H199" s="301">
        <f t="shared" ref="H199" si="321">SUM(H197:H198)</f>
        <v>4.2922508860034991</v>
      </c>
      <c r="I199" s="301">
        <f t="shared" ref="I199" si="322">SUM(I197:I198)</f>
        <v>4.1562429363245945</v>
      </c>
      <c r="J199" s="301">
        <f t="shared" si="315"/>
        <v>14.132999999999996</v>
      </c>
      <c r="K199" s="301"/>
      <c r="L199" s="301">
        <f>SUM(L197:L198)</f>
        <v>5.8863285230466982</v>
      </c>
      <c r="M199" s="301">
        <f t="shared" ref="M199" si="323">SUM(M197:M198)</f>
        <v>3.813282902728746</v>
      </c>
      <c r="N199" s="301">
        <f t="shared" ref="N199" si="324">SUM(N197:N198)</f>
        <v>3.8463885742245472</v>
      </c>
      <c r="O199" s="301">
        <f t="shared" si="316"/>
        <v>13.545999999999992</v>
      </c>
      <c r="P199" s="301"/>
      <c r="Q199" s="301">
        <f>SUM(Q197:Q198)</f>
        <v>5.7587841183458259</v>
      </c>
      <c r="R199" s="301">
        <f t="shared" ref="R199" si="325">SUM(R197:R198)</f>
        <v>3.6941851095425164</v>
      </c>
      <c r="S199" s="301">
        <f t="shared" ref="S199" si="326">SUM(S197:S198)</f>
        <v>3.7990307721116605</v>
      </c>
      <c r="T199" s="301">
        <f t="shared" si="317"/>
        <v>13.252000000000002</v>
      </c>
      <c r="U199" s="301"/>
      <c r="V199" s="301">
        <f>SUM(V197:V198)</f>
        <v>5.7996151327034529</v>
      </c>
      <c r="W199" s="301">
        <f t="shared" ref="W199" si="327">SUM(W197:W198)</f>
        <v>3.6434943918165823</v>
      </c>
      <c r="X199" s="301">
        <f t="shared" ref="X199" si="328">SUM(X197:X198)</f>
        <v>3.8098904754799556</v>
      </c>
      <c r="Y199" s="301">
        <f t="shared" si="318"/>
        <v>13.252999999999991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Stoke-on-Trent and Staffordshire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5.4860100005660328E-2</v>
      </c>
      <c r="N7">
        <f>'Ind T4'!C122</f>
        <v>0.46283220204645925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1.500682751431559</v>
      </c>
      <c r="N9">
        <f>'Ind T4'!C120</f>
        <v>0.7087203940980169</v>
      </c>
    </row>
    <row r="10" spans="1:16" x14ac:dyDescent="0.2">
      <c r="L10" s="13" t="str">
        <f>'Ind T4'!A80</f>
        <v>Education</v>
      </c>
      <c r="M10">
        <f>'Ind T4'!B119</f>
        <v>-0.27825900678436488</v>
      </c>
      <c r="N10">
        <f>'Ind T4'!C119</f>
        <v>0.40208218687587394</v>
      </c>
    </row>
    <row r="11" spans="1:16" x14ac:dyDescent="0.2">
      <c r="L11" s="13" t="str">
        <f>'Ind T4'!A79</f>
        <v>Public admin. and defence</v>
      </c>
      <c r="M11">
        <f>'Ind T4'!B118</f>
        <v>-1.6823047439686212</v>
      </c>
      <c r="N11">
        <f>'Ind T4'!C118</f>
        <v>0.29439836327935787</v>
      </c>
    </row>
    <row r="12" spans="1:16" x14ac:dyDescent="0.2">
      <c r="L12" s="1" t="str">
        <f>CONCATENATE("[",'Ind T4'!A78,"]")</f>
        <v>[Non-marketed services]</v>
      </c>
      <c r="M12">
        <f>'Ind T4'!B117</f>
        <v>0.44452894269113585</v>
      </c>
      <c r="N12">
        <f>'Ind T4'!C117</f>
        <v>0.5549899817159254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-1.7882897561500299</v>
      </c>
      <c r="N14" s="13">
        <f>'Ind T4'!C115</f>
        <v>-0.14567618171632546</v>
      </c>
    </row>
    <row r="15" spans="1:16" x14ac:dyDescent="0.2">
      <c r="L15" s="13" t="str">
        <f>'Ind T4'!A75</f>
        <v>Arts and entertainment</v>
      </c>
      <c r="M15" s="13">
        <f>'Ind T4'!B114</f>
        <v>-1.0340895444575726</v>
      </c>
      <c r="N15" s="13">
        <f>'Ind T4'!C114</f>
        <v>0.51147320499282944</v>
      </c>
    </row>
    <row r="16" spans="1:16" x14ac:dyDescent="0.2">
      <c r="L16" s="13" t="str">
        <f>'Ind T4'!A74</f>
        <v>Support services</v>
      </c>
      <c r="M16" s="13">
        <f>'Ind T4'!B113</f>
        <v>-2.1064499924382529</v>
      </c>
      <c r="N16" s="13">
        <f>'Ind T4'!C113</f>
        <v>1.0626652702484529</v>
      </c>
    </row>
    <row r="17" spans="12:14" x14ac:dyDescent="0.2">
      <c r="L17" s="13" t="str">
        <f>'Ind T4'!A73</f>
        <v>Professional services</v>
      </c>
      <c r="M17" s="13">
        <f>'Ind T4'!B112</f>
        <v>1.4158148800865522</v>
      </c>
      <c r="N17" s="13">
        <f>'Ind T4'!C112</f>
        <v>0.60084168210945421</v>
      </c>
    </row>
    <row r="18" spans="12:14" x14ac:dyDescent="0.2">
      <c r="L18" s="13" t="str">
        <f>'Ind T4'!A72</f>
        <v>Real estate</v>
      </c>
      <c r="M18" s="13">
        <f>'Ind T4'!B111</f>
        <v>1.2485556620842386</v>
      </c>
      <c r="N18" s="13">
        <f>'Ind T4'!C111</f>
        <v>0.80158561922889504</v>
      </c>
    </row>
    <row r="19" spans="12:14" x14ac:dyDescent="0.2">
      <c r="L19" t="str">
        <f>'Ind T4'!A71</f>
        <v>Finance and insurance</v>
      </c>
      <c r="M19">
        <f>'Ind T4'!B110</f>
        <v>-6.1043288873763419</v>
      </c>
      <c r="N19">
        <f>'Ind T4'!C110</f>
        <v>-0.34170601547699464</v>
      </c>
    </row>
    <row r="20" spans="12:14" x14ac:dyDescent="0.2">
      <c r="L20" t="str">
        <f>'Ind T4'!A70</f>
        <v>Information technology</v>
      </c>
      <c r="M20">
        <f>'Ind T4'!B109</f>
        <v>4.3847138862969315</v>
      </c>
      <c r="N20">
        <f>'Ind T4'!C109</f>
        <v>0.97344136123194147</v>
      </c>
    </row>
    <row r="21" spans="12:14" x14ac:dyDescent="0.2">
      <c r="L21" t="str">
        <f>'Ind T4'!A69</f>
        <v>Media</v>
      </c>
      <c r="M21">
        <f>'Ind T4'!B108</f>
        <v>6.058706800859559</v>
      </c>
      <c r="N21">
        <f>'Ind T4'!C108</f>
        <v>-1.3367201357605829E-2</v>
      </c>
    </row>
    <row r="22" spans="12:14" x14ac:dyDescent="0.2">
      <c r="L22" s="1" t="str">
        <f>CONCATENATE("[",'Ind T4'!A68,"]")</f>
        <v>[Business and other services]</v>
      </c>
      <c r="M22">
        <f>'Ind T4'!B107</f>
        <v>-0.51096900374794085</v>
      </c>
      <c r="N22">
        <f>'Ind T4'!C107</f>
        <v>0.63321457234681855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-0.2426736680128827</v>
      </c>
      <c r="N24">
        <f>'Ind T4'!C105</f>
        <v>1.3672990339703039</v>
      </c>
    </row>
    <row r="25" spans="12:14" x14ac:dyDescent="0.2">
      <c r="L25" s="13" t="str">
        <f>'Ind T4'!A65</f>
        <v>Transport and storage</v>
      </c>
      <c r="M25">
        <f>'Ind T4'!B104</f>
        <v>3.7488686363424062</v>
      </c>
      <c r="N25">
        <f>'Ind T4'!C104</f>
        <v>1.2395427209162868</v>
      </c>
    </row>
    <row r="26" spans="12:14" x14ac:dyDescent="0.2">
      <c r="L26" s="13" t="str">
        <f>'Ind T4'!A64</f>
        <v>Wholesale and retail trade</v>
      </c>
      <c r="M26">
        <f>'Ind T4'!B103</f>
        <v>-1.1030493314046486</v>
      </c>
      <c r="N26">
        <f>'Ind T4'!C103</f>
        <v>0.14201799693769335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0.22612954738663316</v>
      </c>
      <c r="N27">
        <f>'Ind T4'!C102</f>
        <v>0.70623165537775368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2.8714594938447524</v>
      </c>
      <c r="N29">
        <f>'Ind T4'!C100</f>
        <v>9.7474898949201361E-2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-0.56595887083746854</v>
      </c>
      <c r="N31">
        <f>'Ind T4'!C98</f>
        <v>-0.62974369767743177</v>
      </c>
    </row>
    <row r="32" spans="12:14" x14ac:dyDescent="0.2">
      <c r="L32" s="13" t="str">
        <f>'Ind T4'!A58</f>
        <v>Engineering</v>
      </c>
      <c r="M32">
        <f>'Ind T4'!B97</f>
        <v>0.61649663797562759</v>
      </c>
      <c r="N32">
        <f>'Ind T4'!C97</f>
        <v>-0.18137439404201094</v>
      </c>
    </row>
    <row r="33" spans="12:14" x14ac:dyDescent="0.2">
      <c r="L33" s="13" t="str">
        <f>'Ind T4'!A57</f>
        <v>Food drink and tobacco</v>
      </c>
      <c r="M33">
        <f>'Ind T4'!B96</f>
        <v>-2.9597923579358532</v>
      </c>
      <c r="N33">
        <f>'Ind T4'!C96</f>
        <v>-0.16529303593252331</v>
      </c>
    </row>
    <row r="34" spans="12:14" x14ac:dyDescent="0.2">
      <c r="L34" s="1" t="str">
        <f>CONCATENATE("[",'Ind T4'!A56,"]")</f>
        <v>[Manufacturing]</v>
      </c>
      <c r="M34">
        <f>'Ind T4'!B95</f>
        <v>-0.64292962289769218</v>
      </c>
      <c r="N34">
        <f>'Ind T4'!C95</f>
        <v>-0.4842404441773529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0.60161676154599775</v>
      </c>
      <c r="N36">
        <f>'Ind T4'!C93</f>
        <v>0.31311872245898265</v>
      </c>
    </row>
    <row r="37" spans="12:14" x14ac:dyDescent="0.2">
      <c r="L37" s="13" t="str">
        <f>'Ind T4'!A53</f>
        <v>Electricity and gas</v>
      </c>
      <c r="M37">
        <f>'Ind T4'!B92</f>
        <v>-6.0300234308838352</v>
      </c>
      <c r="N37">
        <f>'Ind T4'!C92</f>
        <v>-0.46569882395157691</v>
      </c>
    </row>
    <row r="38" spans="12:14" x14ac:dyDescent="0.2">
      <c r="L38" s="13" t="str">
        <f>'Ind T4'!A52</f>
        <v>Mining and quarrying</v>
      </c>
      <c r="M38">
        <f>'Ind T4'!B91</f>
        <v>13.084265528238404</v>
      </c>
      <c r="N38">
        <f>'Ind T4'!C91</f>
        <v>-5.4765390102835543</v>
      </c>
    </row>
    <row r="39" spans="12:14" x14ac:dyDescent="0.2">
      <c r="L39" s="45" t="str">
        <f>'Ind T4'!A51</f>
        <v>Agriculture</v>
      </c>
      <c r="M39">
        <f>'Ind T4'!B90</f>
        <v>-10.361216850894584</v>
      </c>
      <c r="N39">
        <f>'Ind T4'!C90</f>
        <v>0.3142289363051054</v>
      </c>
    </row>
    <row r="40" spans="12:14" x14ac:dyDescent="0.2">
      <c r="L40" s="1" t="str">
        <f>CONCATENATE("[",'Ind T4'!A50,"]")</f>
        <v>[Primary sector and utilities]</v>
      </c>
      <c r="M40">
        <f>'Ind T4'!B89</f>
        <v>-5.778746545053048</v>
      </c>
      <c r="N40">
        <f>'Ind T4'!C89</f>
        <v>-9.7695792762308997E-3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Stoke-on-Trent and Staffordshire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16.570999999999994</v>
      </c>
      <c r="N5" s="11">
        <f t="shared" ref="N5:AL5" si="1">SUM(N6:N9)</f>
        <v>12.024999999999999</v>
      </c>
      <c r="O5" s="11">
        <f t="shared" si="1"/>
        <v>13.977000000000016</v>
      </c>
      <c r="P5" s="11">
        <f t="shared" si="1"/>
        <v>12.861999999999975</v>
      </c>
      <c r="Q5" s="11">
        <f t="shared" si="1"/>
        <v>12.574000000000003</v>
      </c>
      <c r="R5" s="11">
        <f t="shared" si="1"/>
        <v>12.873999999999977</v>
      </c>
      <c r="S5" s="11">
        <f t="shared" si="1"/>
        <v>10.854000000000024</v>
      </c>
      <c r="T5" s="11">
        <f t="shared" si="1"/>
        <v>10.100000000000001</v>
      </c>
      <c r="U5" s="11">
        <f t="shared" si="1"/>
        <v>14.554999999999994</v>
      </c>
      <c r="V5" s="11">
        <f t="shared" si="1"/>
        <v>12.228</v>
      </c>
      <c r="W5" s="11">
        <f t="shared" si="1"/>
        <v>9.5600000000000058</v>
      </c>
      <c r="X5" s="11">
        <f t="shared" si="1"/>
        <v>9.481000000000007</v>
      </c>
      <c r="Y5" s="11">
        <f t="shared" si="1"/>
        <v>9.4740000000000144</v>
      </c>
      <c r="Z5" s="11">
        <f t="shared" si="1"/>
        <v>9.5220000000000056</v>
      </c>
      <c r="AA5" s="11">
        <f t="shared" si="1"/>
        <v>9.6320000000000068</v>
      </c>
      <c r="AB5" s="11">
        <f t="shared" si="1"/>
        <v>9.6489999999999974</v>
      </c>
      <c r="AC5" s="11">
        <f t="shared" si="1"/>
        <v>9.6570000000000213</v>
      </c>
      <c r="AD5" s="11">
        <f t="shared" si="1"/>
        <v>9.6520000000000081</v>
      </c>
      <c r="AE5" s="11">
        <f t="shared" si="1"/>
        <v>9.6400000000000112</v>
      </c>
      <c r="AF5" s="11">
        <f t="shared" si="1"/>
        <v>9.6239999999999952</v>
      </c>
      <c r="AG5" s="11">
        <f t="shared" si="1"/>
        <v>9.6120000000000054</v>
      </c>
      <c r="AH5" s="11">
        <f t="shared" si="1"/>
        <v>9.6009999999999991</v>
      </c>
      <c r="AI5" s="11">
        <f t="shared" si="1"/>
        <v>9.5860000000000021</v>
      </c>
      <c r="AJ5" s="11">
        <f t="shared" si="1"/>
        <v>9.5729999999999844</v>
      </c>
      <c r="AK5" s="11">
        <f t="shared" si="1"/>
        <v>9.5590000000000046</v>
      </c>
      <c r="AL5" s="11">
        <f t="shared" si="1"/>
        <v>9.5459999999999958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11.416999999999996</v>
      </c>
      <c r="N6" s="11">
        <v>7.3809999999999949</v>
      </c>
      <c r="O6" s="11">
        <v>8.5460000000000154</v>
      </c>
      <c r="P6" s="11">
        <v>8.360999999999974</v>
      </c>
      <c r="Q6" s="11">
        <v>7.8689999999999998</v>
      </c>
      <c r="R6" s="11">
        <v>8.4269999999999907</v>
      </c>
      <c r="S6" s="11">
        <v>7.0640000000000143</v>
      </c>
      <c r="T6" s="11">
        <v>5.3750000000000062</v>
      </c>
      <c r="U6" s="11">
        <v>10.198000000000002</v>
      </c>
      <c r="V6" s="11">
        <v>7.2390000000000008</v>
      </c>
      <c r="W6" s="11">
        <v>4.8770000000000078</v>
      </c>
      <c r="X6" s="11">
        <v>4.9320000000000066</v>
      </c>
      <c r="Y6" s="11">
        <v>4.9830000000000112</v>
      </c>
      <c r="Z6" s="11">
        <v>5.0550000000000104</v>
      </c>
      <c r="AA6" s="11">
        <v>5.1079999999999988</v>
      </c>
      <c r="AB6" s="11">
        <v>5.104999999999996</v>
      </c>
      <c r="AC6" s="11">
        <v>5.106000000000015</v>
      </c>
      <c r="AD6" s="11">
        <v>5.1050000000000102</v>
      </c>
      <c r="AE6" s="11">
        <v>5.1030000000000024</v>
      </c>
      <c r="AF6" s="11">
        <v>5.1009999999999929</v>
      </c>
      <c r="AG6" s="11">
        <v>5.1040000000000036</v>
      </c>
      <c r="AH6" s="11">
        <v>5.1070000000000055</v>
      </c>
      <c r="AI6" s="11">
        <v>5.1090000000000009</v>
      </c>
      <c r="AJ6" s="11">
        <v>5.1109999999999802</v>
      </c>
      <c r="AK6" s="172">
        <v>5.110999999999998</v>
      </c>
      <c r="AL6" s="11">
        <v>5.1119999999999965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0.31599999999999956</v>
      </c>
      <c r="N7" s="11">
        <v>0.305999999999999</v>
      </c>
      <c r="O7" s="11">
        <v>0.75400000000000078</v>
      </c>
      <c r="P7" s="11">
        <v>0.47000000000000058</v>
      </c>
      <c r="Q7" s="11">
        <v>0.18199999999999958</v>
      </c>
      <c r="R7" s="11">
        <v>0.36500000000000055</v>
      </c>
      <c r="S7" s="11">
        <v>0.20800000000000007</v>
      </c>
      <c r="T7" s="11">
        <v>0.26099999999999918</v>
      </c>
      <c r="U7" s="11">
        <v>0.48100000000000037</v>
      </c>
      <c r="V7" s="11">
        <v>0.63399999999999945</v>
      </c>
      <c r="W7" s="11">
        <v>0.67499999999999838</v>
      </c>
      <c r="X7" s="11">
        <v>0.62100000000000033</v>
      </c>
      <c r="Y7" s="11">
        <v>0.59900000000000098</v>
      </c>
      <c r="Z7" s="11">
        <v>0.55800000000000016</v>
      </c>
      <c r="AA7" s="11">
        <v>0.51700000000000002</v>
      </c>
      <c r="AB7" s="11">
        <v>0.48399999999999954</v>
      </c>
      <c r="AC7" s="11">
        <v>0.45700000000000013</v>
      </c>
      <c r="AD7" s="11">
        <v>0.43100000000000027</v>
      </c>
      <c r="AE7" s="11">
        <v>0.40799999999999947</v>
      </c>
      <c r="AF7" s="11">
        <v>0.38700000000000145</v>
      </c>
      <c r="AG7" s="11">
        <v>0.36799999999999938</v>
      </c>
      <c r="AH7" s="11">
        <v>0.34999999999999992</v>
      </c>
      <c r="AI7" s="11">
        <v>0.33299999999999919</v>
      </c>
      <c r="AJ7" s="11">
        <v>0.31700000000000023</v>
      </c>
      <c r="AK7" s="172">
        <v>0.30299999999999949</v>
      </c>
      <c r="AL7" s="11">
        <v>0.2899999999999997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2.0599999999999992</v>
      </c>
      <c r="N8" s="11">
        <v>1.1720000000000008</v>
      </c>
      <c r="O8" s="11">
        <v>1.3360000000000036</v>
      </c>
      <c r="P8" s="11">
        <v>1.1449999999999998</v>
      </c>
      <c r="Q8" s="11">
        <v>1.0919999999999983</v>
      </c>
      <c r="R8" s="11">
        <v>0.66600000000000004</v>
      </c>
      <c r="S8" s="11">
        <v>0.81900000000000051</v>
      </c>
      <c r="T8" s="11">
        <v>0.79500000000000171</v>
      </c>
      <c r="U8" s="11">
        <v>0.39900000000000052</v>
      </c>
      <c r="V8" s="11">
        <v>0.43200000000000077</v>
      </c>
      <c r="W8" s="11">
        <v>0.48799999999999982</v>
      </c>
      <c r="X8" s="11">
        <v>0.48000000000000104</v>
      </c>
      <c r="Y8" s="11">
        <v>0.46899999999999809</v>
      </c>
      <c r="Z8" s="11">
        <v>0.46599999999999964</v>
      </c>
      <c r="AA8" s="11">
        <v>0.46500000000000058</v>
      </c>
      <c r="AB8" s="11">
        <v>0.46400000000000069</v>
      </c>
      <c r="AC8" s="11">
        <v>0.46200000000000013</v>
      </c>
      <c r="AD8" s="11">
        <v>0.46099999999999985</v>
      </c>
      <c r="AE8" s="11">
        <v>0.46000000000000024</v>
      </c>
      <c r="AF8" s="11">
        <v>0.45900000000000135</v>
      </c>
      <c r="AG8" s="11">
        <v>0.45800000000000018</v>
      </c>
      <c r="AH8" s="11">
        <v>0.45799999999999924</v>
      </c>
      <c r="AI8" s="11">
        <v>0.45700000000000035</v>
      </c>
      <c r="AJ8" s="11">
        <v>0.45700000000000074</v>
      </c>
      <c r="AK8" s="172">
        <v>0.45600000000000041</v>
      </c>
      <c r="AL8" s="11">
        <v>0.45499999999999952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2.7779999999999996</v>
      </c>
      <c r="N9" s="11">
        <v>3.166000000000003</v>
      </c>
      <c r="O9" s="11">
        <v>3.3409999999999953</v>
      </c>
      <c r="P9" s="11">
        <v>2.8860000000000006</v>
      </c>
      <c r="Q9" s="11">
        <v>3.4310000000000045</v>
      </c>
      <c r="R9" s="11">
        <v>3.4159999999999862</v>
      </c>
      <c r="S9" s="11">
        <v>2.7630000000000079</v>
      </c>
      <c r="T9" s="11">
        <v>3.6689999999999947</v>
      </c>
      <c r="U9" s="11">
        <v>3.4769999999999914</v>
      </c>
      <c r="V9" s="11">
        <v>3.9229999999999983</v>
      </c>
      <c r="W9" s="11">
        <v>3.52</v>
      </c>
      <c r="X9" s="11">
        <v>3.4479999999999982</v>
      </c>
      <c r="Y9" s="11">
        <v>3.4230000000000027</v>
      </c>
      <c r="Z9" s="11">
        <v>3.4429999999999961</v>
      </c>
      <c r="AA9" s="11">
        <v>3.5420000000000074</v>
      </c>
      <c r="AB9" s="11">
        <v>3.5960000000000023</v>
      </c>
      <c r="AC9" s="11">
        <v>3.6320000000000077</v>
      </c>
      <c r="AD9" s="11">
        <v>3.6549999999999967</v>
      </c>
      <c r="AE9" s="11">
        <v>3.6690000000000103</v>
      </c>
      <c r="AF9" s="11">
        <v>3.6769999999999992</v>
      </c>
      <c r="AG9" s="11">
        <v>3.6820000000000022</v>
      </c>
      <c r="AH9" s="11">
        <v>3.6859999999999955</v>
      </c>
      <c r="AI9" s="11">
        <v>3.6870000000000007</v>
      </c>
      <c r="AJ9" s="11">
        <v>3.6880000000000037</v>
      </c>
      <c r="AK9" s="172">
        <v>3.6890000000000058</v>
      </c>
      <c r="AL9" s="11">
        <v>3.6890000000000005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59.161000000000051</v>
      </c>
      <c r="N11" s="11">
        <f t="shared" si="2"/>
        <v>57.364000000000033</v>
      </c>
      <c r="O11" s="11">
        <f t="shared" si="2"/>
        <v>58.845000000000027</v>
      </c>
      <c r="P11" s="11">
        <f t="shared" si="2"/>
        <v>61.231999999999893</v>
      </c>
      <c r="Q11" s="11">
        <f t="shared" si="2"/>
        <v>62.162999999999975</v>
      </c>
      <c r="R11" s="11">
        <f t="shared" ref="R11" si="3">SUM(R12:R14)</f>
        <v>63.430000000000078</v>
      </c>
      <c r="S11" s="11">
        <f t="shared" ref="S11" si="4">SUM(S12:S14)</f>
        <v>63.937999999999896</v>
      </c>
      <c r="T11" s="11">
        <f t="shared" ref="T11" si="5">SUM(T12:T14)</f>
        <v>62.787999999999812</v>
      </c>
      <c r="U11" s="11">
        <f t="shared" ref="U11" si="6">SUM(U12:U14)</f>
        <v>65.876999999999924</v>
      </c>
      <c r="V11" s="11">
        <f t="shared" ref="V11" si="7">SUM(V12:V14)</f>
        <v>64.30800000000005</v>
      </c>
      <c r="W11" s="11">
        <f t="shared" ref="W11" si="8">SUM(W12:W14)</f>
        <v>61.417000000000073</v>
      </c>
      <c r="X11" s="11">
        <f t="shared" ref="X11" si="9">SUM(X12:X14)</f>
        <v>62.616999999999955</v>
      </c>
      <c r="Y11" s="11">
        <f t="shared" ref="Y11" si="10">SUM(Y12:Y14)</f>
        <v>62.404999999999944</v>
      </c>
      <c r="Z11" s="11">
        <f t="shared" ref="Z11" si="11">SUM(Z12:Z14)</f>
        <v>62.468000000000004</v>
      </c>
      <c r="AA11" s="11">
        <f t="shared" ref="AA11" si="12">SUM(AA12:AA14)</f>
        <v>62.332000000000036</v>
      </c>
      <c r="AB11" s="11">
        <f t="shared" ref="AB11" si="13">SUM(AB12:AB14)</f>
        <v>61.848999999999961</v>
      </c>
      <c r="AC11" s="11">
        <f t="shared" ref="AC11" si="14">SUM(AC12:AC14)</f>
        <v>61.307999999999979</v>
      </c>
      <c r="AD11" s="11">
        <f>SUM(AD12:AD14)</f>
        <v>60.748000000000005</v>
      </c>
      <c r="AE11" s="11">
        <f t="shared" ref="AE11" si="15">SUM(AE12:AE14)</f>
        <v>60.213000000000065</v>
      </c>
      <c r="AF11" s="11">
        <f t="shared" ref="AF11" si="16">SUM(AF12:AF14)</f>
        <v>59.702999999999896</v>
      </c>
      <c r="AG11" s="11">
        <f t="shared" ref="AG11:AL11" si="17">SUM(AG12:AG14)</f>
        <v>59.27999999999993</v>
      </c>
      <c r="AH11" s="11">
        <f t="shared" si="17"/>
        <v>58.815000000000047</v>
      </c>
      <c r="AI11" s="11">
        <f t="shared" si="17"/>
        <v>58.363999999999912</v>
      </c>
      <c r="AJ11" s="11">
        <f t="shared" si="17"/>
        <v>57.928999999999974</v>
      </c>
      <c r="AK11" s="11">
        <f t="shared" si="17"/>
        <v>57.506999999999934</v>
      </c>
      <c r="AL11" s="11">
        <f t="shared" si="17"/>
        <v>57.104000000000049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8.1829999999999856</v>
      </c>
      <c r="N12" s="11">
        <v>8.2350000000000012</v>
      </c>
      <c r="O12" s="11">
        <v>8.2269999999999932</v>
      </c>
      <c r="P12" s="11">
        <v>8.5059999999999985</v>
      </c>
      <c r="Q12" s="11">
        <v>9.0590000000000011</v>
      </c>
      <c r="R12" s="11">
        <v>8.3449999999999971</v>
      </c>
      <c r="S12" s="11">
        <v>9.51799999999999</v>
      </c>
      <c r="T12" s="11">
        <v>8.2819999999999663</v>
      </c>
      <c r="U12" s="11">
        <v>7.7060000000000048</v>
      </c>
      <c r="V12" s="11">
        <v>7.2549999999999883</v>
      </c>
      <c r="W12" s="11">
        <v>7.1809999999999992</v>
      </c>
      <c r="X12" s="11">
        <v>7.1920000000000091</v>
      </c>
      <c r="Y12" s="11">
        <v>7.2099999999999946</v>
      </c>
      <c r="Z12" s="11">
        <v>7.2750000000000066</v>
      </c>
      <c r="AA12" s="11">
        <v>7.278000000000012</v>
      </c>
      <c r="AB12" s="11">
        <v>7.2449999999999966</v>
      </c>
      <c r="AC12" s="11">
        <v>7.2310000000000239</v>
      </c>
      <c r="AD12" s="11">
        <v>7.2119999999999935</v>
      </c>
      <c r="AE12" s="11">
        <v>7.1870000000000056</v>
      </c>
      <c r="AF12" s="11">
        <v>7.1620000000000053</v>
      </c>
      <c r="AG12" s="11">
        <v>7.1379999999999919</v>
      </c>
      <c r="AH12" s="11">
        <v>7.1140000000000114</v>
      </c>
      <c r="AI12" s="11">
        <v>7.0879999999999965</v>
      </c>
      <c r="AJ12" s="11">
        <v>7.0619999999999994</v>
      </c>
      <c r="AK12" s="172">
        <v>7.0339999999999989</v>
      </c>
      <c r="AL12" s="11">
        <v>7.0049999999999937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11.387000000000036</v>
      </c>
      <c r="N13" s="11">
        <v>12.632000000000014</v>
      </c>
      <c r="O13" s="11">
        <v>12.96599999999996</v>
      </c>
      <c r="P13" s="11">
        <v>12.051000000000002</v>
      </c>
      <c r="Q13" s="11">
        <v>12.046000000000015</v>
      </c>
      <c r="R13" s="11">
        <v>11.696000000000019</v>
      </c>
      <c r="S13" s="11">
        <v>11.741999999999978</v>
      </c>
      <c r="T13" s="11">
        <v>12.19099999999996</v>
      </c>
      <c r="U13" s="11">
        <v>12.799000000000026</v>
      </c>
      <c r="V13" s="11">
        <v>13.188999999999997</v>
      </c>
      <c r="W13" s="11">
        <v>12.061000000000021</v>
      </c>
      <c r="X13" s="11">
        <v>12.71099999999999</v>
      </c>
      <c r="Y13" s="11">
        <v>12.698000000000002</v>
      </c>
      <c r="Z13" s="11">
        <v>12.906000000000015</v>
      </c>
      <c r="AA13" s="11">
        <v>13.004000000000014</v>
      </c>
      <c r="AB13" s="11">
        <v>13.006000000000014</v>
      </c>
      <c r="AC13" s="11">
        <v>12.874999999999988</v>
      </c>
      <c r="AD13" s="11">
        <v>12.739999999999979</v>
      </c>
      <c r="AE13" s="11">
        <v>12.605000000000027</v>
      </c>
      <c r="AF13" s="11">
        <v>12.472000000000001</v>
      </c>
      <c r="AG13" s="11">
        <v>12.359999999999985</v>
      </c>
      <c r="AH13" s="11">
        <v>12.239000000000011</v>
      </c>
      <c r="AI13" s="11">
        <v>12.116000000000003</v>
      </c>
      <c r="AJ13" s="11">
        <v>11.991000000000028</v>
      </c>
      <c r="AK13" s="172">
        <v>11.863999999999976</v>
      </c>
      <c r="AL13" s="11">
        <v>11.736999999999981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39.59100000000003</v>
      </c>
      <c r="N14" s="11">
        <v>36.497000000000021</v>
      </c>
      <c r="O14" s="11">
        <v>37.652000000000072</v>
      </c>
      <c r="P14" s="11">
        <v>40.674999999999891</v>
      </c>
      <c r="Q14" s="11">
        <v>41.057999999999957</v>
      </c>
      <c r="R14" s="11">
        <v>43.38900000000006</v>
      </c>
      <c r="S14" s="11">
        <v>42.677999999999926</v>
      </c>
      <c r="T14" s="11">
        <v>42.314999999999884</v>
      </c>
      <c r="U14" s="11">
        <v>45.371999999999893</v>
      </c>
      <c r="V14" s="11">
        <v>43.864000000000068</v>
      </c>
      <c r="W14" s="11">
        <v>42.175000000000054</v>
      </c>
      <c r="X14" s="11">
        <v>42.713999999999956</v>
      </c>
      <c r="Y14" s="11">
        <v>42.49699999999995</v>
      </c>
      <c r="Z14" s="11">
        <v>42.286999999999978</v>
      </c>
      <c r="AA14" s="11">
        <v>42.050000000000011</v>
      </c>
      <c r="AB14" s="11">
        <v>41.597999999999949</v>
      </c>
      <c r="AC14" s="11">
        <v>41.20199999999997</v>
      </c>
      <c r="AD14" s="11">
        <v>40.796000000000028</v>
      </c>
      <c r="AE14" s="11">
        <v>40.421000000000035</v>
      </c>
      <c r="AF14" s="11">
        <v>40.068999999999889</v>
      </c>
      <c r="AG14" s="11">
        <v>39.781999999999954</v>
      </c>
      <c r="AH14" s="11">
        <v>39.462000000000025</v>
      </c>
      <c r="AI14" s="11">
        <v>39.159999999999911</v>
      </c>
      <c r="AJ14" s="11">
        <v>38.875999999999948</v>
      </c>
      <c r="AK14" s="172">
        <v>38.608999999999959</v>
      </c>
      <c r="AL14" s="11">
        <v>38.362000000000073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37.719999999999978</v>
      </c>
      <c r="N16" s="11">
        <v>34.215999999999951</v>
      </c>
      <c r="O16" s="11">
        <v>33.853999999999964</v>
      </c>
      <c r="P16" s="11">
        <v>36.786000000000008</v>
      </c>
      <c r="Q16" s="11">
        <v>30.38599999999996</v>
      </c>
      <c r="R16" s="11">
        <v>36.144000000000048</v>
      </c>
      <c r="S16" s="11">
        <v>35.170000000000037</v>
      </c>
      <c r="T16" s="11">
        <v>35.370000000000026</v>
      </c>
      <c r="U16" s="11">
        <v>45.760999999999854</v>
      </c>
      <c r="V16" s="11">
        <v>44.225999999999871</v>
      </c>
      <c r="W16" s="11">
        <v>41.640000000000036</v>
      </c>
      <c r="X16" s="11">
        <v>40.799000000000028</v>
      </c>
      <c r="Y16" s="11">
        <v>40.877000000000017</v>
      </c>
      <c r="Z16" s="11">
        <v>41.130000000000024</v>
      </c>
      <c r="AA16" s="11">
        <v>41.378999999999991</v>
      </c>
      <c r="AB16" s="11">
        <v>41.527999999999963</v>
      </c>
      <c r="AC16" s="11">
        <v>41.632000000000005</v>
      </c>
      <c r="AD16" s="11">
        <v>41.638999999999982</v>
      </c>
      <c r="AE16" s="11">
        <v>41.691000000000045</v>
      </c>
      <c r="AF16" s="11">
        <v>41.719000000000008</v>
      </c>
      <c r="AG16" s="11">
        <v>41.793000000000198</v>
      </c>
      <c r="AH16" s="11">
        <v>41.875000000000014</v>
      </c>
      <c r="AI16" s="11">
        <v>41.964000000000055</v>
      </c>
      <c r="AJ16" s="11">
        <v>42.059000000000196</v>
      </c>
      <c r="AK16" s="172">
        <v>42.154999999999923</v>
      </c>
      <c r="AL16" s="11">
        <v>42.252999999999908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140.33599999999998</v>
      </c>
      <c r="N18" s="11">
        <f t="shared" ref="N18:AL18" si="18">SUM(N19:N21)</f>
        <v>134.559</v>
      </c>
      <c r="O18" s="11">
        <f t="shared" si="18"/>
        <v>146.71099999999998</v>
      </c>
      <c r="P18" s="11">
        <f t="shared" si="18"/>
        <v>145.47900000000007</v>
      </c>
      <c r="Q18" s="11">
        <f t="shared" si="18"/>
        <v>149.69500000000031</v>
      </c>
      <c r="R18" s="11">
        <f t="shared" si="18"/>
        <v>159.62699999999995</v>
      </c>
      <c r="S18" s="11">
        <f t="shared" si="18"/>
        <v>164.14400000000012</v>
      </c>
      <c r="T18" s="11">
        <f t="shared" si="18"/>
        <v>162.78499999999957</v>
      </c>
      <c r="U18" s="11">
        <f t="shared" si="18"/>
        <v>157.38699999999992</v>
      </c>
      <c r="V18" s="11">
        <f t="shared" si="18"/>
        <v>164.15999999999983</v>
      </c>
      <c r="W18" s="11">
        <f t="shared" si="18"/>
        <v>161.43999999999986</v>
      </c>
      <c r="X18" s="11">
        <f t="shared" si="18"/>
        <v>164.08699999999988</v>
      </c>
      <c r="Y18" s="11">
        <f t="shared" si="18"/>
        <v>165.59800000000027</v>
      </c>
      <c r="Z18" s="11">
        <f t="shared" si="18"/>
        <v>166.797</v>
      </c>
      <c r="AA18" s="11">
        <f t="shared" si="18"/>
        <v>168.13200000000006</v>
      </c>
      <c r="AB18" s="11">
        <f t="shared" si="18"/>
        <v>169.51299999999986</v>
      </c>
      <c r="AC18" s="11">
        <f t="shared" si="18"/>
        <v>170.64300000000014</v>
      </c>
      <c r="AD18" s="11">
        <f t="shared" si="18"/>
        <v>171.6849999999998</v>
      </c>
      <c r="AE18" s="11">
        <f t="shared" si="18"/>
        <v>172.67200000000008</v>
      </c>
      <c r="AF18" s="11">
        <f t="shared" si="18"/>
        <v>173.63199999999989</v>
      </c>
      <c r="AG18" s="11">
        <f t="shared" si="18"/>
        <v>174.62799999999993</v>
      </c>
      <c r="AH18" s="11">
        <f t="shared" si="18"/>
        <v>175.60600000000008</v>
      </c>
      <c r="AI18" s="11">
        <f t="shared" si="18"/>
        <v>176.56899999999999</v>
      </c>
      <c r="AJ18" s="11">
        <f t="shared" si="18"/>
        <v>177.54600000000025</v>
      </c>
      <c r="AK18" s="11">
        <f t="shared" si="18"/>
        <v>178.48700000000002</v>
      </c>
      <c r="AL18" s="11">
        <f t="shared" si="18"/>
        <v>179.41399999999967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84.154000000000025</v>
      </c>
      <c r="N19" s="11">
        <v>81.484000000000037</v>
      </c>
      <c r="O19" s="11">
        <v>88.745999999999938</v>
      </c>
      <c r="P19" s="11">
        <v>89.835000000000008</v>
      </c>
      <c r="Q19" s="11">
        <v>91.314000000000192</v>
      </c>
      <c r="R19" s="11">
        <v>90.641000000000076</v>
      </c>
      <c r="S19" s="11">
        <v>91.285000000000025</v>
      </c>
      <c r="T19" s="11">
        <v>90.67999999999968</v>
      </c>
      <c r="U19" s="11">
        <v>89.407999999999916</v>
      </c>
      <c r="V19" s="11">
        <v>87.56399999999978</v>
      </c>
      <c r="W19" s="11">
        <v>85.750999999999834</v>
      </c>
      <c r="X19" s="11">
        <v>86.268999999999778</v>
      </c>
      <c r="Y19" s="11">
        <v>86.381000000000242</v>
      </c>
      <c r="Z19" s="11">
        <v>86.349000000000046</v>
      </c>
      <c r="AA19" s="11">
        <v>86.474999999999952</v>
      </c>
      <c r="AB19" s="11">
        <v>86.65399999999984</v>
      </c>
      <c r="AC19" s="11">
        <v>86.739999999999981</v>
      </c>
      <c r="AD19" s="11">
        <v>86.804999999999922</v>
      </c>
      <c r="AE19" s="11">
        <v>86.861000000000132</v>
      </c>
      <c r="AF19" s="11">
        <v>86.915999999999883</v>
      </c>
      <c r="AG19" s="11">
        <v>86.995999999999896</v>
      </c>
      <c r="AH19" s="11">
        <v>87.092000000000183</v>
      </c>
      <c r="AI19" s="11">
        <v>87.19100000000013</v>
      </c>
      <c r="AJ19" s="11">
        <v>87.330000000000155</v>
      </c>
      <c r="AK19" s="172">
        <v>87.462000000000046</v>
      </c>
      <c r="AL19" s="11">
        <v>87.595999999999705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29.255999999999986</v>
      </c>
      <c r="N20" s="11">
        <v>26.999000000000006</v>
      </c>
      <c r="O20" s="11">
        <v>31.319000000000045</v>
      </c>
      <c r="P20" s="11">
        <v>28.730000000000018</v>
      </c>
      <c r="Q20" s="11">
        <v>27.169000000000025</v>
      </c>
      <c r="R20" s="11">
        <v>35.196999999999932</v>
      </c>
      <c r="S20" s="11">
        <v>38.068000000000069</v>
      </c>
      <c r="T20" s="11">
        <v>36.636999999999908</v>
      </c>
      <c r="U20" s="11">
        <v>36.180000000000028</v>
      </c>
      <c r="V20" s="11">
        <v>44.026000000000067</v>
      </c>
      <c r="W20" s="11">
        <v>42.307999999999957</v>
      </c>
      <c r="X20" s="11">
        <v>45.905000000000072</v>
      </c>
      <c r="Y20" s="11">
        <v>46.06100000000005</v>
      </c>
      <c r="Z20" s="11">
        <v>46.595999999999911</v>
      </c>
      <c r="AA20" s="11">
        <v>47.185000000000038</v>
      </c>
      <c r="AB20" s="11">
        <v>47.58400000000011</v>
      </c>
      <c r="AC20" s="11">
        <v>47.924000000000078</v>
      </c>
      <c r="AD20" s="11">
        <v>48.255999999999865</v>
      </c>
      <c r="AE20" s="11">
        <v>48.57999999999997</v>
      </c>
      <c r="AF20" s="11">
        <v>48.906000000000027</v>
      </c>
      <c r="AG20" s="11">
        <v>49.252000000000031</v>
      </c>
      <c r="AH20" s="11">
        <v>49.580999999999925</v>
      </c>
      <c r="AI20" s="11">
        <v>49.910999999999866</v>
      </c>
      <c r="AJ20" s="11">
        <v>50.239000000000118</v>
      </c>
      <c r="AK20" s="172">
        <v>50.565000000000119</v>
      </c>
      <c r="AL20" s="11">
        <v>50.895000000000032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26.925999999999981</v>
      </c>
      <c r="N21" s="11">
        <v>26.07599999999994</v>
      </c>
      <c r="O21" s="11">
        <v>26.645999999999994</v>
      </c>
      <c r="P21" s="11">
        <v>26.914000000000037</v>
      </c>
      <c r="Q21" s="11">
        <v>31.212000000000081</v>
      </c>
      <c r="R21" s="11">
        <v>33.788999999999938</v>
      </c>
      <c r="S21" s="11">
        <v>34.791000000000032</v>
      </c>
      <c r="T21" s="11">
        <v>35.467999999999989</v>
      </c>
      <c r="U21" s="11">
        <v>31.798999999999982</v>
      </c>
      <c r="V21" s="11">
        <v>32.569999999999958</v>
      </c>
      <c r="W21" s="11">
        <v>33.38100000000005</v>
      </c>
      <c r="X21" s="11">
        <v>31.913000000000025</v>
      </c>
      <c r="Y21" s="11">
        <v>33.15599999999997</v>
      </c>
      <c r="Z21" s="11">
        <v>33.852000000000025</v>
      </c>
      <c r="AA21" s="11">
        <v>34.472000000000051</v>
      </c>
      <c r="AB21" s="11">
        <v>35.274999999999935</v>
      </c>
      <c r="AC21" s="11">
        <v>35.979000000000092</v>
      </c>
      <c r="AD21" s="11">
        <v>36.624000000000031</v>
      </c>
      <c r="AE21" s="11">
        <v>37.231000000000002</v>
      </c>
      <c r="AF21" s="11">
        <v>37.809999999999967</v>
      </c>
      <c r="AG21" s="11">
        <v>38.379999999999981</v>
      </c>
      <c r="AH21" s="11">
        <v>38.932999999999964</v>
      </c>
      <c r="AI21" s="11">
        <v>39.466999999999985</v>
      </c>
      <c r="AJ21" s="11">
        <v>39.976999999999968</v>
      </c>
      <c r="AK21" s="172">
        <v>40.459999999999873</v>
      </c>
      <c r="AL21" s="11">
        <v>40.922999999999952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110.54300000000001</v>
      </c>
      <c r="N23" s="11">
        <f t="shared" ref="N23:AL23" si="19">SUM(N24:N31)</f>
        <v>113.84199999999994</v>
      </c>
      <c r="O23" s="11">
        <f t="shared" si="19"/>
        <v>118.18199999999996</v>
      </c>
      <c r="P23" s="11">
        <f t="shared" si="19"/>
        <v>122.56499999999994</v>
      </c>
      <c r="Q23" s="11">
        <f t="shared" si="19"/>
        <v>124.05</v>
      </c>
      <c r="R23" s="11">
        <f t="shared" si="19"/>
        <v>130.8490000000001</v>
      </c>
      <c r="S23" s="11">
        <f t="shared" si="19"/>
        <v>130.88299999999995</v>
      </c>
      <c r="T23" s="11">
        <f t="shared" si="19"/>
        <v>131.03499999999997</v>
      </c>
      <c r="U23" s="11">
        <f t="shared" si="19"/>
        <v>136.19100000000003</v>
      </c>
      <c r="V23" s="11">
        <f t="shared" si="19"/>
        <v>131.50500000000005</v>
      </c>
      <c r="W23" s="11">
        <f t="shared" si="19"/>
        <v>127.53999999999976</v>
      </c>
      <c r="X23" s="11">
        <f t="shared" si="19"/>
        <v>128.99299999999991</v>
      </c>
      <c r="Y23" s="11">
        <f t="shared" si="19"/>
        <v>129.40099999999998</v>
      </c>
      <c r="Z23" s="11">
        <f t="shared" si="19"/>
        <v>130.32199999999992</v>
      </c>
      <c r="AA23" s="11">
        <f t="shared" si="19"/>
        <v>131.3769999999999</v>
      </c>
      <c r="AB23" s="11">
        <f t="shared" si="19"/>
        <v>132.11300000000006</v>
      </c>
      <c r="AC23" s="11">
        <f t="shared" si="19"/>
        <v>132.929</v>
      </c>
      <c r="AD23" s="11">
        <f t="shared" si="19"/>
        <v>133.70200000000011</v>
      </c>
      <c r="AE23" s="11">
        <f t="shared" si="19"/>
        <v>134.483</v>
      </c>
      <c r="AF23" s="11">
        <f t="shared" si="19"/>
        <v>135.27099999999982</v>
      </c>
      <c r="AG23" s="11">
        <f t="shared" si="19"/>
        <v>136.10800000000009</v>
      </c>
      <c r="AH23" s="11">
        <f t="shared" si="19"/>
        <v>136.92599999999996</v>
      </c>
      <c r="AI23" s="11">
        <f t="shared" si="19"/>
        <v>137.7510000000002</v>
      </c>
      <c r="AJ23" s="11">
        <f t="shared" si="19"/>
        <v>138.57300000000023</v>
      </c>
      <c r="AK23" s="11">
        <f t="shared" si="19"/>
        <v>139.39100000000002</v>
      </c>
      <c r="AL23" s="11">
        <f t="shared" si="19"/>
        <v>140.2059999999999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2.535000000000001</v>
      </c>
      <c r="N24" s="11">
        <v>1.2590000000000001</v>
      </c>
      <c r="O24" s="11">
        <v>1.5480000000000003</v>
      </c>
      <c r="P24" s="11">
        <v>1.9389999999999998</v>
      </c>
      <c r="Q24" s="11">
        <v>2.5690000000000008</v>
      </c>
      <c r="R24" s="11">
        <v>1.8599999999999972</v>
      </c>
      <c r="S24" s="11">
        <v>1.4859999999999973</v>
      </c>
      <c r="T24" s="11">
        <v>2.024</v>
      </c>
      <c r="U24" s="11">
        <v>1.5660000000000003</v>
      </c>
      <c r="V24" s="11">
        <v>2.1129999999999964</v>
      </c>
      <c r="W24" s="11">
        <v>2.4959999999999987</v>
      </c>
      <c r="X24" s="11">
        <v>2.4670000000000019</v>
      </c>
      <c r="Y24" s="11">
        <v>2.4589999999999961</v>
      </c>
      <c r="Z24" s="11">
        <v>2.4489999999999945</v>
      </c>
      <c r="AA24" s="11">
        <v>2.4440000000000013</v>
      </c>
      <c r="AB24" s="11">
        <v>2.4520000000000053</v>
      </c>
      <c r="AC24" s="11">
        <v>2.4560000000000035</v>
      </c>
      <c r="AD24" s="11">
        <v>2.4609999999999981</v>
      </c>
      <c r="AE24" s="11">
        <v>2.4649999999999994</v>
      </c>
      <c r="AF24" s="11">
        <v>2.4690000000000021</v>
      </c>
      <c r="AG24" s="11">
        <v>2.4720000000000053</v>
      </c>
      <c r="AH24" s="11">
        <v>2.4759999999999986</v>
      </c>
      <c r="AI24" s="11">
        <v>2.4800000000000004</v>
      </c>
      <c r="AJ24" s="11">
        <v>2.4840000000000009</v>
      </c>
      <c r="AK24" s="172">
        <v>2.4870000000000014</v>
      </c>
      <c r="AL24" s="11">
        <v>2.4909999999999974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10.659000000000006</v>
      </c>
      <c r="N25" s="11">
        <v>9.2010000000000005</v>
      </c>
      <c r="O25" s="11">
        <v>8.5720000000000134</v>
      </c>
      <c r="P25" s="11">
        <v>9.6519999999999921</v>
      </c>
      <c r="Q25" s="11">
        <v>8.497999999999994</v>
      </c>
      <c r="R25" s="11">
        <v>10.045000000000007</v>
      </c>
      <c r="S25" s="11">
        <v>11.360000000000008</v>
      </c>
      <c r="T25" s="11">
        <v>11.553999999999979</v>
      </c>
      <c r="U25" s="11">
        <v>12.630000000000031</v>
      </c>
      <c r="V25" s="11">
        <v>11.419000000000034</v>
      </c>
      <c r="W25" s="11">
        <v>12.448999999999986</v>
      </c>
      <c r="X25" s="11">
        <v>12.778999999999984</v>
      </c>
      <c r="Y25" s="11">
        <v>12.878000000000013</v>
      </c>
      <c r="Z25" s="11">
        <v>13.110999999999969</v>
      </c>
      <c r="AA25" s="11">
        <v>13.286999999999992</v>
      </c>
      <c r="AB25" s="11">
        <v>13.425999999999989</v>
      </c>
      <c r="AC25" s="11">
        <v>13.553000000000004</v>
      </c>
      <c r="AD25" s="11">
        <v>13.657000000000004</v>
      </c>
      <c r="AE25" s="11">
        <v>13.755000000000015</v>
      </c>
      <c r="AF25" s="11">
        <v>13.849999999999957</v>
      </c>
      <c r="AG25" s="11">
        <v>13.952999999999991</v>
      </c>
      <c r="AH25" s="11">
        <v>14.051999999999985</v>
      </c>
      <c r="AI25" s="11">
        <v>14.14699999999999</v>
      </c>
      <c r="AJ25" s="11">
        <v>14.237000000000021</v>
      </c>
      <c r="AK25" s="172">
        <v>14.31999999999999</v>
      </c>
      <c r="AL25" s="11">
        <v>14.396000000000003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11.926000000000021</v>
      </c>
      <c r="N26" s="11">
        <v>9.732000000000026</v>
      </c>
      <c r="O26" s="11">
        <v>7.9489999999999954</v>
      </c>
      <c r="P26" s="11">
        <v>9.5380000000000056</v>
      </c>
      <c r="Q26" s="11">
        <v>9.0290000000000106</v>
      </c>
      <c r="R26" s="11">
        <v>10.020000000000024</v>
      </c>
      <c r="S26" s="11">
        <v>8.0310000000000095</v>
      </c>
      <c r="T26" s="11">
        <v>8.7030000000000101</v>
      </c>
      <c r="U26" s="11">
        <v>7.5199999999999987</v>
      </c>
      <c r="V26" s="11">
        <v>7.1809999999999992</v>
      </c>
      <c r="W26" s="11">
        <v>7.3130000000000015</v>
      </c>
      <c r="X26" s="11">
        <v>7.4970000000000026</v>
      </c>
      <c r="Y26" s="11">
        <v>7.4600000000000026</v>
      </c>
      <c r="Z26" s="11">
        <v>7.418000000000009</v>
      </c>
      <c r="AA26" s="11">
        <v>7.3560000000000079</v>
      </c>
      <c r="AB26" s="11">
        <v>7.3130000000000024</v>
      </c>
      <c r="AC26" s="11">
        <v>7.2799999999999985</v>
      </c>
      <c r="AD26" s="11">
        <v>7.2469999999999963</v>
      </c>
      <c r="AE26" s="11">
        <v>7.2119999999999749</v>
      </c>
      <c r="AF26" s="11">
        <v>7.1769999999999881</v>
      </c>
      <c r="AG26" s="11">
        <v>7.1440000000000072</v>
      </c>
      <c r="AH26" s="11">
        <v>7.1039999999999974</v>
      </c>
      <c r="AI26" s="11">
        <v>7.0650000000000119</v>
      </c>
      <c r="AJ26" s="11">
        <v>7.0260000000000007</v>
      </c>
      <c r="AK26" s="172">
        <v>6.9859999999999989</v>
      </c>
      <c r="AL26" s="11">
        <v>6.9470000000000063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3.5269999999999979</v>
      </c>
      <c r="N27" s="11">
        <v>4.7690000000000019</v>
      </c>
      <c r="O27" s="11">
        <v>5.2869999999999928</v>
      </c>
      <c r="P27" s="11">
        <v>6.1939999999999973</v>
      </c>
      <c r="Q27" s="11">
        <v>7.2670000000000003</v>
      </c>
      <c r="R27" s="11">
        <v>6.3900000000000086</v>
      </c>
      <c r="S27" s="11">
        <v>6.6019999999999897</v>
      </c>
      <c r="T27" s="11">
        <v>6.4889999999999954</v>
      </c>
      <c r="U27" s="11">
        <v>6.1009999999999973</v>
      </c>
      <c r="V27" s="11">
        <v>6.7520000000000051</v>
      </c>
      <c r="W27" s="11">
        <v>6.7989999999999959</v>
      </c>
      <c r="X27" s="11">
        <v>6.7810000000000095</v>
      </c>
      <c r="Y27" s="11">
        <v>6.7459999999999978</v>
      </c>
      <c r="Z27" s="11">
        <v>6.7520000000000149</v>
      </c>
      <c r="AA27" s="11">
        <v>6.8040000000000038</v>
      </c>
      <c r="AB27" s="11">
        <v>6.8569999999999913</v>
      </c>
      <c r="AC27" s="11">
        <v>6.9259999999999966</v>
      </c>
      <c r="AD27" s="11">
        <v>7.0029999999999921</v>
      </c>
      <c r="AE27" s="11">
        <v>7.0830000000000073</v>
      </c>
      <c r="AF27" s="11">
        <v>7.1660000000000004</v>
      </c>
      <c r="AG27" s="11">
        <v>7.2490000000000059</v>
      </c>
      <c r="AH27" s="11">
        <v>7.3329999999999931</v>
      </c>
      <c r="AI27" s="11">
        <v>7.4169999999999963</v>
      </c>
      <c r="AJ27" s="11">
        <v>7.5000000000000071</v>
      </c>
      <c r="AK27" s="172">
        <v>7.5829999999999949</v>
      </c>
      <c r="AL27" s="11">
        <v>7.6639999999999988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21.348999999999993</v>
      </c>
      <c r="N28" s="11">
        <v>25.833999999999953</v>
      </c>
      <c r="O28" s="11">
        <v>24.59499999999996</v>
      </c>
      <c r="P28" s="11">
        <v>25.249999999999964</v>
      </c>
      <c r="Q28" s="11">
        <v>26.468999999999923</v>
      </c>
      <c r="R28" s="11">
        <v>29.743000000000006</v>
      </c>
      <c r="S28" s="11">
        <v>30.928000000000008</v>
      </c>
      <c r="T28" s="11">
        <v>30.682999999999865</v>
      </c>
      <c r="U28" s="11">
        <v>34.676999999999971</v>
      </c>
      <c r="V28" s="11">
        <v>31.962000000000035</v>
      </c>
      <c r="W28" s="11">
        <v>31.909000000000027</v>
      </c>
      <c r="X28" s="11">
        <v>32.260999999999967</v>
      </c>
      <c r="Y28" s="11">
        <v>32.400000000000006</v>
      </c>
      <c r="Z28" s="11">
        <v>32.597999999999971</v>
      </c>
      <c r="AA28" s="11">
        <v>32.815999999999967</v>
      </c>
      <c r="AB28" s="11">
        <v>32.994000000000035</v>
      </c>
      <c r="AC28" s="11">
        <v>33.155000000000008</v>
      </c>
      <c r="AD28" s="11">
        <v>33.326000000000036</v>
      </c>
      <c r="AE28" s="11">
        <v>33.506000000000078</v>
      </c>
      <c r="AF28" s="11">
        <v>33.696999999999946</v>
      </c>
      <c r="AG28" s="11">
        <v>33.90000000000002</v>
      </c>
      <c r="AH28" s="11">
        <v>34.100999999999978</v>
      </c>
      <c r="AI28" s="11">
        <v>34.302999999999997</v>
      </c>
      <c r="AJ28" s="11">
        <v>34.505000000000095</v>
      </c>
      <c r="AK28" s="172">
        <v>34.706999999999994</v>
      </c>
      <c r="AL28" s="11">
        <v>34.908999999999899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31.597000000000019</v>
      </c>
      <c r="N29" s="11">
        <v>35.392999999999986</v>
      </c>
      <c r="O29" s="11">
        <v>40.648999999999994</v>
      </c>
      <c r="P29" s="11">
        <v>37.577999999999946</v>
      </c>
      <c r="Q29" s="11">
        <v>42.772000000000098</v>
      </c>
      <c r="R29" s="11">
        <v>39.781000000000034</v>
      </c>
      <c r="S29" s="11">
        <v>39.580999999999904</v>
      </c>
      <c r="T29" s="11">
        <v>37.64200000000011</v>
      </c>
      <c r="U29" s="11">
        <v>40.622000000000064</v>
      </c>
      <c r="V29" s="11">
        <v>39.760000000000005</v>
      </c>
      <c r="W29" s="11">
        <v>35.763999999999818</v>
      </c>
      <c r="X29" s="11">
        <v>36.557999999999957</v>
      </c>
      <c r="Y29" s="11">
        <v>37.481999999999992</v>
      </c>
      <c r="Z29" s="11">
        <v>38.080999999999953</v>
      </c>
      <c r="AA29" s="11">
        <v>38.455999999999911</v>
      </c>
      <c r="AB29" s="11">
        <v>38.740000000000038</v>
      </c>
      <c r="AC29" s="11">
        <v>39.063999999999979</v>
      </c>
      <c r="AD29" s="11">
        <v>39.382000000000033</v>
      </c>
      <c r="AE29" s="11">
        <v>39.697999999999944</v>
      </c>
      <c r="AF29" s="11">
        <v>40.012999999999977</v>
      </c>
      <c r="AG29" s="11">
        <v>40.34000000000006</v>
      </c>
      <c r="AH29" s="11">
        <v>40.652000000000022</v>
      </c>
      <c r="AI29" s="11">
        <v>40.966000000000186</v>
      </c>
      <c r="AJ29" s="11">
        <v>41.279000000000124</v>
      </c>
      <c r="AK29" s="172">
        <v>41.594000000000044</v>
      </c>
      <c r="AL29" s="11">
        <v>41.909000000000027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15.271999999999977</v>
      </c>
      <c r="N30" s="11">
        <v>13.89399999999997</v>
      </c>
      <c r="O30" s="11">
        <v>16.067999999999998</v>
      </c>
      <c r="P30" s="11">
        <v>17.67600000000002</v>
      </c>
      <c r="Q30" s="11">
        <v>15.603999999999981</v>
      </c>
      <c r="R30" s="11">
        <v>18.185000000000016</v>
      </c>
      <c r="S30" s="11">
        <v>16.520000000000049</v>
      </c>
      <c r="T30" s="11">
        <v>16.530999999999995</v>
      </c>
      <c r="U30" s="11">
        <v>15.918000000000001</v>
      </c>
      <c r="V30" s="11">
        <v>18.184999999999999</v>
      </c>
      <c r="W30" s="11">
        <v>17.263999999999989</v>
      </c>
      <c r="X30" s="11">
        <v>17.289999999999978</v>
      </c>
      <c r="Y30" s="11">
        <v>16.743999999999978</v>
      </c>
      <c r="Z30" s="11">
        <v>16.670999999999996</v>
      </c>
      <c r="AA30" s="11">
        <v>16.950000000000021</v>
      </c>
      <c r="AB30" s="11">
        <v>17.07899999999999</v>
      </c>
      <c r="AC30" s="11">
        <v>17.26199999999999</v>
      </c>
      <c r="AD30" s="11">
        <v>17.409000000000038</v>
      </c>
      <c r="AE30" s="11">
        <v>17.558999999999983</v>
      </c>
      <c r="AF30" s="11">
        <v>17.701999999999952</v>
      </c>
      <c r="AG30" s="11">
        <v>17.851999999999993</v>
      </c>
      <c r="AH30" s="11">
        <v>18.004999999999995</v>
      </c>
      <c r="AI30" s="11">
        <v>18.16200000000001</v>
      </c>
      <c r="AJ30" s="11">
        <v>18.319999999999997</v>
      </c>
      <c r="AK30" s="172">
        <v>18.477999999999998</v>
      </c>
      <c r="AL30" s="11">
        <v>18.636999999999976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13.677999999999999</v>
      </c>
      <c r="N31" s="11">
        <v>13.760000000000009</v>
      </c>
      <c r="O31" s="11">
        <v>13.513999999999996</v>
      </c>
      <c r="P31" s="11">
        <v>14.738000000000026</v>
      </c>
      <c r="Q31" s="11">
        <v>11.841999999999993</v>
      </c>
      <c r="R31" s="11">
        <v>14.824999999999998</v>
      </c>
      <c r="S31" s="11">
        <v>16.374999999999993</v>
      </c>
      <c r="T31" s="11">
        <v>17.40900000000002</v>
      </c>
      <c r="U31" s="11">
        <v>17.15699999999994</v>
      </c>
      <c r="V31" s="11">
        <v>14.132999999999983</v>
      </c>
      <c r="W31" s="11">
        <v>13.545999999999971</v>
      </c>
      <c r="X31" s="11">
        <v>13.36</v>
      </c>
      <c r="Y31" s="11">
        <v>13.231999999999987</v>
      </c>
      <c r="Z31" s="11">
        <v>13.24200000000001</v>
      </c>
      <c r="AA31" s="11">
        <v>13.263999999999999</v>
      </c>
      <c r="AB31" s="11">
        <v>13.252000000000004</v>
      </c>
      <c r="AC31" s="11">
        <v>13.233000000000017</v>
      </c>
      <c r="AD31" s="11">
        <v>13.217000000000009</v>
      </c>
      <c r="AE31" s="11">
        <v>13.204999999999986</v>
      </c>
      <c r="AF31" s="11">
        <v>13.196999999999976</v>
      </c>
      <c r="AG31" s="11">
        <v>13.198000000000009</v>
      </c>
      <c r="AH31" s="11">
        <v>13.202999999999998</v>
      </c>
      <c r="AI31" s="11">
        <v>13.211000000000004</v>
      </c>
      <c r="AJ31" s="11">
        <v>13.221999999999985</v>
      </c>
      <c r="AK31" s="172">
        <v>13.235999999999995</v>
      </c>
      <c r="AL31" s="11">
        <v>13.253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129.63400000000007</v>
      </c>
      <c r="N33" s="11">
        <f t="shared" ref="N33:AK33" si="20">SUM(N34:N36)</f>
        <v>129.43500000000012</v>
      </c>
      <c r="O33" s="11">
        <f t="shared" si="20"/>
        <v>129.85700000000003</v>
      </c>
      <c r="P33" s="11">
        <f t="shared" si="20"/>
        <v>125.94799999999989</v>
      </c>
      <c r="Q33" s="11">
        <f t="shared" si="20"/>
        <v>128.46699999999998</v>
      </c>
      <c r="R33" s="11">
        <f t="shared" si="20"/>
        <v>123.65700000000014</v>
      </c>
      <c r="S33" s="11">
        <f t="shared" si="20"/>
        <v>129.30399999999992</v>
      </c>
      <c r="T33" s="11">
        <f t="shared" si="20"/>
        <v>127.58200000000001</v>
      </c>
      <c r="U33" s="11">
        <f t="shared" si="20"/>
        <v>127.72400000000016</v>
      </c>
      <c r="V33" s="11">
        <f t="shared" si="20"/>
        <v>126.84700000000007</v>
      </c>
      <c r="W33" s="11">
        <f t="shared" si="20"/>
        <v>126.43000000000009</v>
      </c>
      <c r="X33" s="11">
        <f t="shared" si="20"/>
        <v>127.45799999999977</v>
      </c>
      <c r="Y33" s="11">
        <f t="shared" si="20"/>
        <v>128.4849999999999</v>
      </c>
      <c r="Z33" s="11">
        <f t="shared" si="20"/>
        <v>129.38200000000026</v>
      </c>
      <c r="AA33" s="11">
        <f t="shared" si="20"/>
        <v>130.50100000000015</v>
      </c>
      <c r="AB33" s="11">
        <f t="shared" si="20"/>
        <v>131.31899999999996</v>
      </c>
      <c r="AC33" s="11">
        <f t="shared" si="20"/>
        <v>131.94399999999985</v>
      </c>
      <c r="AD33" s="11">
        <f t="shared" si="20"/>
        <v>132.5409999999998</v>
      </c>
      <c r="AE33" s="11">
        <f t="shared" si="20"/>
        <v>133.12899999999991</v>
      </c>
      <c r="AF33" s="11">
        <f t="shared" si="20"/>
        <v>133.72000000000006</v>
      </c>
      <c r="AG33" s="11">
        <f t="shared" si="20"/>
        <v>134.32800000000003</v>
      </c>
      <c r="AH33" s="11">
        <f t="shared" si="20"/>
        <v>134.93599999999998</v>
      </c>
      <c r="AI33" s="11">
        <f t="shared" si="20"/>
        <v>135.5449999999999</v>
      </c>
      <c r="AJ33" s="11">
        <f t="shared" si="20"/>
        <v>136.15200000000016</v>
      </c>
      <c r="AK33" s="11">
        <f t="shared" si="20"/>
        <v>136.76000000000016</v>
      </c>
      <c r="AL33" s="11">
        <f>SUM(AL34:AL36)</f>
        <v>137.37400000000008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21.616000000000017</v>
      </c>
      <c r="N34" s="11">
        <v>20.742000000000008</v>
      </c>
      <c r="O34" s="11">
        <v>20.487000000000066</v>
      </c>
      <c r="P34" s="11">
        <v>18.426000000000002</v>
      </c>
      <c r="Q34" s="11">
        <v>18.974999999999962</v>
      </c>
      <c r="R34" s="11">
        <v>19.364999999999981</v>
      </c>
      <c r="S34" s="11">
        <v>17.809999999999992</v>
      </c>
      <c r="T34" s="11">
        <v>17.301999999999975</v>
      </c>
      <c r="U34" s="11">
        <v>17.920999999999975</v>
      </c>
      <c r="V34" s="11">
        <v>17.93799999999997</v>
      </c>
      <c r="W34" s="11">
        <v>17.789999999999967</v>
      </c>
      <c r="X34" s="11">
        <v>17.572999999999976</v>
      </c>
      <c r="Y34" s="11">
        <v>17.720999999999986</v>
      </c>
      <c r="Z34" s="11">
        <v>17.818000000000026</v>
      </c>
      <c r="AA34" s="11">
        <v>17.938000000000013</v>
      </c>
      <c r="AB34" s="11">
        <v>18.009000000000018</v>
      </c>
      <c r="AC34" s="11">
        <v>18.063999999999965</v>
      </c>
      <c r="AD34" s="11">
        <v>18.121000000000041</v>
      </c>
      <c r="AE34" s="11">
        <v>18.178999999999959</v>
      </c>
      <c r="AF34" s="11">
        <v>18.235999999999986</v>
      </c>
      <c r="AG34" s="11">
        <v>18.294000000000008</v>
      </c>
      <c r="AH34" s="11">
        <v>18.354000000000006</v>
      </c>
      <c r="AI34" s="11">
        <v>18.414000000000033</v>
      </c>
      <c r="AJ34" s="11">
        <v>18.474000000000004</v>
      </c>
      <c r="AK34" s="172">
        <v>18.533000000000001</v>
      </c>
      <c r="AL34" s="11">
        <v>18.592000000000063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40.670000000000087</v>
      </c>
      <c r="N35" s="11">
        <v>43.200000000000038</v>
      </c>
      <c r="O35" s="11">
        <v>44.333000000000055</v>
      </c>
      <c r="P35" s="11">
        <v>42.875999999999969</v>
      </c>
      <c r="Q35" s="11">
        <v>40.02000000000001</v>
      </c>
      <c r="R35" s="11">
        <v>40.764000000000024</v>
      </c>
      <c r="S35" s="11">
        <v>41.706999999999994</v>
      </c>
      <c r="T35" s="11">
        <v>38.859999999999971</v>
      </c>
      <c r="U35" s="11">
        <v>40.369000000000071</v>
      </c>
      <c r="V35" s="11">
        <v>39.787000000000063</v>
      </c>
      <c r="W35" s="11">
        <v>40.200000000000074</v>
      </c>
      <c r="X35" s="11">
        <v>40.302999999999905</v>
      </c>
      <c r="Y35" s="11">
        <v>40.416000000000011</v>
      </c>
      <c r="Z35" s="11">
        <v>40.577000000000055</v>
      </c>
      <c r="AA35" s="11">
        <v>40.761000000000024</v>
      </c>
      <c r="AB35" s="11">
        <v>40.949000000000012</v>
      </c>
      <c r="AC35" s="11">
        <v>41.093999999999994</v>
      </c>
      <c r="AD35" s="11">
        <v>41.243999999999929</v>
      </c>
      <c r="AE35" s="11">
        <v>41.399000000000015</v>
      </c>
      <c r="AF35" s="11">
        <v>41.561999999999955</v>
      </c>
      <c r="AG35" s="11">
        <v>41.747999999999941</v>
      </c>
      <c r="AH35" s="11">
        <v>41.935000000000002</v>
      </c>
      <c r="AI35" s="11">
        <v>42.125000000000028</v>
      </c>
      <c r="AJ35" s="11">
        <v>42.314000000000064</v>
      </c>
      <c r="AK35" s="172">
        <v>42.503000000000085</v>
      </c>
      <c r="AL35" s="11">
        <v>42.694000000000017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67.347999999999985</v>
      </c>
      <c r="N36" s="11">
        <v>65.493000000000066</v>
      </c>
      <c r="O36" s="11">
        <v>65.036999999999921</v>
      </c>
      <c r="P36" s="11">
        <v>64.645999999999916</v>
      </c>
      <c r="Q36" s="11">
        <v>69.472000000000023</v>
      </c>
      <c r="R36" s="11">
        <v>63.528000000000134</v>
      </c>
      <c r="S36" s="11">
        <v>69.786999999999935</v>
      </c>
      <c r="T36" s="11">
        <v>71.420000000000059</v>
      </c>
      <c r="U36" s="11">
        <v>69.434000000000111</v>
      </c>
      <c r="V36" s="11">
        <v>69.122000000000028</v>
      </c>
      <c r="W36" s="11">
        <v>68.440000000000055</v>
      </c>
      <c r="X36" s="11">
        <v>69.581999999999894</v>
      </c>
      <c r="Y36" s="11">
        <v>70.3479999999999</v>
      </c>
      <c r="Z36" s="11">
        <v>70.98700000000018</v>
      </c>
      <c r="AA36" s="11">
        <v>71.802000000000092</v>
      </c>
      <c r="AB36" s="11">
        <v>72.360999999999933</v>
      </c>
      <c r="AC36" s="11">
        <v>72.785999999999873</v>
      </c>
      <c r="AD36" s="11">
        <v>73.175999999999831</v>
      </c>
      <c r="AE36" s="11">
        <v>73.550999999999917</v>
      </c>
      <c r="AF36" s="11">
        <v>73.922000000000111</v>
      </c>
      <c r="AG36" s="11">
        <v>74.286000000000087</v>
      </c>
      <c r="AH36" s="11">
        <v>74.646999999999977</v>
      </c>
      <c r="AI36" s="11">
        <v>75.005999999999858</v>
      </c>
      <c r="AJ36" s="11">
        <v>75.364000000000075</v>
      </c>
      <c r="AK36" s="172">
        <v>75.724000000000061</v>
      </c>
      <c r="AL36" s="11">
        <v>76.088000000000008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493.96500000000009</v>
      </c>
      <c r="N38" s="11">
        <f t="shared" ref="N38:AL38" si="21">SUM(N5,N11,N16,N18,N23,N33)</f>
        <v>481.44100000000003</v>
      </c>
      <c r="O38" s="11">
        <f t="shared" si="21"/>
        <v>501.42599999999999</v>
      </c>
      <c r="P38" s="11">
        <f t="shared" si="21"/>
        <v>504.87199999999973</v>
      </c>
      <c r="Q38" s="11">
        <f t="shared" si="21"/>
        <v>507.33500000000021</v>
      </c>
      <c r="R38" s="11">
        <f t="shared" si="21"/>
        <v>526.58100000000024</v>
      </c>
      <c r="S38" s="11">
        <f t="shared" si="21"/>
        <v>534.29299999999989</v>
      </c>
      <c r="T38" s="11">
        <f t="shared" si="21"/>
        <v>529.6599999999994</v>
      </c>
      <c r="U38" s="11">
        <f t="shared" si="21"/>
        <v>547.49499999999989</v>
      </c>
      <c r="V38" s="11">
        <f t="shared" si="21"/>
        <v>543.27399999999989</v>
      </c>
      <c r="W38" s="11">
        <f t="shared" si="21"/>
        <v>528.02699999999982</v>
      </c>
      <c r="X38" s="11">
        <f t="shared" si="21"/>
        <v>533.43499999999949</v>
      </c>
      <c r="Y38" s="11">
        <f t="shared" si="21"/>
        <v>536.24000000000012</v>
      </c>
      <c r="Z38" s="11">
        <f t="shared" si="21"/>
        <v>539.62100000000021</v>
      </c>
      <c r="AA38" s="11">
        <f t="shared" si="21"/>
        <v>543.35300000000007</v>
      </c>
      <c r="AB38" s="11">
        <f t="shared" si="21"/>
        <v>545.97099999999978</v>
      </c>
      <c r="AC38" s="11">
        <f t="shared" si="21"/>
        <v>548.11299999999994</v>
      </c>
      <c r="AD38" s="11">
        <f t="shared" si="21"/>
        <v>549.96699999999976</v>
      </c>
      <c r="AE38" s="11">
        <f t="shared" si="21"/>
        <v>551.8280000000002</v>
      </c>
      <c r="AF38" s="11">
        <f t="shared" si="21"/>
        <v>553.66899999999964</v>
      </c>
      <c r="AG38" s="11">
        <f t="shared" si="21"/>
        <v>555.74900000000025</v>
      </c>
      <c r="AH38" s="11">
        <f t="shared" si="21"/>
        <v>557.75900000000001</v>
      </c>
      <c r="AI38" s="11">
        <f t="shared" si="21"/>
        <v>559.779</v>
      </c>
      <c r="AJ38" s="11">
        <f t="shared" si="21"/>
        <v>561.83200000000079</v>
      </c>
      <c r="AK38" s="11">
        <f t="shared" si="21"/>
        <v>563.85900000000004</v>
      </c>
      <c r="AL38" s="11">
        <f t="shared" si="21"/>
        <v>565.89699999999971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Stoke-on-Trent and Staffordshire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Stoke-on-Trent and Staffordshire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Stoke-on-Trent and Staffordshire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Stoke-on-Trent and Staffordshire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Stoke-on-Trent and Staffordshire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Stoke-on-Trent and Staffordshire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Stoke-on-Trent and Staffordshire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23.482996917853111</v>
      </c>
      <c r="N231" s="40">
        <f>'Ind T1'!D25</f>
        <v>23.943851356085982</v>
      </c>
      <c r="O231" s="40">
        <f>'Ind T1'!F25</f>
        <v>24.275442350816519</v>
      </c>
    </row>
    <row r="232" spans="1:15" x14ac:dyDescent="0.2">
      <c r="L232" t="str">
        <f>L23</f>
        <v>Business and other services</v>
      </c>
      <c r="M232" s="40">
        <f>'Ind T1'!B24</f>
        <v>24.84878869537641</v>
      </c>
      <c r="N232" s="40">
        <f>'Ind T1'!D24</f>
        <v>24.15406787910463</v>
      </c>
      <c r="O232" s="40">
        <f>'Ind T1'!F24</f>
        <v>24.77588677798256</v>
      </c>
    </row>
    <row r="233" spans="1:15" x14ac:dyDescent="0.2">
      <c r="L233" t="str">
        <f>L18</f>
        <v>Trade, accomod. and transport</v>
      </c>
      <c r="M233" s="40">
        <f>'Ind T1'!B23</f>
        <v>30.313854848541798</v>
      </c>
      <c r="N233" s="40">
        <f>'Ind T1'!D23</f>
        <v>30.574194122649011</v>
      </c>
      <c r="O233" s="40">
        <f>'Ind T1'!F23</f>
        <v>31.704356093069897</v>
      </c>
    </row>
    <row r="234" spans="1:15" x14ac:dyDescent="0.2">
      <c r="L234" t="str">
        <f>L16</f>
        <v>Construction</v>
      </c>
      <c r="M234" s="40">
        <f>'Ind T1'!B22</f>
        <v>6.8639012801449404</v>
      </c>
      <c r="N234" s="40">
        <f>'Ind T1'!D22</f>
        <v>7.8859603770261844</v>
      </c>
      <c r="O234" s="40">
        <f>'Ind T1'!F22</f>
        <v>7.4665531006525798</v>
      </c>
    </row>
    <row r="235" spans="1:15" x14ac:dyDescent="0.2">
      <c r="L235" t="str">
        <f>L11</f>
        <v>Manufacturing</v>
      </c>
      <c r="M235" s="40">
        <f>'Ind T1'!B21</f>
        <v>12.045630206938734</v>
      </c>
      <c r="N235" s="40">
        <f>'Ind T1'!D21</f>
        <v>11.631412787603681</v>
      </c>
      <c r="O235" s="40">
        <f>'Ind T1'!F21</f>
        <v>10.090882263026678</v>
      </c>
    </row>
    <row r="236" spans="1:15" x14ac:dyDescent="0.2">
      <c r="L236" t="str">
        <f>L5</f>
        <v>Primary sector and utilities</v>
      </c>
      <c r="M236" s="40">
        <f>'Ind T1'!B20</f>
        <v>2.4448280511450227</v>
      </c>
      <c r="N236" s="40">
        <f>'Ind T1'!D20</f>
        <v>1.810513477530507</v>
      </c>
      <c r="O236" s="40">
        <f>'Ind T1'!F20</f>
        <v>1.6868794144517467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Stoke-on-Trent and Staffordshire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2.7729999999999535</v>
      </c>
      <c r="O261" s="11">
        <f>'Ind T1'!F50</f>
        <v>10.943999999999988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-3.3090000000003386</v>
      </c>
      <c r="O262" s="11">
        <f>'Ind T1'!F49</f>
        <v>12.666000000000139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1.8129999999999029</v>
      </c>
      <c r="O263" s="11">
        <f>'Ind T1'!F48</f>
        <v>17.973999999999819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5.495999999999988</v>
      </c>
      <c r="O264" s="11">
        <f>'Ind T1'!F47</f>
        <v>0.61299999999987165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-2.0130000000000052</v>
      </c>
      <c r="O265" s="11">
        <f>'Ind T1'!F46</f>
        <v>-4.3130000000000237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-3.3139999999999716</v>
      </c>
      <c r="O266" s="11">
        <f>'Ind T1'!F45</f>
        <v>-1.4000000000010004E-2</v>
      </c>
    </row>
    <row r="268" spans="1:16" x14ac:dyDescent="0.2">
      <c r="L268" t="str">
        <f>L38</f>
        <v>All industries</v>
      </c>
      <c r="N268" s="11">
        <f>'Ind T1'!D14-'Ind T1'!B14</f>
        <v>1.4459999999995716</v>
      </c>
      <c r="O268" s="11">
        <f>SUM(O261:O266)</f>
        <v>37.869999999999784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Stoke-on-Trent and Staffordshire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14.281507092116282</v>
      </c>
      <c r="C9" s="249">
        <f>SUM(C26,C43,C60,C77,C94,C111,C128,C145,C162,C179,C196,C213,C230,C247,C264,C281,C298,C315,C332,C349,C366,C383)</f>
        <v>30.209866025465949</v>
      </c>
      <c r="D9" s="249">
        <f>SUM(B9:C9)</f>
        <v>44.491373117582228</v>
      </c>
      <c r="E9" s="238"/>
      <c r="F9" s="249">
        <f>SUM(F26,F43,F60,F77,F94,F111,F128,F145,F162,F179,F196,F213,F230,F247,F264,F281,F298,F315,F332,F349,F366,F383)</f>
        <v>17.932718434087061</v>
      </c>
      <c r="G9" s="249">
        <f>SUM(G26,G43,G60,G77,G94,G111,G128,G145,G162,G179,G196,G213,G230,G247,G264,G281,G298,G315,G332,G349,G366,G383)</f>
        <v>33.450704385096827</v>
      </c>
      <c r="H9" s="249">
        <f>SUM(F9:G9)</f>
        <v>51.383422819183892</v>
      </c>
      <c r="I9" s="238"/>
      <c r="J9" s="249">
        <f>SUM(J26,J43,J60,J77,J94,J111,J128,J145,J162,J179,J196,J213,J230,J247,J264,J281,J298,J315,J332,J349,J366,J383)</f>
        <v>23.056214228006304</v>
      </c>
      <c r="K9" s="249">
        <f>SUM(K26,K43,K60,K77,K94,K111,K128,K145,K162,K179,K196,K213,K230,K247,K264,K281,K298,K315,K332,K349,K366,K383)</f>
        <v>36.968466619380699</v>
      </c>
      <c r="L9" s="249">
        <f>SUM(J9:K9)</f>
        <v>60.024680847387003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42.560097846814912</v>
      </c>
      <c r="C10" s="249">
        <f t="shared" si="0"/>
        <v>46.572053669221646</v>
      </c>
      <c r="D10" s="249">
        <f t="shared" ref="D10:D17" si="1">SUM(B10:C10)</f>
        <v>89.132151516036558</v>
      </c>
      <c r="E10" s="238"/>
      <c r="F10" s="249">
        <f t="shared" ref="F10:G17" si="2">SUM(F27,F44,F61,F78,F95,F112,F129,F146,F163,F180,F197,F214,F231,F248,F265,F282,F299,F316,F333,F350,F367,F384)</f>
        <v>51.179108930188001</v>
      </c>
      <c r="G10" s="249">
        <f t="shared" si="2"/>
        <v>56.003030801933328</v>
      </c>
      <c r="H10" s="249">
        <f t="shared" ref="H10:H17" si="3">SUM(F10:G10)</f>
        <v>107.18213973212133</v>
      </c>
      <c r="I10" s="238"/>
      <c r="J10" s="249">
        <f t="shared" ref="J10:K17" si="4">SUM(J27,J44,J61,J78,J95,J112,J129,J146,J163,J180,J197,J214,J231,J248,J265,J282,J299,J316,J333,J350,J367,J384)</f>
        <v>63.880902412162136</v>
      </c>
      <c r="K10" s="249">
        <f t="shared" si="4"/>
        <v>64.916334282426078</v>
      </c>
      <c r="L10" s="249">
        <f t="shared" ref="L10:L17" si="5">SUM(J10:K10)</f>
        <v>128.79723669458821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25.964269676378784</v>
      </c>
      <c r="C11" s="249">
        <f t="shared" si="0"/>
        <v>33.084947897637861</v>
      </c>
      <c r="D11" s="249">
        <f t="shared" si="1"/>
        <v>59.049217574016645</v>
      </c>
      <c r="E11" s="238"/>
      <c r="F11" s="249">
        <f t="shared" si="2"/>
        <v>29.285561192068542</v>
      </c>
      <c r="G11" s="249">
        <f t="shared" si="2"/>
        <v>35.795804804269835</v>
      </c>
      <c r="H11" s="249">
        <f t="shared" si="3"/>
        <v>65.081365996338377</v>
      </c>
      <c r="I11" s="238"/>
      <c r="J11" s="249">
        <f t="shared" si="4"/>
        <v>34.27979319500735</v>
      </c>
      <c r="K11" s="249">
        <f t="shared" si="4"/>
        <v>35.148134361002882</v>
      </c>
      <c r="L11" s="249">
        <f t="shared" si="5"/>
        <v>69.427927556010232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45.41833841857995</v>
      </c>
      <c r="C12" s="249">
        <f t="shared" si="0"/>
        <v>17.276188509132112</v>
      </c>
      <c r="D12" s="249">
        <f t="shared" si="1"/>
        <v>62.694526927712062</v>
      </c>
      <c r="E12" s="238"/>
      <c r="F12" s="249">
        <f t="shared" si="2"/>
        <v>41.867168801098792</v>
      </c>
      <c r="G12" s="249">
        <f t="shared" si="2"/>
        <v>18.309616412649365</v>
      </c>
      <c r="H12" s="249">
        <f t="shared" si="3"/>
        <v>60.176785213748161</v>
      </c>
      <c r="I12" s="238"/>
      <c r="J12" s="249">
        <f t="shared" si="4"/>
        <v>32.575407283712089</v>
      </c>
      <c r="K12" s="249">
        <f t="shared" si="4"/>
        <v>20.487105333282361</v>
      </c>
      <c r="L12" s="249">
        <f t="shared" si="5"/>
        <v>53.062512616994454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5.4004613323611048</v>
      </c>
      <c r="C13" s="249">
        <f t="shared" si="0"/>
        <v>59.553940191810163</v>
      </c>
      <c r="D13" s="249">
        <f t="shared" si="1"/>
        <v>64.954401524171274</v>
      </c>
      <c r="E13" s="238"/>
      <c r="F13" s="249">
        <f t="shared" si="2"/>
        <v>5.5654149539846998</v>
      </c>
      <c r="G13" s="249">
        <f t="shared" si="2"/>
        <v>51.600676268895221</v>
      </c>
      <c r="H13" s="249">
        <f t="shared" si="3"/>
        <v>57.166091222879921</v>
      </c>
      <c r="I13" s="238"/>
      <c r="J13" s="249">
        <f t="shared" si="4"/>
        <v>6.6434248588920974</v>
      </c>
      <c r="K13" s="249">
        <f t="shared" si="4"/>
        <v>46.353122456753134</v>
      </c>
      <c r="L13" s="249">
        <f t="shared" si="5"/>
        <v>52.99654731564523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43.424311696115993</v>
      </c>
      <c r="C14" s="249">
        <f t="shared" si="0"/>
        <v>8.0194682786688656</v>
      </c>
      <c r="D14" s="249">
        <f t="shared" si="1"/>
        <v>51.44377997478486</v>
      </c>
      <c r="E14" s="238"/>
      <c r="F14" s="249">
        <f t="shared" si="2"/>
        <v>41.482566307605815</v>
      </c>
      <c r="G14" s="249">
        <f t="shared" si="2"/>
        <v>7.8281014979060242</v>
      </c>
      <c r="H14" s="249">
        <f t="shared" si="3"/>
        <v>49.310667805511841</v>
      </c>
      <c r="I14" s="238"/>
      <c r="J14" s="249">
        <f t="shared" si="4"/>
        <v>47.283021397578544</v>
      </c>
      <c r="K14" s="249">
        <f t="shared" si="4"/>
        <v>9.9121448841418971</v>
      </c>
      <c r="L14" s="249">
        <f t="shared" si="5"/>
        <v>57.195166281720439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26.037554594495141</v>
      </c>
      <c r="C15" s="249">
        <f t="shared" si="0"/>
        <v>17.998333524841364</v>
      </c>
      <c r="D15" s="249">
        <f t="shared" si="1"/>
        <v>44.035888119336505</v>
      </c>
      <c r="E15" s="238"/>
      <c r="F15" s="249">
        <f t="shared" si="2"/>
        <v>23.185656452694044</v>
      </c>
      <c r="G15" s="249">
        <f t="shared" si="2"/>
        <v>17.278336555294008</v>
      </c>
      <c r="H15" s="249">
        <f t="shared" si="3"/>
        <v>40.463993007988051</v>
      </c>
      <c r="I15" s="238"/>
      <c r="J15" s="249">
        <f t="shared" si="4"/>
        <v>22.984320031862392</v>
      </c>
      <c r="K15" s="249">
        <f t="shared" si="4"/>
        <v>18.946573514321667</v>
      </c>
      <c r="L15" s="249">
        <f t="shared" si="5"/>
        <v>41.930893546184059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5.6842397915934866</v>
      </c>
      <c r="C16" s="249">
        <f t="shared" si="0"/>
        <v>41.477443891862734</v>
      </c>
      <c r="D16" s="249">
        <f t="shared" si="1"/>
        <v>47.161683683456218</v>
      </c>
      <c r="E16" s="238"/>
      <c r="F16" s="249">
        <f t="shared" si="2"/>
        <v>5.2354677527641433</v>
      </c>
      <c r="G16" s="249">
        <f t="shared" si="2"/>
        <v>38.81173935135655</v>
      </c>
      <c r="H16" s="249">
        <f t="shared" si="3"/>
        <v>44.047207104120695</v>
      </c>
      <c r="I16" s="238"/>
      <c r="J16" s="249">
        <f t="shared" si="4"/>
        <v>7.528385625765095</v>
      </c>
      <c r="K16" s="249">
        <f t="shared" si="4"/>
        <v>44.052863808884204</v>
      </c>
      <c r="L16" s="249">
        <f t="shared" si="5"/>
        <v>51.581249434649301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28.318390548306049</v>
      </c>
      <c r="C17" s="249">
        <f t="shared" si="0"/>
        <v>35.299587014597698</v>
      </c>
      <c r="D17" s="249">
        <f t="shared" si="1"/>
        <v>63.617977562903747</v>
      </c>
      <c r="E17" s="238"/>
      <c r="F17" s="249">
        <f t="shared" si="2"/>
        <v>23.937575870504354</v>
      </c>
      <c r="G17" s="249">
        <f t="shared" si="2"/>
        <v>29.277751227603446</v>
      </c>
      <c r="H17" s="249">
        <f t="shared" si="3"/>
        <v>53.215327098107799</v>
      </c>
      <c r="I17" s="238"/>
      <c r="J17" s="249">
        <f t="shared" si="4"/>
        <v>22.028449091588008</v>
      </c>
      <c r="K17" s="249">
        <f t="shared" si="4"/>
        <v>28.852336615232911</v>
      </c>
      <c r="L17" s="249">
        <f t="shared" si="5"/>
        <v>50.880785706820916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237.08917099676174</v>
      </c>
      <c r="C19" s="247">
        <f t="shared" ref="C19:L19" si="6">SUM(C9:C17)</f>
        <v>289.49182900323837</v>
      </c>
      <c r="D19" s="247">
        <f t="shared" si="6"/>
        <v>526.58100000000013</v>
      </c>
      <c r="E19" s="247"/>
      <c r="F19" s="247">
        <f t="shared" si="6"/>
        <v>239.67123869499545</v>
      </c>
      <c r="G19" s="247">
        <f t="shared" si="6"/>
        <v>288.35576130500465</v>
      </c>
      <c r="H19" s="247">
        <f t="shared" si="6"/>
        <v>528.02700000000004</v>
      </c>
      <c r="I19" s="247"/>
      <c r="J19" s="247">
        <f t="shared" si="6"/>
        <v>260.25991812457397</v>
      </c>
      <c r="K19" s="247">
        <f t="shared" si="6"/>
        <v>305.63708187542585</v>
      </c>
      <c r="L19" s="247">
        <f t="shared" si="6"/>
        <v>565.89699999999982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9.7107224178766952E-2</v>
      </c>
      <c r="C26" s="302">
        <v>0.34667210837607132</v>
      </c>
      <c r="D26" s="302">
        <f>SUM(B26:C26)</f>
        <v>0.44377933255483826</v>
      </c>
      <c r="E26" s="303"/>
      <c r="F26" s="302">
        <v>0.10034207721086759</v>
      </c>
      <c r="G26" s="302">
        <v>0.22690737975742983</v>
      </c>
      <c r="H26" s="302">
        <f>SUM(F26:G26)</f>
        <v>0.32724945696829744</v>
      </c>
      <c r="I26" s="303"/>
      <c r="J26" s="302">
        <v>0.12869395429357464</v>
      </c>
      <c r="K26" s="302">
        <v>0.30955111456656559</v>
      </c>
      <c r="L26" s="302">
        <f>SUM(J26:K26)</f>
        <v>0.43824506886014025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9.1158184059788566E-2</v>
      </c>
      <c r="C27" s="302">
        <v>0.27723204136432728</v>
      </c>
      <c r="D27" s="302">
        <f t="shared" ref="D27:D34" si="7">SUM(B27:C27)</f>
        <v>0.36839022542411581</v>
      </c>
      <c r="E27" s="303"/>
      <c r="F27" s="302">
        <v>0.12624523764932805</v>
      </c>
      <c r="G27" s="302">
        <v>0.25043672928906469</v>
      </c>
      <c r="H27" s="302">
        <f t="shared" ref="H27:H34" si="8">SUM(F27:G27)</f>
        <v>0.37668196693839273</v>
      </c>
      <c r="I27" s="303"/>
      <c r="J27" s="302">
        <v>0.21731319955709713</v>
      </c>
      <c r="K27" s="302">
        <v>0.48559215404351369</v>
      </c>
      <c r="L27" s="302">
        <f t="shared" ref="L27:L34" si="9">SUM(J27:K27)</f>
        <v>0.70290535360061079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9.7663849840231909E-2</v>
      </c>
      <c r="C28" s="302">
        <v>0.19331024183681167</v>
      </c>
      <c r="D28" s="302">
        <f t="shared" si="7"/>
        <v>0.29097409167704358</v>
      </c>
      <c r="E28" s="303"/>
      <c r="F28" s="302">
        <v>0.10534949591773961</v>
      </c>
      <c r="G28" s="302">
        <v>0.14759658949134211</v>
      </c>
      <c r="H28" s="302">
        <f t="shared" si="8"/>
        <v>0.2529460854090817</v>
      </c>
      <c r="I28" s="303"/>
      <c r="J28" s="302">
        <v>0.14850950196794468</v>
      </c>
      <c r="K28" s="302">
        <v>0.20494140871569125</v>
      </c>
      <c r="L28" s="302">
        <f t="shared" si="9"/>
        <v>0.35345091068363593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0.3784430011301454</v>
      </c>
      <c r="C29" s="302">
        <v>0.18297537156250479</v>
      </c>
      <c r="D29" s="302">
        <f t="shared" si="7"/>
        <v>0.56141837269265016</v>
      </c>
      <c r="E29" s="303"/>
      <c r="F29" s="302">
        <v>0.21806672168084201</v>
      </c>
      <c r="G29" s="302">
        <v>8.4258446620689792E-2</v>
      </c>
      <c r="H29" s="302">
        <f t="shared" si="8"/>
        <v>0.30232516830153178</v>
      </c>
      <c r="I29" s="303"/>
      <c r="J29" s="302">
        <v>0.15283833791454587</v>
      </c>
      <c r="K29" s="302">
        <v>0.12273397080461472</v>
      </c>
      <c r="L29" s="302">
        <f t="shared" si="9"/>
        <v>0.27557230871916061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0.55680974353913237</v>
      </c>
      <c r="C30" s="302">
        <v>3.9711423263532191</v>
      </c>
      <c r="D30" s="302">
        <f t="shared" si="7"/>
        <v>4.5279520698923514</v>
      </c>
      <c r="E30" s="303"/>
      <c r="F30" s="302">
        <v>0.61190480957482185</v>
      </c>
      <c r="G30" s="302">
        <v>2.0108558270419024</v>
      </c>
      <c r="H30" s="302">
        <f t="shared" si="8"/>
        <v>2.6227606366167242</v>
      </c>
      <c r="I30" s="303"/>
      <c r="J30" s="302">
        <v>0.6803433610756684</v>
      </c>
      <c r="K30" s="302">
        <v>1.7833797430896368</v>
      </c>
      <c r="L30" s="302">
        <f t="shared" si="9"/>
        <v>2.4637231041653052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0.26038112692439669</v>
      </c>
      <c r="C31" s="302">
        <v>0.13866522844335202</v>
      </c>
      <c r="D31" s="302">
        <f t="shared" si="7"/>
        <v>0.39904635536774868</v>
      </c>
      <c r="E31" s="303"/>
      <c r="F31" s="302">
        <v>0.15016940088887359</v>
      </c>
      <c r="G31" s="302">
        <v>7.0373188700109376E-2</v>
      </c>
      <c r="H31" s="302">
        <f t="shared" si="8"/>
        <v>0.22054258958898298</v>
      </c>
      <c r="I31" s="303"/>
      <c r="J31" s="302">
        <v>0.15378871382065273</v>
      </c>
      <c r="K31" s="302">
        <v>8.65629049183885E-2</v>
      </c>
      <c r="L31" s="302">
        <f t="shared" si="9"/>
        <v>0.24035161873904123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9.0648566843356704E-2</v>
      </c>
      <c r="C32" s="302">
        <v>8.2690559188554363E-2</v>
      </c>
      <c r="D32" s="302">
        <f t="shared" si="7"/>
        <v>0.17333912603191107</v>
      </c>
      <c r="E32" s="303"/>
      <c r="F32" s="302">
        <v>4.8700261167130103E-2</v>
      </c>
      <c r="G32" s="302">
        <v>4.1605177057262507E-2</v>
      </c>
      <c r="H32" s="302">
        <f t="shared" si="8"/>
        <v>9.0305438224392603E-2</v>
      </c>
      <c r="I32" s="303"/>
      <c r="J32" s="302">
        <v>4.9585009131176659E-2</v>
      </c>
      <c r="K32" s="302">
        <v>4.9862791860058563E-2</v>
      </c>
      <c r="L32" s="302">
        <f t="shared" si="9"/>
        <v>9.9447800991235222E-2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5.4119934658806317E-2</v>
      </c>
      <c r="C33" s="302">
        <v>0.28849827321610644</v>
      </c>
      <c r="D33" s="302">
        <f t="shared" si="7"/>
        <v>0.34261820787491276</v>
      </c>
      <c r="E33" s="303"/>
      <c r="F33" s="302">
        <v>3.6133445649223155E-2</v>
      </c>
      <c r="G33" s="302">
        <v>0.11824525100879572</v>
      </c>
      <c r="H33" s="302">
        <f t="shared" si="8"/>
        <v>0.15437869665801887</v>
      </c>
      <c r="I33" s="303"/>
      <c r="J33" s="302">
        <v>2.5856827499441761E-2</v>
      </c>
      <c r="K33" s="302">
        <v>0.11960345369174197</v>
      </c>
      <c r="L33" s="302">
        <f t="shared" si="9"/>
        <v>0.14546028119118373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0.46096228438124687</v>
      </c>
      <c r="C34" s="302">
        <v>0.85851993410317051</v>
      </c>
      <c r="D34" s="302">
        <f t="shared" si="7"/>
        <v>1.3194822184844175</v>
      </c>
      <c r="E34" s="303"/>
      <c r="F34" s="302">
        <v>0.20810116730748723</v>
      </c>
      <c r="G34" s="302">
        <v>0.3217087939870879</v>
      </c>
      <c r="H34" s="302">
        <f t="shared" si="8"/>
        <v>0.52980996129457514</v>
      </c>
      <c r="I34" s="303"/>
      <c r="J34" s="302">
        <v>0.13465033315256736</v>
      </c>
      <c r="K34" s="302">
        <v>0.2581932198971168</v>
      </c>
      <c r="L34" s="302">
        <f t="shared" si="9"/>
        <v>0.39284355304968416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2.0872939155558718</v>
      </c>
      <c r="C36" s="311">
        <f t="shared" ref="C36:K36" si="10">SUM(C26:C34)</f>
        <v>6.3397060844441171</v>
      </c>
      <c r="D36" s="311">
        <f t="shared" si="10"/>
        <v>8.4269999999999907</v>
      </c>
      <c r="E36" s="311"/>
      <c r="F36" s="311">
        <f t="shared" si="10"/>
        <v>1.6050126170463133</v>
      </c>
      <c r="G36" s="311">
        <f t="shared" si="10"/>
        <v>3.2719873829536841</v>
      </c>
      <c r="H36" s="311">
        <f t="shared" si="10"/>
        <v>4.8769999999999971</v>
      </c>
      <c r="I36" s="311"/>
      <c r="J36" s="311">
        <f t="shared" si="10"/>
        <v>1.6915792384126691</v>
      </c>
      <c r="K36" s="311">
        <f t="shared" si="10"/>
        <v>3.4204207615873279</v>
      </c>
      <c r="L36" s="311">
        <f>SUM(L26:L34)</f>
        <v>5.1119999999999974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1.5428254357818733E-3</v>
      </c>
      <c r="C43" s="302">
        <v>4.9254318507815018E-2</v>
      </c>
      <c r="D43" s="302">
        <f>SUM(B43:C43)</f>
        <v>5.0797143943596891E-2</v>
      </c>
      <c r="E43" s="303"/>
      <c r="F43" s="302">
        <v>9.0233422287531988E-3</v>
      </c>
      <c r="G43" s="302">
        <v>0.11414653920358206</v>
      </c>
      <c r="H43" s="302">
        <f>SUM(F43:G43)</f>
        <v>0.12316988143233526</v>
      </c>
      <c r="I43" s="303"/>
      <c r="J43" s="302">
        <v>4.6070375885561453E-3</v>
      </c>
      <c r="K43" s="302">
        <v>5.6359423400415241E-2</v>
      </c>
      <c r="L43" s="302">
        <f>SUM(J43:K43)</f>
        <v>6.0966460988971384E-2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9.7080035698927005E-3</v>
      </c>
      <c r="C44" s="302">
        <v>3.8988798163096902E-2</v>
      </c>
      <c r="D44" s="302">
        <f t="shared" ref="D44:D51" si="11">SUM(B44:C44)</f>
        <v>4.8696801732989604E-2</v>
      </c>
      <c r="E44" s="303"/>
      <c r="F44" s="302">
        <v>3.322476051382213E-2</v>
      </c>
      <c r="G44" s="302">
        <v>0.10276543834684719</v>
      </c>
      <c r="H44" s="302">
        <f t="shared" ref="H44:H51" si="12">SUM(F44:G44)</f>
        <v>0.13599019886066932</v>
      </c>
      <c r="I44" s="303"/>
      <c r="J44" s="302">
        <v>1.0317152947506483E-2</v>
      </c>
      <c r="K44" s="302">
        <v>5.5529931446053851E-2</v>
      </c>
      <c r="L44" s="302">
        <f t="shared" ref="L44:L51" si="13">SUM(J44:K44)</f>
        <v>6.5847084393560337E-2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2.2983009146772117E-3</v>
      </c>
      <c r="C45" s="302">
        <v>3.1914170951588675E-2</v>
      </c>
      <c r="D45" s="302">
        <f t="shared" si="11"/>
        <v>3.4212471866265887E-2</v>
      </c>
      <c r="E45" s="303"/>
      <c r="F45" s="302">
        <v>2.2898739199692771E-2</v>
      </c>
      <c r="G45" s="302">
        <v>9.9244713838853013E-2</v>
      </c>
      <c r="H45" s="302">
        <f t="shared" si="12"/>
        <v>0.12214345303854579</v>
      </c>
      <c r="I45" s="303"/>
      <c r="J45" s="302">
        <v>1.2312936512166977E-2</v>
      </c>
      <c r="K45" s="302">
        <v>4.3091258108244407E-2</v>
      </c>
      <c r="L45" s="302">
        <f t="shared" si="13"/>
        <v>5.5404194620411386E-2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1.9193033667802321E-3</v>
      </c>
      <c r="C46" s="302">
        <v>7.3096915588956486E-3</v>
      </c>
      <c r="D46" s="302">
        <f t="shared" si="11"/>
        <v>9.2289949256758805E-3</v>
      </c>
      <c r="E46" s="303"/>
      <c r="F46" s="302">
        <v>2.9671881674885336E-2</v>
      </c>
      <c r="G46" s="302">
        <v>1.2295926571936228E-2</v>
      </c>
      <c r="H46" s="302">
        <f t="shared" si="12"/>
        <v>4.1967808246821565E-2</v>
      </c>
      <c r="I46" s="303"/>
      <c r="J46" s="302">
        <v>1.3257302522172793E-2</v>
      </c>
      <c r="K46" s="302">
        <v>4.2715264963354592E-3</v>
      </c>
      <c r="L46" s="302">
        <f t="shared" si="13"/>
        <v>1.7528829018508253E-2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1.0140780897005381E-3</v>
      </c>
      <c r="C47" s="302">
        <v>8.2965375116580781E-2</v>
      </c>
      <c r="D47" s="302">
        <f t="shared" si="11"/>
        <v>8.3979453206281321E-2</v>
      </c>
      <c r="E47" s="303"/>
      <c r="F47" s="302">
        <v>8.0642096122064211E-4</v>
      </c>
      <c r="G47" s="302">
        <v>0.12632745194610259</v>
      </c>
      <c r="H47" s="302">
        <f>SUM(F47:G47)</f>
        <v>0.12713387290732323</v>
      </c>
      <c r="I47" s="303"/>
      <c r="J47" s="302">
        <v>4.4131617181480167E-4</v>
      </c>
      <c r="K47" s="302">
        <v>4.4793398717785454E-2</v>
      </c>
      <c r="L47" s="302">
        <f t="shared" si="13"/>
        <v>4.5234714889600257E-2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2.8850230177100921E-3</v>
      </c>
      <c r="C48" s="302">
        <v>4.5965099969855162E-3</v>
      </c>
      <c r="D48" s="302">
        <f t="shared" si="11"/>
        <v>7.4815330146956079E-3</v>
      </c>
      <c r="E48" s="303"/>
      <c r="F48" s="302">
        <v>4.2265952923780537E-3</v>
      </c>
      <c r="G48" s="302">
        <v>1.3439518248904174E-2</v>
      </c>
      <c r="H48" s="302">
        <f t="shared" si="12"/>
        <v>1.7666113541282228E-2</v>
      </c>
      <c r="I48" s="303"/>
      <c r="J48" s="302">
        <v>1.2980566932333556E-3</v>
      </c>
      <c r="K48" s="302">
        <v>6.9064318503864958E-3</v>
      </c>
      <c r="L48" s="302">
        <f t="shared" si="13"/>
        <v>8.2044885436198516E-3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1.0754207564743325E-3</v>
      </c>
      <c r="C49" s="302">
        <v>6.3375604252594708E-3</v>
      </c>
      <c r="D49" s="302">
        <f t="shared" si="11"/>
        <v>7.4129811817338033E-3</v>
      </c>
      <c r="E49" s="303"/>
      <c r="F49" s="302">
        <v>6.5243554743307092E-3</v>
      </c>
      <c r="G49" s="302">
        <v>1.2194181743098973E-2</v>
      </c>
      <c r="H49" s="302">
        <f t="shared" si="12"/>
        <v>1.8718537217429682E-2</v>
      </c>
      <c r="I49" s="303"/>
      <c r="J49" s="302">
        <v>3.2312098547011016E-3</v>
      </c>
      <c r="K49" s="302">
        <v>5.7811630744368566E-3</v>
      </c>
      <c r="L49" s="302">
        <f t="shared" si="13"/>
        <v>9.0123729291379587E-3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2.4427899146691567E-3</v>
      </c>
      <c r="C50" s="302">
        <v>5.2468897082961152E-2</v>
      </c>
      <c r="D50" s="302">
        <f t="shared" si="11"/>
        <v>5.4911686997630306E-2</v>
      </c>
      <c r="E50" s="303"/>
      <c r="F50" s="302">
        <v>5.7021510937993859E-4</v>
      </c>
      <c r="G50" s="302">
        <v>7.8194107449370998E-2</v>
      </c>
      <c r="H50" s="302">
        <f t="shared" si="12"/>
        <v>7.8764322558750932E-2</v>
      </c>
      <c r="I50" s="303"/>
      <c r="J50" s="302">
        <v>1.6343659123796509E-4</v>
      </c>
      <c r="K50" s="302">
        <v>2.5490331263755116E-2</v>
      </c>
      <c r="L50" s="302">
        <f t="shared" si="13"/>
        <v>2.5653767854993081E-2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1.63994663389494E-3</v>
      </c>
      <c r="C51" s="302">
        <v>6.6638986497236291E-2</v>
      </c>
      <c r="D51" s="302">
        <f t="shared" si="11"/>
        <v>6.8278933131131231E-2</v>
      </c>
      <c r="E51" s="303"/>
      <c r="F51" s="302">
        <v>3.575046330650442E-3</v>
      </c>
      <c r="G51" s="302">
        <v>5.8707658661903608E-3</v>
      </c>
      <c r="H51" s="302">
        <f t="shared" si="12"/>
        <v>9.4458121968408019E-3</v>
      </c>
      <c r="I51" s="303"/>
      <c r="J51" s="302">
        <v>9.0234036484653781E-4</v>
      </c>
      <c r="K51" s="302">
        <v>1.2457463963506863E-3</v>
      </c>
      <c r="L51" s="302">
        <f t="shared" si="13"/>
        <v>2.1480867611972242E-3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2.4525691699581076E-2</v>
      </c>
      <c r="C53" s="311">
        <f t="shared" ref="C53:L53" si="14">SUM(C43:C51)</f>
        <v>0.34047430830041947</v>
      </c>
      <c r="D53" s="311">
        <f t="shared" si="14"/>
        <v>0.36500000000000055</v>
      </c>
      <c r="E53" s="311"/>
      <c r="F53" s="311">
        <f t="shared" si="14"/>
        <v>0.11052135678511323</v>
      </c>
      <c r="G53" s="311">
        <f t="shared" si="14"/>
        <v>0.56447864321488572</v>
      </c>
      <c r="H53" s="311">
        <f t="shared" si="14"/>
        <v>0.67499999999999871</v>
      </c>
      <c r="I53" s="311"/>
      <c r="J53" s="311">
        <f t="shared" si="14"/>
        <v>4.6530789246236166E-2</v>
      </c>
      <c r="K53" s="311">
        <f t="shared" si="14"/>
        <v>0.24346921075376357</v>
      </c>
      <c r="L53" s="311">
        <f t="shared" si="14"/>
        <v>0.2899999999999997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0.16496843593916141</v>
      </c>
      <c r="C60" s="302">
        <v>0.3684799641746207</v>
      </c>
      <c r="D60" s="302">
        <f>SUM(B60:C60)</f>
        <v>0.53344840011378214</v>
      </c>
      <c r="E60" s="303"/>
      <c r="F60" s="302">
        <v>0.20374154765470598</v>
      </c>
      <c r="G60" s="302">
        <v>0.39128456129757982</v>
      </c>
      <c r="H60" s="302">
        <f>SUM(F60:G60)</f>
        <v>0.5950261089522858</v>
      </c>
      <c r="I60" s="303"/>
      <c r="J60" s="302">
        <v>0.25753361934016061</v>
      </c>
      <c r="K60" s="302">
        <v>0.35710331059070288</v>
      </c>
      <c r="L60" s="302">
        <f>SUM(J60:K60)</f>
        <v>0.6146369299308635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0.25809632660344112</v>
      </c>
      <c r="C61" s="302">
        <v>0.24402762345564116</v>
      </c>
      <c r="D61" s="302">
        <f t="shared" ref="D61:D68" si="15">SUM(B61:C61)</f>
        <v>0.50212395005908228</v>
      </c>
      <c r="E61" s="303"/>
      <c r="F61" s="302">
        <v>0.34788620429187356</v>
      </c>
      <c r="G61" s="302">
        <v>0.29384577324845235</v>
      </c>
      <c r="H61" s="302">
        <f t="shared" ref="H61:H68" si="16">SUM(F61:G61)</f>
        <v>0.64173197754032585</v>
      </c>
      <c r="I61" s="303"/>
      <c r="J61" s="302">
        <v>0.46540960140080956</v>
      </c>
      <c r="K61" s="302">
        <v>0.33751293772091456</v>
      </c>
      <c r="L61" s="302">
        <f t="shared" ref="L61:L68" si="17">SUM(J61:K61)</f>
        <v>0.80292253912172407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0.29610505755822364</v>
      </c>
      <c r="C62" s="302">
        <v>0.36438942876020619</v>
      </c>
      <c r="D62" s="302">
        <f t="shared" si="15"/>
        <v>0.66049448631842989</v>
      </c>
      <c r="E62" s="303"/>
      <c r="F62" s="302">
        <v>0.34636580324924443</v>
      </c>
      <c r="G62" s="302">
        <v>0.42788899391127888</v>
      </c>
      <c r="H62" s="302">
        <f t="shared" si="16"/>
        <v>0.77425479716052337</v>
      </c>
      <c r="I62" s="303"/>
      <c r="J62" s="302">
        <v>0.40709863011051967</v>
      </c>
      <c r="K62" s="302">
        <v>0.3613246372049278</v>
      </c>
      <c r="L62" s="302">
        <f t="shared" si="17"/>
        <v>0.76842326731544741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0.22106403204032707</v>
      </c>
      <c r="C63" s="302">
        <v>0.32087610374085407</v>
      </c>
      <c r="D63" s="302">
        <f t="shared" si="15"/>
        <v>0.54194013578118116</v>
      </c>
      <c r="E63" s="303"/>
      <c r="F63" s="302">
        <v>0.21692031941466711</v>
      </c>
      <c r="G63" s="302">
        <v>0.33069586360104641</v>
      </c>
      <c r="H63" s="302">
        <f t="shared" si="16"/>
        <v>0.54761618301571358</v>
      </c>
      <c r="I63" s="303"/>
      <c r="J63" s="302">
        <v>0.19316253555991006</v>
      </c>
      <c r="K63" s="302">
        <v>0.30562548372282489</v>
      </c>
      <c r="L63" s="302">
        <f t="shared" si="17"/>
        <v>0.49878801928273497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0.16262026328196072</v>
      </c>
      <c r="C64" s="302">
        <v>1.0957094914615677</v>
      </c>
      <c r="D64" s="302">
        <f t="shared" si="15"/>
        <v>1.2583297547435284</v>
      </c>
      <c r="E64" s="303"/>
      <c r="F64" s="302">
        <v>0.13627059873963038</v>
      </c>
      <c r="G64" s="302">
        <v>0.72787770835579257</v>
      </c>
      <c r="H64" s="302">
        <f t="shared" si="16"/>
        <v>0.86414830709542301</v>
      </c>
      <c r="I64" s="303"/>
      <c r="J64" s="302">
        <v>0.13432103695959866</v>
      </c>
      <c r="K64" s="302">
        <v>0.61204263086943822</v>
      </c>
      <c r="L64" s="302">
        <f t="shared" si="17"/>
        <v>0.74636366782903685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4.1069863764131548E-2</v>
      </c>
      <c r="C65" s="302">
        <v>3.545381212094946E-2</v>
      </c>
      <c r="D65" s="302">
        <f t="shared" si="15"/>
        <v>7.6523675885081008E-2</v>
      </c>
      <c r="E65" s="303"/>
      <c r="F65" s="302">
        <v>4.496720799113995E-2</v>
      </c>
      <c r="G65" s="302">
        <v>3.8036074675811854E-2</v>
      </c>
      <c r="H65" s="302">
        <f t="shared" si="16"/>
        <v>8.3003282666951811E-2</v>
      </c>
      <c r="I65" s="303"/>
      <c r="J65" s="302">
        <v>4.5819579279351833E-2</v>
      </c>
      <c r="K65" s="302">
        <v>3.8767249980344094E-2</v>
      </c>
      <c r="L65" s="302">
        <f t="shared" si="17"/>
        <v>8.4586829259695934E-2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0.12736459184497814</v>
      </c>
      <c r="C66" s="302">
        <v>8.4358522817158388E-2</v>
      </c>
      <c r="D66" s="302">
        <f t="shared" si="15"/>
        <v>0.21172311466213653</v>
      </c>
      <c r="E66" s="303"/>
      <c r="F66" s="302">
        <v>0.10993907501612304</v>
      </c>
      <c r="G66" s="302">
        <v>8.7540393179703316E-2</v>
      </c>
      <c r="H66" s="302">
        <f t="shared" si="16"/>
        <v>0.19747946819582635</v>
      </c>
      <c r="I66" s="303"/>
      <c r="J66" s="302">
        <v>9.8681204037979392E-2</v>
      </c>
      <c r="K66" s="302">
        <v>9.3855635142973487E-2</v>
      </c>
      <c r="L66" s="302">
        <f t="shared" si="17"/>
        <v>0.19253683918095288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0.87137245272745045</v>
      </c>
      <c r="C67" s="302">
        <v>2.2588088260792309</v>
      </c>
      <c r="D67" s="302">
        <f t="shared" si="15"/>
        <v>3.1301812788066812</v>
      </c>
      <c r="E67" s="303"/>
      <c r="F67" s="302">
        <v>0.65476854676337037</v>
      </c>
      <c r="G67" s="302">
        <v>1.7609282829725448</v>
      </c>
      <c r="H67" s="302">
        <f t="shared" si="16"/>
        <v>2.4156968297359152</v>
      </c>
      <c r="I67" s="303"/>
      <c r="J67" s="302">
        <v>0.63221329472868892</v>
      </c>
      <c r="K67" s="302">
        <v>1.8231179203657031</v>
      </c>
      <c r="L67" s="302">
        <f t="shared" si="17"/>
        <v>2.4553312150943922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0.57214939296274503</v>
      </c>
      <c r="C68" s="302">
        <v>0.85808581066733969</v>
      </c>
      <c r="D68" s="302">
        <f t="shared" si="15"/>
        <v>1.4302352036300847</v>
      </c>
      <c r="E68" s="303"/>
      <c r="F68" s="302">
        <v>0.39532275463042243</v>
      </c>
      <c r="G68" s="302">
        <v>0.66672029100661145</v>
      </c>
      <c r="H68" s="302">
        <f t="shared" si="16"/>
        <v>1.0620430456370338</v>
      </c>
      <c r="I68" s="303"/>
      <c r="J68" s="302">
        <v>0.33756359097655675</v>
      </c>
      <c r="K68" s="302">
        <v>0.50384710200858962</v>
      </c>
      <c r="L68" s="302">
        <f t="shared" si="17"/>
        <v>0.84141069298514637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2.7148104167224192</v>
      </c>
      <c r="C70" s="311">
        <f t="shared" ref="C70:L70" si="18">SUM(C60:C68)</f>
        <v>5.6301895832775681</v>
      </c>
      <c r="D70" s="311">
        <f t="shared" si="18"/>
        <v>8.3449999999999864</v>
      </c>
      <c r="E70" s="311"/>
      <c r="F70" s="311">
        <f t="shared" si="18"/>
        <v>2.4561820577511773</v>
      </c>
      <c r="G70" s="311">
        <f t="shared" si="18"/>
        <v>4.724817942248821</v>
      </c>
      <c r="H70" s="311">
        <f t="shared" si="18"/>
        <v>7.1809999999999992</v>
      </c>
      <c r="I70" s="311"/>
      <c r="J70" s="311">
        <f t="shared" si="18"/>
        <v>2.5718030923935755</v>
      </c>
      <c r="K70" s="311">
        <f t="shared" si="18"/>
        <v>4.4331969076064182</v>
      </c>
      <c r="L70" s="311">
        <f t="shared" si="18"/>
        <v>7.0049999999999937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0.20915456144753433</v>
      </c>
      <c r="C77" s="302">
        <v>1.074836128401683</v>
      </c>
      <c r="D77" s="302">
        <f>SUM(B77:C77)</f>
        <v>1.2839906898492173</v>
      </c>
      <c r="E77" s="303"/>
      <c r="F77" s="302">
        <v>0.31590980065333779</v>
      </c>
      <c r="G77" s="302">
        <v>1.2328646048092204</v>
      </c>
      <c r="H77" s="302">
        <f>SUM(F77:G77)</f>
        <v>1.5487744054625583</v>
      </c>
      <c r="I77" s="303"/>
      <c r="J77" s="302">
        <v>0.34159515847485999</v>
      </c>
      <c r="K77" s="302">
        <v>1.2058782977158999</v>
      </c>
      <c r="L77" s="302">
        <f>SUM(J77:K77)</f>
        <v>1.5474734561907599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0.28609674836444204</v>
      </c>
      <c r="C78" s="302">
        <v>1.9283266657098452</v>
      </c>
      <c r="D78" s="302">
        <f t="shared" ref="D78:D85" si="19">SUM(B78:C78)</f>
        <v>2.2144234140742873</v>
      </c>
      <c r="E78" s="303"/>
      <c r="F78" s="302">
        <v>0.42117142342018399</v>
      </c>
      <c r="G78" s="302">
        <v>2.3558383026748984</v>
      </c>
      <c r="H78" s="302">
        <f t="shared" ref="H78:H85" si="20">SUM(F78:G78)</f>
        <v>2.7770097260950823</v>
      </c>
      <c r="I78" s="303"/>
      <c r="J78" s="302">
        <v>0.46850724869267474</v>
      </c>
      <c r="K78" s="302">
        <v>2.6818153871223411</v>
      </c>
      <c r="L78" s="302">
        <f t="shared" ref="L78:L85" si="21">SUM(J78:K78)</f>
        <v>3.1503226358150158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0.35059483221164534</v>
      </c>
      <c r="C79" s="302">
        <v>0.82531497349498717</v>
      </c>
      <c r="D79" s="302">
        <f t="shared" si="19"/>
        <v>1.1759098057066324</v>
      </c>
      <c r="E79" s="303"/>
      <c r="F79" s="302">
        <v>0.44978345449749635</v>
      </c>
      <c r="G79" s="302">
        <v>0.98990724352264514</v>
      </c>
      <c r="H79" s="302">
        <f t="shared" si="20"/>
        <v>1.4396906980201414</v>
      </c>
      <c r="I79" s="303"/>
      <c r="J79" s="302">
        <v>0.45130261320675413</v>
      </c>
      <c r="K79" s="302">
        <v>0.86415390162773964</v>
      </c>
      <c r="L79" s="302">
        <f t="shared" si="21"/>
        <v>1.3154565148344939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0.74635280110099989</v>
      </c>
      <c r="C80" s="302">
        <v>0.18905574964277594</v>
      </c>
      <c r="D80" s="302">
        <f t="shared" si="19"/>
        <v>0.93540855074377582</v>
      </c>
      <c r="E80" s="303"/>
      <c r="F80" s="302">
        <v>0.81802614500838544</v>
      </c>
      <c r="G80" s="302">
        <v>0.22576477246019519</v>
      </c>
      <c r="H80" s="302">
        <f t="shared" si="20"/>
        <v>1.0437909174685807</v>
      </c>
      <c r="I80" s="303"/>
      <c r="J80" s="302">
        <v>0.58462192856833706</v>
      </c>
      <c r="K80" s="302">
        <v>0.24423049546933703</v>
      </c>
      <c r="L80" s="302">
        <f t="shared" si="21"/>
        <v>0.82885242403767412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7.1462911253198411E-2</v>
      </c>
      <c r="C81" s="302">
        <v>3.1014445200153902</v>
      </c>
      <c r="D81" s="302">
        <f t="shared" si="19"/>
        <v>3.1729074312685888</v>
      </c>
      <c r="E81" s="303"/>
      <c r="F81" s="302">
        <v>8.6744432958976631E-2</v>
      </c>
      <c r="G81" s="302">
        <v>2.6357508206778029</v>
      </c>
      <c r="H81" s="302">
        <f t="shared" si="20"/>
        <v>2.7224952536367795</v>
      </c>
      <c r="I81" s="303"/>
      <c r="J81" s="302">
        <v>0.14888894366129582</v>
      </c>
      <c r="K81" s="302">
        <v>2.2043977800387689</v>
      </c>
      <c r="L81" s="302">
        <f t="shared" si="21"/>
        <v>2.3532867237000645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5.9386871250462429E-2</v>
      </c>
      <c r="C82" s="302">
        <v>1.9941575516953775E-2</v>
      </c>
      <c r="D82" s="302">
        <f t="shared" si="19"/>
        <v>7.9328446767416211E-2</v>
      </c>
      <c r="E82" s="303"/>
      <c r="F82" s="302">
        <v>7.6620260670059712E-2</v>
      </c>
      <c r="G82" s="302">
        <v>1.8916985082453007E-2</v>
      </c>
      <c r="H82" s="302">
        <f t="shared" si="20"/>
        <v>9.5537245752512712E-2</v>
      </c>
      <c r="I82" s="303"/>
      <c r="J82" s="302">
        <v>9.4619849288345659E-2</v>
      </c>
      <c r="K82" s="302">
        <v>2.1352421303216806E-2</v>
      </c>
      <c r="L82" s="302">
        <f t="shared" si="21"/>
        <v>0.11597227059156247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0.15743019114285542</v>
      </c>
      <c r="C83" s="302">
        <v>0.17666018311575205</v>
      </c>
      <c r="D83" s="302">
        <f t="shared" si="19"/>
        <v>0.33409037425860744</v>
      </c>
      <c r="E83" s="303"/>
      <c r="F83" s="302">
        <v>0.17775715929240252</v>
      </c>
      <c r="G83" s="302">
        <v>0.19993256774981322</v>
      </c>
      <c r="H83" s="302">
        <f t="shared" si="20"/>
        <v>0.37768972704221571</v>
      </c>
      <c r="I83" s="303"/>
      <c r="J83" s="302">
        <v>0.172936979350094</v>
      </c>
      <c r="K83" s="302">
        <v>0.24199167003297872</v>
      </c>
      <c r="L83" s="302">
        <f t="shared" si="21"/>
        <v>0.41492864938307272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0.4371853582496012</v>
      </c>
      <c r="C84" s="302">
        <v>1.6048247255159402</v>
      </c>
      <c r="D84" s="302">
        <f t="shared" si="19"/>
        <v>2.0420100837655415</v>
      </c>
      <c r="E84" s="303"/>
      <c r="F84" s="302">
        <v>0.34292180501260133</v>
      </c>
      <c r="G84" s="302">
        <v>1.3295315448243994</v>
      </c>
      <c r="H84" s="302">
        <f t="shared" si="20"/>
        <v>1.6724533498370007</v>
      </c>
      <c r="I84" s="303"/>
      <c r="J84" s="302">
        <v>0.31670271676509704</v>
      </c>
      <c r="K84" s="302">
        <v>1.4246830887251962</v>
      </c>
      <c r="L84" s="302">
        <f t="shared" si="21"/>
        <v>1.7413858054902933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0.12991900221579453</v>
      </c>
      <c r="C85" s="302">
        <v>0.32801220135014592</v>
      </c>
      <c r="D85" s="302">
        <f t="shared" si="19"/>
        <v>0.45793120356594041</v>
      </c>
      <c r="E85" s="303"/>
      <c r="F85" s="302">
        <v>0.11283769957621928</v>
      </c>
      <c r="G85" s="302">
        <v>0.27072097710893389</v>
      </c>
      <c r="H85" s="302">
        <f t="shared" si="20"/>
        <v>0.3835586766851532</v>
      </c>
      <c r="I85" s="303"/>
      <c r="J85" s="302">
        <v>9.5198629547662006E-2</v>
      </c>
      <c r="K85" s="302">
        <v>0.17412289040937612</v>
      </c>
      <c r="L85" s="302">
        <f t="shared" si="21"/>
        <v>0.26932151995703812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2.4475832772365336</v>
      </c>
      <c r="C87" s="311">
        <f t="shared" ref="C87:D87" si="22">SUM(C77:C85)</f>
        <v>9.2484167227634746</v>
      </c>
      <c r="D87" s="311">
        <f t="shared" si="22"/>
        <v>11.696000000000009</v>
      </c>
      <c r="E87" s="311"/>
      <c r="F87" s="311">
        <f t="shared" ref="F87:H87" si="23">SUM(F77:F85)</f>
        <v>2.8017721810896634</v>
      </c>
      <c r="G87" s="311">
        <f t="shared" si="23"/>
        <v>9.259227818910361</v>
      </c>
      <c r="H87" s="311">
        <f t="shared" si="23"/>
        <v>12.061000000000023</v>
      </c>
      <c r="I87" s="311"/>
      <c r="J87" s="311">
        <f t="shared" ref="J87:L87" si="24">SUM(J77:J85)</f>
        <v>2.67437406755512</v>
      </c>
      <c r="K87" s="311">
        <f t="shared" si="24"/>
        <v>9.0626259324448526</v>
      </c>
      <c r="L87" s="311">
        <f t="shared" si="24"/>
        <v>11.736999999999977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0.60913062161312492</v>
      </c>
      <c r="C94" s="302">
        <v>3.0437733138492309</v>
      </c>
      <c r="D94" s="302">
        <f>SUM(B94:C94)</f>
        <v>3.6529039354623558</v>
      </c>
      <c r="E94" s="303"/>
      <c r="F94" s="302">
        <v>0.89273293638570117</v>
      </c>
      <c r="G94" s="302">
        <v>3.2844853998989652</v>
      </c>
      <c r="H94" s="302">
        <f>SUM(F94:G94)</f>
        <v>4.1772183362846667</v>
      </c>
      <c r="I94" s="303"/>
      <c r="J94" s="302">
        <v>0.87477276050315345</v>
      </c>
      <c r="K94" s="302">
        <v>2.9771329791105328</v>
      </c>
      <c r="L94" s="302">
        <f>SUM(J94:K94)</f>
        <v>3.8519057396136862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0.79214647821982764</v>
      </c>
      <c r="C95" s="302">
        <v>4.5023552106615723</v>
      </c>
      <c r="D95" s="302">
        <f t="shared" ref="D95:D102" si="25">SUM(B95:C95)</f>
        <v>5.2945016888814003</v>
      </c>
      <c r="E95" s="303"/>
      <c r="F95" s="302">
        <v>1.2406155629770748</v>
      </c>
      <c r="G95" s="302">
        <v>5.4561115548554868</v>
      </c>
      <c r="H95" s="302">
        <f t="shared" ref="H95:H102" si="26">SUM(F95:G95)</f>
        <v>6.6967271178325616</v>
      </c>
      <c r="I95" s="303"/>
      <c r="J95" s="302">
        <v>1.3279283210459625</v>
      </c>
      <c r="K95" s="302">
        <v>5.7480401333751789</v>
      </c>
      <c r="L95" s="302">
        <f t="shared" ref="L95:L102" si="27">SUM(J95:K95)</f>
        <v>7.0759684544211412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0.9526792112347594</v>
      </c>
      <c r="C96" s="302">
        <v>2.5362022452521931</v>
      </c>
      <c r="D96" s="302">
        <f t="shared" si="25"/>
        <v>3.4888814564869524</v>
      </c>
      <c r="E96" s="303"/>
      <c r="F96" s="302">
        <v>1.2779147892900569</v>
      </c>
      <c r="G96" s="302">
        <v>2.9686104972742777</v>
      </c>
      <c r="H96" s="302">
        <f t="shared" si="26"/>
        <v>4.246525286564335</v>
      </c>
      <c r="I96" s="303"/>
      <c r="J96" s="302">
        <v>1.1522990067193926</v>
      </c>
      <c r="K96" s="302">
        <v>2.45542589905966</v>
      </c>
      <c r="L96" s="302">
        <f t="shared" si="27"/>
        <v>3.6077249057790528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2.0340325145657774</v>
      </c>
      <c r="C97" s="302">
        <v>0.96846093902499863</v>
      </c>
      <c r="D97" s="302">
        <f t="shared" si="25"/>
        <v>3.0024934535907759</v>
      </c>
      <c r="E97" s="303"/>
      <c r="F97" s="302">
        <v>2.2095326661772901</v>
      </c>
      <c r="G97" s="302">
        <v>1.1975968062273354</v>
      </c>
      <c r="H97" s="302">
        <f t="shared" si="26"/>
        <v>3.4071294724046255</v>
      </c>
      <c r="I97" s="303"/>
      <c r="J97" s="302">
        <v>1.5383864678205124</v>
      </c>
      <c r="K97" s="302">
        <v>1.0709131951539475</v>
      </c>
      <c r="L97" s="302">
        <f t="shared" si="27"/>
        <v>2.6092996629744598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0.49429466741177586</v>
      </c>
      <c r="C98" s="302">
        <v>13.702058879076919</v>
      </c>
      <c r="D98" s="302">
        <f t="shared" si="25"/>
        <v>14.196353546488695</v>
      </c>
      <c r="E98" s="303"/>
      <c r="F98" s="302">
        <v>0.64036747852581299</v>
      </c>
      <c r="G98" s="302">
        <v>10.680043800925668</v>
      </c>
      <c r="H98" s="302">
        <f t="shared" si="26"/>
        <v>11.320411279451481</v>
      </c>
      <c r="I98" s="303"/>
      <c r="J98" s="302">
        <v>0.71078905330720743</v>
      </c>
      <c r="K98" s="302">
        <v>8.5387799218137239</v>
      </c>
      <c r="L98" s="302">
        <f t="shared" si="27"/>
        <v>9.2495689751209316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0.22469617866909442</v>
      </c>
      <c r="C99" s="302">
        <v>0.17522750863141093</v>
      </c>
      <c r="D99" s="302">
        <f t="shared" si="25"/>
        <v>0.39992368730050532</v>
      </c>
      <c r="E99" s="303"/>
      <c r="F99" s="302">
        <v>0.26102504161965207</v>
      </c>
      <c r="G99" s="302">
        <v>0.30403047145626894</v>
      </c>
      <c r="H99" s="302">
        <f t="shared" si="26"/>
        <v>0.56505551307592095</v>
      </c>
      <c r="I99" s="303"/>
      <c r="J99" s="302">
        <v>0.22212581422677871</v>
      </c>
      <c r="K99" s="302">
        <v>0.34653456347307759</v>
      </c>
      <c r="L99" s="302">
        <f t="shared" si="27"/>
        <v>0.56866037769985633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0.59037401570632375</v>
      </c>
      <c r="C100" s="302">
        <v>0.67148286630015142</v>
      </c>
      <c r="D100" s="302">
        <f t="shared" si="25"/>
        <v>1.2618568820064753</v>
      </c>
      <c r="E100" s="303"/>
      <c r="F100" s="302">
        <v>0.63021805179925883</v>
      </c>
      <c r="G100" s="302">
        <v>0.78335478289755656</v>
      </c>
      <c r="H100" s="302">
        <f t="shared" si="26"/>
        <v>1.4135728346968155</v>
      </c>
      <c r="I100" s="303"/>
      <c r="J100" s="302">
        <v>0.55893288043037392</v>
      </c>
      <c r="K100" s="302">
        <v>0.77219021744621352</v>
      </c>
      <c r="L100" s="302">
        <f t="shared" si="27"/>
        <v>1.3311230978765876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1.2833313420378776</v>
      </c>
      <c r="C101" s="302">
        <v>8.3929178851201378</v>
      </c>
      <c r="D101" s="302">
        <f t="shared" si="25"/>
        <v>9.6762492271580154</v>
      </c>
      <c r="E101" s="303"/>
      <c r="F101" s="302">
        <v>1.3348292430547575</v>
      </c>
      <c r="G101" s="302">
        <v>6.8805496371590174</v>
      </c>
      <c r="H101" s="302">
        <f t="shared" si="26"/>
        <v>8.215378880213775</v>
      </c>
      <c r="I101" s="303"/>
      <c r="J101" s="302">
        <v>1.5802783536716001</v>
      </c>
      <c r="K101" s="302">
        <v>7.1685227962283378</v>
      </c>
      <c r="L101" s="302">
        <f t="shared" si="27"/>
        <v>8.7488011498999381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0.65877691182986309</v>
      </c>
      <c r="C102" s="302">
        <v>1.7570592107949246</v>
      </c>
      <c r="D102" s="302">
        <f t="shared" si="25"/>
        <v>2.4158361226247878</v>
      </c>
      <c r="E102" s="303"/>
      <c r="F102" s="302">
        <v>0.60459215179733905</v>
      </c>
      <c r="G102" s="302">
        <v>1.5283891276785326</v>
      </c>
      <c r="H102" s="302">
        <f t="shared" si="26"/>
        <v>2.1329812794758718</v>
      </c>
      <c r="I102" s="303"/>
      <c r="J102" s="302">
        <v>0.39950894812725618</v>
      </c>
      <c r="K102" s="302">
        <v>0.91943868848707366</v>
      </c>
      <c r="L102" s="302">
        <f t="shared" si="27"/>
        <v>1.3189476366143298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7.639461941288423</v>
      </c>
      <c r="C104" s="311">
        <f t="shared" ref="C104:D104" si="28">SUM(C94:C102)</f>
        <v>35.749538058711536</v>
      </c>
      <c r="D104" s="311">
        <f t="shared" si="28"/>
        <v>43.38899999999996</v>
      </c>
      <c r="E104" s="311"/>
      <c r="F104" s="311">
        <f t="shared" ref="F104:H104" si="29">SUM(F94:F102)</f>
        <v>9.091827921626944</v>
      </c>
      <c r="G104" s="311">
        <f t="shared" si="29"/>
        <v>33.08317207837311</v>
      </c>
      <c r="H104" s="311">
        <f t="shared" si="29"/>
        <v>42.175000000000054</v>
      </c>
      <c r="I104" s="311"/>
      <c r="J104" s="311">
        <f t="shared" ref="J104:L104" si="30">SUM(J94:J102)</f>
        <v>8.3650216058522364</v>
      </c>
      <c r="K104" s="311">
        <f t="shared" si="30"/>
        <v>29.996978394147746</v>
      </c>
      <c r="L104" s="311">
        <f t="shared" si="30"/>
        <v>38.361999999999988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2.048870848061847E-2</v>
      </c>
      <c r="C111" s="302">
        <v>4.4870791549252706E-2</v>
      </c>
      <c r="D111" s="302">
        <f>SUM(B111:C111)</f>
        <v>6.5359500029871176E-2</v>
      </c>
      <c r="E111" s="303"/>
      <c r="F111" s="302">
        <v>2.1520236057549467E-2</v>
      </c>
      <c r="G111" s="302">
        <v>3.0313306691992097E-2</v>
      </c>
      <c r="H111" s="302">
        <f>SUM(F111:G111)</f>
        <v>5.1833542749541564E-2</v>
      </c>
      <c r="I111" s="303"/>
      <c r="J111" s="302">
        <v>2.3922315198524422E-2</v>
      </c>
      <c r="K111" s="302">
        <v>2.9669356861579659E-2</v>
      </c>
      <c r="L111" s="302">
        <f>SUM(J111:K111)</f>
        <v>5.3591672060104081E-2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2.376579314943577E-2</v>
      </c>
      <c r="C112" s="302">
        <v>0.11972305062048533</v>
      </c>
      <c r="D112" s="302">
        <f t="shared" ref="D112:D119" si="31">SUM(B112:C112)</f>
        <v>0.1434888437699211</v>
      </c>
      <c r="E112" s="303"/>
      <c r="F112" s="302">
        <v>2.7667103970076299E-2</v>
      </c>
      <c r="G112" s="302">
        <v>9.7856430934160868E-2</v>
      </c>
      <c r="H112" s="302">
        <f t="shared" ref="H112:H119" si="32">SUM(F112:G112)</f>
        <v>0.12552353490423718</v>
      </c>
      <c r="I112" s="303"/>
      <c r="J112" s="302">
        <v>3.2752647010228703E-2</v>
      </c>
      <c r="K112" s="302">
        <v>0.10524262964133856</v>
      </c>
      <c r="L112" s="302">
        <f t="shared" ref="L112:L119" si="33">SUM(J112:K112)</f>
        <v>0.13799527665156724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2.2798013483034316E-2</v>
      </c>
      <c r="C113" s="302">
        <v>7.4695150524864681E-2</v>
      </c>
      <c r="D113" s="302">
        <f t="shared" si="31"/>
        <v>9.7493164007898994E-2</v>
      </c>
      <c r="E113" s="303"/>
      <c r="F113" s="302">
        <v>2.3012089268349363E-2</v>
      </c>
      <c r="G113" s="302">
        <v>6.4022364212137223E-2</v>
      </c>
      <c r="H113" s="302">
        <f t="shared" si="32"/>
        <v>8.7034453480486579E-2</v>
      </c>
      <c r="I113" s="303"/>
      <c r="J113" s="302">
        <v>2.2129346885899872E-2</v>
      </c>
      <c r="K113" s="302">
        <v>5.2752288204485812E-2</v>
      </c>
      <c r="L113" s="302">
        <f t="shared" si="33"/>
        <v>7.4881635090385687E-2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5.4659380447081539E-2</v>
      </c>
      <c r="C114" s="302">
        <v>2.519527521659749E-2</v>
      </c>
      <c r="D114" s="302">
        <f t="shared" si="31"/>
        <v>7.9854655663679025E-2</v>
      </c>
      <c r="E114" s="303"/>
      <c r="F114" s="302">
        <v>4.2827034511221662E-2</v>
      </c>
      <c r="G114" s="302">
        <v>1.9240105692261773E-2</v>
      </c>
      <c r="H114" s="302">
        <f t="shared" si="32"/>
        <v>6.2067140203483431E-2</v>
      </c>
      <c r="I114" s="303"/>
      <c r="J114" s="302">
        <v>2.6161982427732929E-2</v>
      </c>
      <c r="K114" s="302">
        <v>1.6021291936358671E-2</v>
      </c>
      <c r="L114" s="302">
        <f t="shared" si="33"/>
        <v>4.2183274364091597E-2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2.8547548818027941E-3</v>
      </c>
      <c r="C115" s="302">
        <v>0.16969681771515582</v>
      </c>
      <c r="D115" s="302">
        <f t="shared" si="31"/>
        <v>0.17255157259695861</v>
      </c>
      <c r="E115" s="303"/>
      <c r="F115" s="302">
        <v>2.8112747061991828E-3</v>
      </c>
      <c r="G115" s="302">
        <v>9.0149638187408773E-2</v>
      </c>
      <c r="H115" s="302">
        <f t="shared" si="32"/>
        <v>9.2960912893607958E-2</v>
      </c>
      <c r="I115" s="303"/>
      <c r="J115" s="302">
        <v>6.6708789888536481E-3</v>
      </c>
      <c r="K115" s="302">
        <v>6.8418897711479187E-2</v>
      </c>
      <c r="L115" s="302">
        <f t="shared" si="33"/>
        <v>7.508977670033283E-2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3.3652815346144672E-3</v>
      </c>
      <c r="C116" s="302">
        <v>4.0243567628149525E-3</v>
      </c>
      <c r="D116" s="302">
        <f t="shared" si="31"/>
        <v>7.3896382974294201E-3</v>
      </c>
      <c r="E116" s="303"/>
      <c r="F116" s="302">
        <v>2.4260790844485283E-3</v>
      </c>
      <c r="G116" s="302">
        <v>2.492849926698972E-3</v>
      </c>
      <c r="H116" s="302">
        <f t="shared" si="32"/>
        <v>4.9189290111475003E-3</v>
      </c>
      <c r="I116" s="303"/>
      <c r="J116" s="302">
        <v>1.6600320171015206E-3</v>
      </c>
      <c r="K116" s="302">
        <v>2.2051813989403674E-3</v>
      </c>
      <c r="L116" s="302">
        <f t="shared" si="33"/>
        <v>3.8652134160418877E-3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2.7560505468646548E-2</v>
      </c>
      <c r="C117" s="302">
        <v>2.5816850427730187E-2</v>
      </c>
      <c r="D117" s="302">
        <f t="shared" si="31"/>
        <v>5.3377355896376738E-2</v>
      </c>
      <c r="E117" s="303"/>
      <c r="F117" s="302">
        <v>2.3154338293544012E-2</v>
      </c>
      <c r="G117" s="302">
        <v>1.6455973329368621E-2</v>
      </c>
      <c r="H117" s="302">
        <f t="shared" si="32"/>
        <v>3.9610311622912633E-2</v>
      </c>
      <c r="I117" s="303"/>
      <c r="J117" s="302">
        <v>2.5567755040160203E-2</v>
      </c>
      <c r="K117" s="302">
        <v>1.9826286150979852E-2</v>
      </c>
      <c r="L117" s="302">
        <f t="shared" si="33"/>
        <v>4.5394041191140058E-2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2.5000385858503556E-3</v>
      </c>
      <c r="C118" s="302">
        <v>3.2946732110674615E-2</v>
      </c>
      <c r="D118" s="302">
        <f t="shared" si="31"/>
        <v>3.5446770696524972E-2</v>
      </c>
      <c r="E118" s="303"/>
      <c r="F118" s="302">
        <v>1.5767103479362567E-3</v>
      </c>
      <c r="G118" s="302">
        <v>1.6808389496851556E-2</v>
      </c>
      <c r="H118" s="302">
        <f t="shared" si="32"/>
        <v>1.8385099844787815E-2</v>
      </c>
      <c r="I118" s="303"/>
      <c r="J118" s="302">
        <v>1.061266141005098E-3</v>
      </c>
      <c r="K118" s="302">
        <v>1.7894530794827439E-2</v>
      </c>
      <c r="L118" s="302">
        <f t="shared" si="33"/>
        <v>1.8955796935832537E-2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2.8842510190633364E-3</v>
      </c>
      <c r="C119" s="302">
        <v>8.1542480222760432E-3</v>
      </c>
      <c r="D119" s="302">
        <f t="shared" si="31"/>
        <v>1.103849904133938E-2</v>
      </c>
      <c r="E119" s="303"/>
      <c r="F119" s="302">
        <v>1.7609053264058699E-3</v>
      </c>
      <c r="G119" s="302">
        <v>3.9051699633892911E-3</v>
      </c>
      <c r="H119" s="302">
        <f t="shared" si="32"/>
        <v>5.6660752897951614E-3</v>
      </c>
      <c r="I119" s="303"/>
      <c r="J119" s="302">
        <v>9.1609993986219564E-4</v>
      </c>
      <c r="K119" s="302">
        <v>2.1272136506418154E-3</v>
      </c>
      <c r="L119" s="302">
        <f t="shared" si="33"/>
        <v>3.0433135905040109E-3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0.16087672705014761</v>
      </c>
      <c r="C121" s="311">
        <f t="shared" ref="C121:D121" si="34">SUM(C111:C119)</f>
        <v>0.50512327294985182</v>
      </c>
      <c r="D121" s="311">
        <f t="shared" si="34"/>
        <v>0.66599999999999948</v>
      </c>
      <c r="E121" s="311"/>
      <c r="F121" s="311">
        <f t="shared" ref="F121:H121" si="35">SUM(F111:F119)</f>
        <v>0.14675577156573064</v>
      </c>
      <c r="G121" s="311">
        <f t="shared" si="35"/>
        <v>0.34124422843426916</v>
      </c>
      <c r="H121" s="311">
        <f t="shared" si="35"/>
        <v>0.48799999999999977</v>
      </c>
      <c r="I121" s="311"/>
      <c r="J121" s="311">
        <f t="shared" ref="J121:L121" si="36">SUM(J111:J119)</f>
        <v>0.14084232364936858</v>
      </c>
      <c r="K121" s="311">
        <f t="shared" si="36"/>
        <v>0.31415767635063147</v>
      </c>
      <c r="L121" s="311">
        <f t="shared" si="36"/>
        <v>0.45499999999999996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5.9924145663464053E-2</v>
      </c>
      <c r="C128" s="302">
        <v>0.26061180135828976</v>
      </c>
      <c r="D128" s="302">
        <f>SUM(B128:C128)</f>
        <v>0.32053594702175381</v>
      </c>
      <c r="E128" s="303"/>
      <c r="F128" s="302">
        <v>6.6595468297278443E-2</v>
      </c>
      <c r="G128" s="302">
        <v>0.27456681999518462</v>
      </c>
      <c r="H128" s="302">
        <f>SUM(F128:G128)</f>
        <v>0.34116228829246309</v>
      </c>
      <c r="I128" s="303"/>
      <c r="J128" s="302">
        <v>7.4891824932589141E-2</v>
      </c>
      <c r="K128" s="302">
        <v>0.30661101678776609</v>
      </c>
      <c r="L128" s="302">
        <f>SUM(J128:K128)</f>
        <v>0.3815028417203552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8.4733379055362323E-2</v>
      </c>
      <c r="C129" s="302">
        <v>0.24755768189769059</v>
      </c>
      <c r="D129" s="302">
        <f t="shared" ref="D129:D136" si="37">SUM(B129:C129)</f>
        <v>0.33229106095305294</v>
      </c>
      <c r="E129" s="303"/>
      <c r="F129" s="302">
        <v>0.11586123740372029</v>
      </c>
      <c r="G129" s="302">
        <v>0.26870806587258772</v>
      </c>
      <c r="H129" s="302">
        <f t="shared" ref="H129:H136" si="38">SUM(F129:G129)</f>
        <v>0.38456930327630801</v>
      </c>
      <c r="I129" s="303"/>
      <c r="J129" s="302">
        <v>0.14582693511032588</v>
      </c>
      <c r="K129" s="302">
        <v>0.28536318446182651</v>
      </c>
      <c r="L129" s="302">
        <f t="shared" ref="L129:L136" si="39">SUM(J129:K129)</f>
        <v>0.43119011957215236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0.19408197262714658</v>
      </c>
      <c r="C130" s="302">
        <v>0.25405017394878782</v>
      </c>
      <c r="D130" s="302">
        <f t="shared" si="37"/>
        <v>0.44813214657593436</v>
      </c>
      <c r="E130" s="303"/>
      <c r="F130" s="302">
        <v>0.27813996146561715</v>
      </c>
      <c r="G130" s="302">
        <v>0.27578704021548989</v>
      </c>
      <c r="H130" s="302">
        <f t="shared" si="38"/>
        <v>0.55392700168110709</v>
      </c>
      <c r="I130" s="303"/>
      <c r="J130" s="302">
        <v>0.41720080994907593</v>
      </c>
      <c r="K130" s="302">
        <v>0.24291734252479696</v>
      </c>
      <c r="L130" s="302">
        <f t="shared" si="39"/>
        <v>0.66011815247387284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0.20124462643124505</v>
      </c>
      <c r="C131" s="302">
        <v>9.5715475952892398E-2</v>
      </c>
      <c r="D131" s="302">
        <f t="shared" si="37"/>
        <v>0.29696010238413745</v>
      </c>
      <c r="E131" s="303"/>
      <c r="F131" s="302">
        <v>0.24564877233307783</v>
      </c>
      <c r="G131" s="302">
        <v>0.19647161129093757</v>
      </c>
      <c r="H131" s="302">
        <f t="shared" si="38"/>
        <v>0.4421203836240154</v>
      </c>
      <c r="I131" s="303"/>
      <c r="J131" s="302">
        <v>0.18026129453398931</v>
      </c>
      <c r="K131" s="302">
        <v>0.20666331522982681</v>
      </c>
      <c r="L131" s="302">
        <f t="shared" si="39"/>
        <v>0.38692460976381615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3.0209369553268313E-2</v>
      </c>
      <c r="C132" s="302">
        <v>0.36442720182618871</v>
      </c>
      <c r="D132" s="302">
        <f t="shared" si="37"/>
        <v>0.39463657137945701</v>
      </c>
      <c r="E132" s="303"/>
      <c r="F132" s="302">
        <v>1.4624489437625003E-2</v>
      </c>
      <c r="G132" s="302">
        <v>0.32957081656844534</v>
      </c>
      <c r="H132" s="302">
        <f t="shared" si="38"/>
        <v>0.34419530600607035</v>
      </c>
      <c r="I132" s="303"/>
      <c r="J132" s="302">
        <v>2.1680634257385256E-2</v>
      </c>
      <c r="K132" s="302">
        <v>0.352249284029856</v>
      </c>
      <c r="L132" s="302">
        <f t="shared" si="39"/>
        <v>0.37392991828724126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5.5115028136933857E-2</v>
      </c>
      <c r="C133" s="302">
        <v>2.9919616761351079E-2</v>
      </c>
      <c r="D133" s="302">
        <f t="shared" si="37"/>
        <v>8.5034644898284939E-2</v>
      </c>
      <c r="E133" s="303"/>
      <c r="F133" s="302">
        <v>5.7635018423998402E-2</v>
      </c>
      <c r="G133" s="302">
        <v>3.1908433920926994E-2</v>
      </c>
      <c r="H133" s="302">
        <f t="shared" si="38"/>
        <v>8.9543452344925389E-2</v>
      </c>
      <c r="I133" s="303"/>
      <c r="J133" s="302">
        <v>7.114804392048342E-2</v>
      </c>
      <c r="K133" s="302">
        <v>3.0111215666260925E-2</v>
      </c>
      <c r="L133" s="302">
        <f t="shared" si="39"/>
        <v>0.10125925958674434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4.9671024642983203E-2</v>
      </c>
      <c r="C134" s="302">
        <v>6.85889813391206E-2</v>
      </c>
      <c r="D134" s="302">
        <f>SUM(B134:C134)</f>
        <v>0.1182600059821038</v>
      </c>
      <c r="E134" s="303"/>
      <c r="F134" s="302">
        <v>5.1447224830691966E-2</v>
      </c>
      <c r="G134" s="302">
        <v>0.13646690394210845</v>
      </c>
      <c r="H134" s="302">
        <f t="shared" si="38"/>
        <v>0.18791412877280042</v>
      </c>
      <c r="I134" s="303"/>
      <c r="J134" s="302">
        <v>5.3497083790438354E-2</v>
      </c>
      <c r="K134" s="302">
        <v>0.11971790553136824</v>
      </c>
      <c r="L134" s="302">
        <f t="shared" si="39"/>
        <v>0.1732149893218066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2.4558237137626445E-2</v>
      </c>
      <c r="C135" s="302">
        <v>0.77911242706892925</v>
      </c>
      <c r="D135" s="302">
        <f t="shared" si="37"/>
        <v>0.80367066420655564</v>
      </c>
      <c r="E135" s="303"/>
      <c r="F135" s="302">
        <v>1.8925209230899517E-2</v>
      </c>
      <c r="G135" s="302">
        <v>0.67792925409882265</v>
      </c>
      <c r="H135" s="302">
        <f t="shared" si="38"/>
        <v>0.69685446332972212</v>
      </c>
      <c r="I135" s="303"/>
      <c r="J135" s="302">
        <v>2.0151342566213919E-2</v>
      </c>
      <c r="K135" s="302">
        <v>0.79177586566785796</v>
      </c>
      <c r="L135" s="302">
        <f t="shared" si="39"/>
        <v>0.81192720823407183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8.7108361546771623E-2</v>
      </c>
      <c r="C136" s="302">
        <v>0.52937049505193812</v>
      </c>
      <c r="D136" s="302">
        <f t="shared" si="37"/>
        <v>0.61647885659870971</v>
      </c>
      <c r="E136" s="303"/>
      <c r="F136" s="302">
        <v>8.8392022114440499E-2</v>
      </c>
      <c r="G136" s="302">
        <v>0.39132165055814949</v>
      </c>
      <c r="H136" s="302">
        <f t="shared" si="38"/>
        <v>0.47971367267259002</v>
      </c>
      <c r="I136" s="303"/>
      <c r="J136" s="302">
        <v>7.0168859734406272E-2</v>
      </c>
      <c r="K136" s="302">
        <v>0.2987640413055333</v>
      </c>
      <c r="L136" s="302">
        <f t="shared" si="39"/>
        <v>0.36893290103993959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0.78664614479480144</v>
      </c>
      <c r="C138" s="311">
        <f t="shared" ref="C138" si="40">SUM(C128:C136)</f>
        <v>2.6293538552051885</v>
      </c>
      <c r="D138" s="311">
        <f>SUM(D128:D136)</f>
        <v>3.4159999999999897</v>
      </c>
      <c r="E138" s="311"/>
      <c r="F138" s="311">
        <f t="shared" ref="F138:H138" si="41">SUM(F128:F136)</f>
        <v>0.937269403537349</v>
      </c>
      <c r="G138" s="311">
        <f t="shared" si="41"/>
        <v>2.5827305964626528</v>
      </c>
      <c r="H138" s="311">
        <f t="shared" si="41"/>
        <v>3.5200000000000018</v>
      </c>
      <c r="I138" s="311"/>
      <c r="J138" s="311">
        <f t="shared" ref="J138:L138" si="42">SUM(J128:J136)</f>
        <v>1.0548268287949074</v>
      </c>
      <c r="K138" s="311">
        <f t="shared" si="42"/>
        <v>2.6341731712050929</v>
      </c>
      <c r="L138" s="311">
        <f t="shared" si="42"/>
        <v>3.6890000000000001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0.72102202850169217</v>
      </c>
      <c r="C145" s="302">
        <v>1.8151557928978201</v>
      </c>
      <c r="D145" s="302">
        <f>SUM(B145:C145)</f>
        <v>2.5361778213995123</v>
      </c>
      <c r="E145" s="303"/>
      <c r="F145" s="302">
        <v>0.93413172375625797</v>
      </c>
      <c r="G145" s="302">
        <v>2.8262821689411926</v>
      </c>
      <c r="H145" s="302">
        <f>SUM(F145:G145)</f>
        <v>3.7604138926974504</v>
      </c>
      <c r="I145" s="303"/>
      <c r="J145" s="302">
        <v>1.1607242347708475</v>
      </c>
      <c r="K145" s="302">
        <v>2.8601996107558207</v>
      </c>
      <c r="L145" s="302">
        <f>SUM(J145:K145)</f>
        <v>4.020923845526668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0.45163749139345882</v>
      </c>
      <c r="C146" s="302">
        <v>3.1326697395554102</v>
      </c>
      <c r="D146" s="302">
        <f t="shared" ref="D146:D153" si="43">SUM(B146:C146)</f>
        <v>3.5843072309488688</v>
      </c>
      <c r="E146" s="303"/>
      <c r="F146" s="302">
        <v>0.61822265761943895</v>
      </c>
      <c r="G146" s="302">
        <v>4.2992015034985398</v>
      </c>
      <c r="H146" s="302">
        <f t="shared" ref="H146:H153" si="44">SUM(F146:G146)</f>
        <v>4.917424161117979</v>
      </c>
      <c r="I146" s="303"/>
      <c r="J146" s="302">
        <v>0.79038785969489689</v>
      </c>
      <c r="K146" s="302">
        <v>4.7906771214111492</v>
      </c>
      <c r="L146" s="302">
        <f t="shared" ref="L146:L153" si="45">SUM(J146:K146)</f>
        <v>5.5810649811060458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0.59193109784323439</v>
      </c>
      <c r="C147" s="302">
        <v>1.2414189279772418</v>
      </c>
      <c r="D147" s="302">
        <f t="shared" si="43"/>
        <v>1.8333500258204762</v>
      </c>
      <c r="E147" s="303"/>
      <c r="F147" s="302">
        <v>0.69584114075247749</v>
      </c>
      <c r="G147" s="302">
        <v>1.5906607787415565</v>
      </c>
      <c r="H147" s="302">
        <f t="shared" si="44"/>
        <v>2.2865019194940341</v>
      </c>
      <c r="I147" s="303"/>
      <c r="J147" s="302">
        <v>0.81492287035136768</v>
      </c>
      <c r="K147" s="302">
        <v>1.4403506713864589</v>
      </c>
      <c r="L147" s="302">
        <f t="shared" si="45"/>
        <v>2.2552735417378265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2.6562604672023782</v>
      </c>
      <c r="C148" s="302">
        <v>0.72995370352944977</v>
      </c>
      <c r="D148" s="302">
        <f t="shared" si="43"/>
        <v>3.3862141707318281</v>
      </c>
      <c r="E148" s="303"/>
      <c r="F148" s="302">
        <v>2.4751712358272435</v>
      </c>
      <c r="G148" s="302">
        <v>0.79673992680867878</v>
      </c>
      <c r="H148" s="302">
        <f t="shared" si="44"/>
        <v>3.2719111626359223</v>
      </c>
      <c r="I148" s="303"/>
      <c r="J148" s="302">
        <v>1.9481379610630307</v>
      </c>
      <c r="K148" s="302">
        <v>0.90306310020030645</v>
      </c>
      <c r="L148" s="302">
        <f t="shared" si="45"/>
        <v>2.8512010612633372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0.27676887334642164</v>
      </c>
      <c r="C149" s="302">
        <v>18.086402135244757</v>
      </c>
      <c r="D149" s="302">
        <f t="shared" si="43"/>
        <v>18.363171008591181</v>
      </c>
      <c r="E149" s="303"/>
      <c r="F149" s="302">
        <v>0.31565828647077204</v>
      </c>
      <c r="G149" s="302">
        <v>20.534677324472245</v>
      </c>
      <c r="H149" s="302">
        <f t="shared" si="44"/>
        <v>20.850335610943016</v>
      </c>
      <c r="I149" s="303"/>
      <c r="J149" s="302">
        <v>0.55191573248638315</v>
      </c>
      <c r="K149" s="302">
        <v>19.308392427575946</v>
      </c>
      <c r="L149" s="302">
        <f t="shared" si="45"/>
        <v>19.860308160062328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4.5466506843507476E-2</v>
      </c>
      <c r="C150" s="302">
        <v>4.7000161584936348E-2</v>
      </c>
      <c r="D150" s="302">
        <f t="shared" si="43"/>
        <v>9.2466668428443824E-2</v>
      </c>
      <c r="E150" s="303"/>
      <c r="F150" s="302">
        <v>4.2441645335450161E-2</v>
      </c>
      <c r="G150" s="302">
        <v>5.257662999320338E-2</v>
      </c>
      <c r="H150" s="302">
        <f t="shared" si="44"/>
        <v>9.5018275328653534E-2</v>
      </c>
      <c r="I150" s="303"/>
      <c r="J150" s="302">
        <v>5.035128464389256E-2</v>
      </c>
      <c r="K150" s="302">
        <v>5.9593320315785708E-2</v>
      </c>
      <c r="L150" s="302">
        <f t="shared" si="45"/>
        <v>0.10994460495967827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0.40961528627135779</v>
      </c>
      <c r="C151" s="302">
        <v>0.35391046302522544</v>
      </c>
      <c r="D151" s="302">
        <f t="shared" si="43"/>
        <v>0.76352574929658323</v>
      </c>
      <c r="E151" s="303"/>
      <c r="F151" s="302">
        <v>0.39611535551454075</v>
      </c>
      <c r="G151" s="302">
        <v>0.38950564755642481</v>
      </c>
      <c r="H151" s="302">
        <f t="shared" si="44"/>
        <v>0.78562100307096561</v>
      </c>
      <c r="I151" s="303"/>
      <c r="J151" s="302">
        <v>0.43753930615139369</v>
      </c>
      <c r="K151" s="302">
        <v>0.46112462295356904</v>
      </c>
      <c r="L151" s="302">
        <f t="shared" si="45"/>
        <v>0.89866392910496273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4.3223880187197188E-2</v>
      </c>
      <c r="C152" s="302">
        <v>2.9290418294072369</v>
      </c>
      <c r="D152" s="302">
        <f t="shared" si="43"/>
        <v>2.972265709594434</v>
      </c>
      <c r="E152" s="303"/>
      <c r="F152" s="302">
        <v>3.7509388323435103E-2</v>
      </c>
      <c r="G152" s="302">
        <v>3.0441622312720327</v>
      </c>
      <c r="H152" s="302">
        <f t="shared" si="44"/>
        <v>3.0816716195954679</v>
      </c>
      <c r="I152" s="303"/>
      <c r="J152" s="302">
        <v>5.8496200544614498E-2</v>
      </c>
      <c r="K152" s="302">
        <v>3.8214369989747676</v>
      </c>
      <c r="L152" s="302">
        <f t="shared" si="45"/>
        <v>3.8799331995193822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0.50123157658741102</v>
      </c>
      <c r="C153" s="302">
        <v>2.1112900386012381</v>
      </c>
      <c r="D153" s="302">
        <f t="shared" si="43"/>
        <v>2.612521615188649</v>
      </c>
      <c r="E153" s="303"/>
      <c r="F153" s="302">
        <v>0.34533192038553162</v>
      </c>
      <c r="G153" s="302">
        <v>2.2457704347310155</v>
      </c>
      <c r="H153" s="302">
        <f t="shared" si="44"/>
        <v>2.5911023551165471</v>
      </c>
      <c r="I153" s="303"/>
      <c r="J153" s="302">
        <v>0.29515895323317398</v>
      </c>
      <c r="K153" s="302">
        <v>2.5005277234865848</v>
      </c>
      <c r="L153" s="302">
        <f t="shared" si="45"/>
        <v>2.7956866767197588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5.6971572081766588</v>
      </c>
      <c r="C155" s="311">
        <f t="shared" ref="C155:D155" si="46">SUM(C145:C153)</f>
        <v>30.446842791823315</v>
      </c>
      <c r="D155" s="311">
        <f t="shared" si="46"/>
        <v>36.14399999999997</v>
      </c>
      <c r="E155" s="311"/>
      <c r="F155" s="311">
        <f t="shared" ref="F155:H155" si="47">SUM(F145:F153)</f>
        <v>5.8604233539851478</v>
      </c>
      <c r="G155" s="311">
        <f t="shared" si="47"/>
        <v>35.779576646014888</v>
      </c>
      <c r="H155" s="311">
        <f t="shared" si="47"/>
        <v>41.640000000000036</v>
      </c>
      <c r="I155" s="311"/>
      <c r="J155" s="311">
        <f t="shared" ref="J155:L155" si="48">SUM(J145:J153)</f>
        <v>6.1076344029396008</v>
      </c>
      <c r="K155" s="311">
        <f t="shared" si="48"/>
        <v>36.145365597060383</v>
      </c>
      <c r="L155" s="311">
        <f t="shared" si="48"/>
        <v>42.252999999999993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3.3387722961788193</v>
      </c>
      <c r="C162" s="302">
        <v>8.2965346362947265</v>
      </c>
      <c r="D162" s="302">
        <f>SUM(B162:C162)</f>
        <v>11.635306932473545</v>
      </c>
      <c r="E162" s="303"/>
      <c r="F162" s="302">
        <v>4.507755172937788</v>
      </c>
      <c r="G162" s="302">
        <v>8.3699326175978683</v>
      </c>
      <c r="H162" s="302">
        <f>SUM(F162:G162)</f>
        <v>12.877687790535656</v>
      </c>
      <c r="I162" s="303"/>
      <c r="J162" s="302">
        <v>5.8850986781992249</v>
      </c>
      <c r="K162" s="302">
        <v>9.3725259157930925</v>
      </c>
      <c r="L162" s="302">
        <f>SUM(J162:K162)</f>
        <v>15.257624593992318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3.4354560112020662</v>
      </c>
      <c r="C163" s="302">
        <v>4.3135379538236993</v>
      </c>
      <c r="D163" s="302">
        <f t="shared" ref="D163:D170" si="49">SUM(B163:C163)</f>
        <v>7.7489939650257655</v>
      </c>
      <c r="E163" s="303"/>
      <c r="F163" s="302">
        <v>4.3818264501918094</v>
      </c>
      <c r="G163" s="302">
        <v>4.8787417419892973</v>
      </c>
      <c r="H163" s="302">
        <f t="shared" ref="H163:H170" si="50">SUM(F163:G163)</f>
        <v>9.2605681921811076</v>
      </c>
      <c r="I163" s="303"/>
      <c r="J163" s="302">
        <v>5.5366441624202949</v>
      </c>
      <c r="K163" s="302">
        <v>6.2400786836435813</v>
      </c>
      <c r="L163" s="302">
        <f t="shared" ref="L163:L170" si="51">SUM(J163:K163)</f>
        <v>11.776722846063876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2.9024023986222991</v>
      </c>
      <c r="C164" s="302">
        <v>4.2447945826442028</v>
      </c>
      <c r="D164" s="302">
        <f t="shared" si="49"/>
        <v>7.1471969812665019</v>
      </c>
      <c r="E164" s="303"/>
      <c r="F164" s="302">
        <v>3.2997411537868842</v>
      </c>
      <c r="G164" s="302">
        <v>4.5476404980254834</v>
      </c>
      <c r="H164" s="302">
        <f t="shared" si="50"/>
        <v>7.847381651812368</v>
      </c>
      <c r="I164" s="303"/>
      <c r="J164" s="302">
        <v>3.606888989680058</v>
      </c>
      <c r="K164" s="302">
        <v>4.6661666248570715</v>
      </c>
      <c r="L164" s="302">
        <f t="shared" si="51"/>
        <v>8.2730556145371299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6.2093546795062613</v>
      </c>
      <c r="C165" s="302">
        <v>3.1765750963162422</v>
      </c>
      <c r="D165" s="302">
        <f t="shared" si="49"/>
        <v>9.385929775822504</v>
      </c>
      <c r="E165" s="303"/>
      <c r="F165" s="302">
        <v>5.9453732910342136</v>
      </c>
      <c r="G165" s="302">
        <v>3.528283509536239</v>
      </c>
      <c r="H165" s="302">
        <f t="shared" si="50"/>
        <v>9.4736568005704527</v>
      </c>
      <c r="I165" s="303"/>
      <c r="J165" s="302">
        <v>5.0160898539797714</v>
      </c>
      <c r="K165" s="302">
        <v>4.1410005195350514</v>
      </c>
      <c r="L165" s="302">
        <f t="shared" si="51"/>
        <v>9.1570903735148228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0.76689861068943899</v>
      </c>
      <c r="C166" s="302">
        <v>8.8213899244573337</v>
      </c>
      <c r="D166" s="302">
        <f t="shared" si="49"/>
        <v>9.5882885351467735</v>
      </c>
      <c r="E166" s="303"/>
      <c r="F166" s="302">
        <v>0.8171396758439724</v>
      </c>
      <c r="G166" s="302">
        <v>6.7780843729488698</v>
      </c>
      <c r="H166" s="302">
        <f t="shared" si="50"/>
        <v>7.5952240487928417</v>
      </c>
      <c r="I166" s="303"/>
      <c r="J166" s="302">
        <v>0.92164142290424955</v>
      </c>
      <c r="K166" s="302">
        <v>6.4944805589456802</v>
      </c>
      <c r="L166" s="302">
        <f t="shared" si="51"/>
        <v>7.4161219818499298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0.57250169872328738</v>
      </c>
      <c r="C167" s="302">
        <v>0.18360950551738847</v>
      </c>
      <c r="D167" s="302">
        <f t="shared" si="49"/>
        <v>0.7561112042406759</v>
      </c>
      <c r="E167" s="303"/>
      <c r="F167" s="302">
        <v>0.59437786544932758</v>
      </c>
      <c r="G167" s="302">
        <v>0.18664851038900121</v>
      </c>
      <c r="H167" s="302">
        <f t="shared" si="50"/>
        <v>0.78102637583832879</v>
      </c>
      <c r="I167" s="303"/>
      <c r="J167" s="302">
        <v>0.82875342931929263</v>
      </c>
      <c r="K167" s="302">
        <v>0.22293519210153043</v>
      </c>
      <c r="L167" s="302">
        <f t="shared" si="51"/>
        <v>1.051688621420823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16.344980172577884</v>
      </c>
      <c r="C168" s="302">
        <v>9.0975911262805678</v>
      </c>
      <c r="D168" s="302">
        <f t="shared" si="49"/>
        <v>25.442571298858454</v>
      </c>
      <c r="E168" s="303"/>
      <c r="F168" s="302">
        <v>14.164001478089114</v>
      </c>
      <c r="G168" s="302">
        <v>8.8558663059738834</v>
      </c>
      <c r="H168" s="302">
        <f t="shared" si="50"/>
        <v>23.019867784062995</v>
      </c>
      <c r="I168" s="303"/>
      <c r="J168" s="302">
        <v>11.960992305393123</v>
      </c>
      <c r="K168" s="302">
        <v>8.2944672605831222</v>
      </c>
      <c r="L168" s="302">
        <f t="shared" si="51"/>
        <v>20.255459565976246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1.7019856339433002</v>
      </c>
      <c r="C169" s="302">
        <v>6.4943828470973965</v>
      </c>
      <c r="D169" s="302">
        <f t="shared" si="49"/>
        <v>8.1963684810406967</v>
      </c>
      <c r="E169" s="303"/>
      <c r="F169" s="302">
        <v>1.4396820331049831</v>
      </c>
      <c r="G169" s="302">
        <v>5.1864355089859897</v>
      </c>
      <c r="H169" s="302">
        <f t="shared" si="50"/>
        <v>6.6261175420909728</v>
      </c>
      <c r="I169" s="303"/>
      <c r="J169" s="302">
        <v>2.3827002085471856</v>
      </c>
      <c r="K169" s="302">
        <v>5.350934017762345</v>
      </c>
      <c r="L169" s="302">
        <f t="shared" si="51"/>
        <v>7.7336342263095306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4.4551147970870613</v>
      </c>
      <c r="C170" s="302">
        <v>6.2851180290380331</v>
      </c>
      <c r="D170" s="302">
        <f t="shared" si="49"/>
        <v>10.740232826125094</v>
      </c>
      <c r="E170" s="303"/>
      <c r="F170" s="302">
        <v>3.4459437075392612</v>
      </c>
      <c r="G170" s="302">
        <v>4.823526106575982</v>
      </c>
      <c r="H170" s="302">
        <f t="shared" si="50"/>
        <v>8.2694698141152436</v>
      </c>
      <c r="I170" s="303"/>
      <c r="J170" s="302">
        <v>2.9003029777132445</v>
      </c>
      <c r="K170" s="302">
        <v>3.7742991986220669</v>
      </c>
      <c r="L170" s="302">
        <f t="shared" si="51"/>
        <v>6.6746021763353109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39.727466298530423</v>
      </c>
      <c r="C172" s="311">
        <f t="shared" ref="C172:D172" si="52">SUM(C162:C170)</f>
        <v>50.913533701469589</v>
      </c>
      <c r="D172" s="311">
        <f t="shared" si="52"/>
        <v>90.641000000000005</v>
      </c>
      <c r="E172" s="311"/>
      <c r="F172" s="311">
        <f t="shared" ref="F172:H172" si="53">SUM(F162:F170)</f>
        <v>38.595840827977362</v>
      </c>
      <c r="G172" s="311">
        <f t="shared" si="53"/>
        <v>47.155159172022614</v>
      </c>
      <c r="H172" s="311">
        <f t="shared" si="53"/>
        <v>85.750999999999962</v>
      </c>
      <c r="I172" s="311"/>
      <c r="J172" s="311">
        <f t="shared" ref="J172:L172" si="54">SUM(J162:J170)</f>
        <v>39.039112028156438</v>
      </c>
      <c r="K172" s="311">
        <f t="shared" si="54"/>
        <v>48.556887971843544</v>
      </c>
      <c r="L172" s="311">
        <f t="shared" si="54"/>
        <v>87.595999999999989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0.5013182542486837</v>
      </c>
      <c r="C179" s="302">
        <v>2.124939297160771</v>
      </c>
      <c r="D179" s="302">
        <f>SUM(B179:C179)</f>
        <v>2.6262575514094548</v>
      </c>
      <c r="E179" s="303"/>
      <c r="F179" s="302">
        <v>0.82048860125447509</v>
      </c>
      <c r="G179" s="302">
        <v>3.0668628184454048</v>
      </c>
      <c r="H179" s="302">
        <f>SUM(F179:G179)</f>
        <v>3.88735141969988</v>
      </c>
      <c r="I179" s="303"/>
      <c r="J179" s="302">
        <v>1.3080134487302952</v>
      </c>
      <c r="K179" s="302">
        <v>3.8073601666130963</v>
      </c>
      <c r="L179" s="302">
        <f>SUM(J179:K179)</f>
        <v>5.1153736153433913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0.42184864782268949</v>
      </c>
      <c r="C180" s="302">
        <v>1.3163216145028527</v>
      </c>
      <c r="D180" s="302">
        <f t="shared" ref="D180:D187" si="55">SUM(B180:C180)</f>
        <v>1.7381702623255422</v>
      </c>
      <c r="E180" s="303"/>
      <c r="F180" s="302">
        <v>0.76717636916209353</v>
      </c>
      <c r="G180" s="302">
        <v>2.0750108130761054</v>
      </c>
      <c r="H180" s="302">
        <f t="shared" ref="H180:H187" si="56">SUM(F180:G180)</f>
        <v>2.8421871822381988</v>
      </c>
      <c r="I180" s="303"/>
      <c r="J180" s="302">
        <v>1.180510748338359</v>
      </c>
      <c r="K180" s="302">
        <v>2.9408190578543625</v>
      </c>
      <c r="L180" s="302">
        <f t="shared" ref="L180:L187" si="57">SUM(J180:K180)</f>
        <v>4.1213298061927217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0.47089692859363674</v>
      </c>
      <c r="C181" s="302">
        <v>1.2534315244200593</v>
      </c>
      <c r="D181" s="302">
        <f t="shared" si="55"/>
        <v>1.7243284530136962</v>
      </c>
      <c r="E181" s="303"/>
      <c r="F181" s="302">
        <v>0.72226925560956068</v>
      </c>
      <c r="G181" s="302">
        <v>1.7849545656355168</v>
      </c>
      <c r="H181" s="302">
        <f t="shared" si="56"/>
        <v>2.5072238212450775</v>
      </c>
      <c r="I181" s="303"/>
      <c r="J181" s="302">
        <v>0.950184198324032</v>
      </c>
      <c r="K181" s="302">
        <v>1.9347273926892896</v>
      </c>
      <c r="L181" s="302">
        <f t="shared" si="57"/>
        <v>2.8849115910133216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2.3135771585386555</v>
      </c>
      <c r="C182" s="302">
        <v>1.3124545976486008</v>
      </c>
      <c r="D182" s="302">
        <f t="shared" si="55"/>
        <v>3.6260317561872561</v>
      </c>
      <c r="E182" s="303"/>
      <c r="F182" s="302">
        <v>2.7814139537185452</v>
      </c>
      <c r="G182" s="302">
        <v>1.9706651762956178</v>
      </c>
      <c r="H182" s="302">
        <f t="shared" si="56"/>
        <v>4.7520791300141632</v>
      </c>
      <c r="I182" s="303"/>
      <c r="J182" s="302">
        <v>2.8354866031861672</v>
      </c>
      <c r="K182" s="302">
        <v>2.4387553387168222</v>
      </c>
      <c r="L182" s="302">
        <f t="shared" si="57"/>
        <v>5.2742419419029893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5.0480937694262651E-2</v>
      </c>
      <c r="C183" s="302">
        <v>2.1107141275643682</v>
      </c>
      <c r="D183" s="302">
        <f t="shared" si="55"/>
        <v>2.1611950652586307</v>
      </c>
      <c r="E183" s="303"/>
      <c r="F183" s="302">
        <v>7.1567003840184315E-2</v>
      </c>
      <c r="G183" s="302">
        <v>1.7925227791876202</v>
      </c>
      <c r="H183" s="302">
        <f t="shared" si="56"/>
        <v>1.8640897830278045</v>
      </c>
      <c r="I183" s="303"/>
      <c r="J183" s="302">
        <v>0.13992836658147506</v>
      </c>
      <c r="K183" s="302">
        <v>1.7267893056298809</v>
      </c>
      <c r="L183" s="302">
        <f t="shared" si="57"/>
        <v>1.8667176722113559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0.85314209939323138</v>
      </c>
      <c r="C184" s="302">
        <v>0.75821909474769156</v>
      </c>
      <c r="D184" s="302">
        <f t="shared" si="55"/>
        <v>1.6113611941409229</v>
      </c>
      <c r="E184" s="303"/>
      <c r="F184" s="302">
        <v>1.3260822093873137</v>
      </c>
      <c r="G184" s="302">
        <v>1.1244971901239358</v>
      </c>
      <c r="H184" s="302">
        <f t="shared" si="56"/>
        <v>2.4505793995112493</v>
      </c>
      <c r="I184" s="303"/>
      <c r="J184" s="302">
        <v>1.5227120202091651</v>
      </c>
      <c r="K184" s="302">
        <v>1.4533738283453135</v>
      </c>
      <c r="L184" s="302">
        <f t="shared" si="57"/>
        <v>2.9760858485544786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0.62019655796099915</v>
      </c>
      <c r="C185" s="302">
        <v>0.5768181861740469</v>
      </c>
      <c r="D185" s="302">
        <f t="shared" si="55"/>
        <v>1.197014744135046</v>
      </c>
      <c r="E185" s="303"/>
      <c r="F185" s="302">
        <v>0.72396006518710831</v>
      </c>
      <c r="G185" s="302">
        <v>0.75472251842187033</v>
      </c>
      <c r="H185" s="302">
        <f t="shared" si="56"/>
        <v>1.4786825836089785</v>
      </c>
      <c r="I185" s="303"/>
      <c r="J185" s="302">
        <v>1.0054293075984286</v>
      </c>
      <c r="K185" s="302">
        <v>1.0793418950512943</v>
      </c>
      <c r="L185" s="302">
        <f t="shared" si="57"/>
        <v>2.0847712026497227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0.48073392983347613</v>
      </c>
      <c r="C186" s="302">
        <v>13.507839137098445</v>
      </c>
      <c r="D186" s="302">
        <f t="shared" si="55"/>
        <v>13.988573066931922</v>
      </c>
      <c r="E186" s="303"/>
      <c r="F186" s="302">
        <v>0.6527170635159556</v>
      </c>
      <c r="G186" s="302">
        <v>15.397907338639952</v>
      </c>
      <c r="H186" s="302">
        <f t="shared" si="56"/>
        <v>16.050624402155908</v>
      </c>
      <c r="I186" s="303"/>
      <c r="J186" s="302">
        <v>1.3766873555405992</v>
      </c>
      <c r="K186" s="302">
        <v>18.460233714653569</v>
      </c>
      <c r="L186" s="302">
        <f t="shared" si="57"/>
        <v>19.836921070194169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1.4800003637619934</v>
      </c>
      <c r="C187" s="302">
        <v>5.0440675428355286</v>
      </c>
      <c r="D187" s="302">
        <f t="shared" si="55"/>
        <v>6.524067906597522</v>
      </c>
      <c r="E187" s="303"/>
      <c r="F187" s="302">
        <v>1.3973659219177459</v>
      </c>
      <c r="G187" s="302">
        <v>5.0778163565809606</v>
      </c>
      <c r="H187" s="302">
        <f t="shared" si="56"/>
        <v>6.475182278498707</v>
      </c>
      <c r="I187" s="303"/>
      <c r="J187" s="302">
        <v>1.7640456302685437</v>
      </c>
      <c r="K187" s="302">
        <v>4.970601621669295</v>
      </c>
      <c r="L187" s="302">
        <f t="shared" si="57"/>
        <v>6.7346472519378384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7.1921948778476272</v>
      </c>
      <c r="C189" s="311">
        <f t="shared" ref="C189:D189" si="58">SUM(C179:C187)</f>
        <v>28.004805122152362</v>
      </c>
      <c r="D189" s="311">
        <f t="shared" si="58"/>
        <v>35.196999999999996</v>
      </c>
      <c r="E189" s="311"/>
      <c r="F189" s="311">
        <f t="shared" ref="F189:H189" si="59">SUM(F179:F187)</f>
        <v>9.2630404435929812</v>
      </c>
      <c r="G189" s="311">
        <f t="shared" si="59"/>
        <v>33.04495955640698</v>
      </c>
      <c r="H189" s="311">
        <f t="shared" si="59"/>
        <v>42.307999999999964</v>
      </c>
      <c r="I189" s="311"/>
      <c r="J189" s="311">
        <f t="shared" ref="J189:L189" si="60">SUM(J179:J187)</f>
        <v>12.082997678777065</v>
      </c>
      <c r="K189" s="311">
        <f t="shared" si="60"/>
        <v>38.812002321222927</v>
      </c>
      <c r="L189" s="311">
        <f t="shared" si="60"/>
        <v>50.894999999999989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1.9424187023452171</v>
      </c>
      <c r="C196" s="302">
        <v>2.1966293116079401</v>
      </c>
      <c r="D196" s="302">
        <f>SUM(B196:C196)</f>
        <v>4.1390480139531576</v>
      </c>
      <c r="E196" s="303"/>
      <c r="F196" s="302">
        <v>2.3066074622641564</v>
      </c>
      <c r="G196" s="302">
        <v>2.3555731590952096</v>
      </c>
      <c r="H196" s="302">
        <f>SUM(F196:G196)</f>
        <v>4.662180621359366</v>
      </c>
      <c r="I196" s="303"/>
      <c r="J196" s="302">
        <v>3.2410792946641434</v>
      </c>
      <c r="K196" s="302">
        <v>3.5636170219885153</v>
      </c>
      <c r="L196" s="302">
        <f>SUM(J196:K196)</f>
        <v>6.8046963166526586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0.55198647964365477</v>
      </c>
      <c r="C197" s="302">
        <v>0.60007952298934841</v>
      </c>
      <c r="D197" s="302">
        <f t="shared" ref="D197:D204" si="61">SUM(B197:C197)</f>
        <v>1.1520660026330032</v>
      </c>
      <c r="E197" s="303"/>
      <c r="F197" s="302">
        <v>0.78979821505811332</v>
      </c>
      <c r="G197" s="302">
        <v>0.8042237558872114</v>
      </c>
      <c r="H197" s="302">
        <f t="shared" ref="H197:H204" si="62">SUM(F197:G197)</f>
        <v>1.5940219709453247</v>
      </c>
      <c r="I197" s="303"/>
      <c r="J197" s="302">
        <v>1.0420279259380905</v>
      </c>
      <c r="K197" s="302">
        <v>1.2187816816037429</v>
      </c>
      <c r="L197" s="302">
        <f t="shared" ref="L197:L204" si="63">SUM(J197:K197)</f>
        <v>2.2608096075418334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0.58604106854243876</v>
      </c>
      <c r="C198" s="302">
        <v>0.61111773663223345</v>
      </c>
      <c r="D198" s="302">
        <f t="shared" si="61"/>
        <v>1.1971588051746722</v>
      </c>
      <c r="E198" s="303"/>
      <c r="F198" s="302">
        <v>0.74997161564860426</v>
      </c>
      <c r="G198" s="302">
        <v>0.72342613345235762</v>
      </c>
      <c r="H198" s="302">
        <f t="shared" si="62"/>
        <v>1.473397749100962</v>
      </c>
      <c r="I198" s="303"/>
      <c r="J198" s="302">
        <v>1.0094786228562569</v>
      </c>
      <c r="K198" s="302">
        <v>0.98655667007258285</v>
      </c>
      <c r="L198" s="302">
        <f t="shared" si="63"/>
        <v>1.9960352929288399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1.2868145009350751</v>
      </c>
      <c r="C199" s="302">
        <v>0.56804057227527194</v>
      </c>
      <c r="D199" s="302">
        <f t="shared" si="61"/>
        <v>1.854855073210347</v>
      </c>
      <c r="E199" s="303"/>
      <c r="F199" s="302">
        <v>1.4082539273496291</v>
      </c>
      <c r="G199" s="302">
        <v>0.58969333771699417</v>
      </c>
      <c r="H199" s="302">
        <f t="shared" si="62"/>
        <v>1.9979472650666232</v>
      </c>
      <c r="I199" s="303"/>
      <c r="J199" s="302">
        <v>1.8238744941816065</v>
      </c>
      <c r="K199" s="302">
        <v>0.92938149310842444</v>
      </c>
      <c r="L199" s="302">
        <f t="shared" si="63"/>
        <v>2.7532559872900308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1.3690902953150115</v>
      </c>
      <c r="C200" s="302">
        <v>2.9499096042463449</v>
      </c>
      <c r="D200" s="302">
        <f t="shared" si="61"/>
        <v>4.3189998995613568</v>
      </c>
      <c r="E200" s="303"/>
      <c r="F200" s="302">
        <v>1.3646094494920116</v>
      </c>
      <c r="G200" s="302">
        <v>2.2159479140723386</v>
      </c>
      <c r="H200" s="302">
        <f t="shared" si="62"/>
        <v>3.5805573635643499</v>
      </c>
      <c r="I200" s="303"/>
      <c r="J200" s="302">
        <v>1.4635101115458731</v>
      </c>
      <c r="K200" s="302">
        <v>1.8811426057924463</v>
      </c>
      <c r="L200" s="302">
        <f t="shared" si="63"/>
        <v>3.3446527173383194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1.2817444164051999</v>
      </c>
      <c r="C201" s="302">
        <v>0.27584931547532987</v>
      </c>
      <c r="D201" s="302">
        <f t="shared" si="61"/>
        <v>1.5575937318805297</v>
      </c>
      <c r="E201" s="303"/>
      <c r="F201" s="302">
        <v>1.2258466857168486</v>
      </c>
      <c r="G201" s="302">
        <v>0.31035110813307953</v>
      </c>
      <c r="H201" s="302">
        <f t="shared" si="62"/>
        <v>1.5361977938499281</v>
      </c>
      <c r="I201" s="303"/>
      <c r="J201" s="302">
        <v>1.4762059046170879</v>
      </c>
      <c r="K201" s="302">
        <v>0.37009553297429643</v>
      </c>
      <c r="L201" s="302">
        <f t="shared" si="63"/>
        <v>1.8463014375913844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1.6795422663084019</v>
      </c>
      <c r="C202" s="302">
        <v>1.099643212215798</v>
      </c>
      <c r="D202" s="302">
        <f t="shared" si="61"/>
        <v>2.7791854785241998</v>
      </c>
      <c r="E202" s="303"/>
      <c r="F202" s="302">
        <v>1.7236420995420494</v>
      </c>
      <c r="G202" s="302">
        <v>1.0658741069172193</v>
      </c>
      <c r="H202" s="302">
        <f t="shared" si="62"/>
        <v>2.7895162064592687</v>
      </c>
      <c r="I202" s="303"/>
      <c r="J202" s="302">
        <v>2.3640236332486135</v>
      </c>
      <c r="K202" s="302">
        <v>1.4541117957050436</v>
      </c>
      <c r="L202" s="302">
        <f t="shared" si="63"/>
        <v>3.8181354289536573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0.24717677736185045</v>
      </c>
      <c r="C203" s="302">
        <v>1.0643919097171075</v>
      </c>
      <c r="D203" s="302">
        <f t="shared" si="61"/>
        <v>1.311568687078958</v>
      </c>
      <c r="E203" s="303"/>
      <c r="F203" s="302">
        <v>0.22351826859810578</v>
      </c>
      <c r="G203" s="302">
        <v>1.1078549296866018</v>
      </c>
      <c r="H203" s="302">
        <f t="shared" si="62"/>
        <v>1.3313731982847077</v>
      </c>
      <c r="I203" s="303"/>
      <c r="J203" s="302">
        <v>0.53835169513333125</v>
      </c>
      <c r="K203" s="302">
        <v>1.700197265105126</v>
      </c>
      <c r="L203" s="302">
        <f t="shared" si="63"/>
        <v>2.2385489602384574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8.996641815196087</v>
      </c>
      <c r="C204" s="302">
        <v>6.4818824927876371</v>
      </c>
      <c r="D204" s="302">
        <f t="shared" si="61"/>
        <v>15.478524307983724</v>
      </c>
      <c r="E204" s="303"/>
      <c r="F204" s="302">
        <v>8.4932899066365195</v>
      </c>
      <c r="G204" s="302">
        <v>5.922517924732964</v>
      </c>
      <c r="H204" s="302">
        <f t="shared" si="62"/>
        <v>14.415807831369484</v>
      </c>
      <c r="I204" s="303"/>
      <c r="J204" s="302">
        <v>9.3179040324523079</v>
      </c>
      <c r="K204" s="302">
        <v>6.5426602190125296</v>
      </c>
      <c r="L204" s="302">
        <f t="shared" si="63"/>
        <v>15.860564251464837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17.941456322052936</v>
      </c>
      <c r="C206" s="311">
        <f t="shared" ref="C206:D206" si="64">SUM(C196:C204)</f>
        <v>15.84754367794701</v>
      </c>
      <c r="D206" s="311">
        <f t="shared" si="64"/>
        <v>33.788999999999945</v>
      </c>
      <c r="E206" s="311"/>
      <c r="F206" s="311">
        <f t="shared" ref="F206:H206" si="65">SUM(F196:F204)</f>
        <v>18.285537630306038</v>
      </c>
      <c r="G206" s="311">
        <f t="shared" si="65"/>
        <v>15.095462369693976</v>
      </c>
      <c r="H206" s="311">
        <f t="shared" si="65"/>
        <v>33.381000000000014</v>
      </c>
      <c r="I206" s="311"/>
      <c r="J206" s="311">
        <f t="shared" ref="J206:L206" si="66">SUM(J196:J204)</f>
        <v>22.276455714637308</v>
      </c>
      <c r="K206" s="311">
        <f t="shared" si="66"/>
        <v>18.646544285362708</v>
      </c>
      <c r="L206" s="311">
        <f t="shared" si="66"/>
        <v>40.923000000000016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4.4992702943375179E-2</v>
      </c>
      <c r="C213" s="302">
        <v>0.12031842248651006</v>
      </c>
      <c r="D213" s="302">
        <f>SUM(B213:C213)</f>
        <v>0.16531112542988524</v>
      </c>
      <c r="E213" s="303"/>
      <c r="F213" s="302">
        <v>6.8013224063975947E-2</v>
      </c>
      <c r="G213" s="302">
        <v>0.16739528353354058</v>
      </c>
      <c r="H213" s="302">
        <f>SUM(F213:G213)</f>
        <v>0.23540850759751653</v>
      </c>
      <c r="I213" s="303"/>
      <c r="J213" s="302">
        <v>6.6905379067864312E-2</v>
      </c>
      <c r="K213" s="302">
        <v>0.17599511500761855</v>
      </c>
      <c r="L213" s="302">
        <f>SUM(J213:K213)</f>
        <v>0.24290049407548286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8.0388323808093784E-2</v>
      </c>
      <c r="C214" s="302">
        <v>0.29293173845829484</v>
      </c>
      <c r="D214" s="302">
        <f t="shared" ref="D214:D221" si="67">SUM(B214:C214)</f>
        <v>0.37332006226638864</v>
      </c>
      <c r="E214" s="303"/>
      <c r="F214" s="302">
        <v>0.12173719004099685</v>
      </c>
      <c r="G214" s="302">
        <v>0.44202914297176321</v>
      </c>
      <c r="H214" s="302">
        <f t="shared" ref="H214:H221" si="68">SUM(F214:G214)</f>
        <v>0.56376633301276002</v>
      </c>
      <c r="I214" s="303"/>
      <c r="J214" s="302">
        <v>0.13001508014360164</v>
      </c>
      <c r="K214" s="302">
        <v>0.44607995626029601</v>
      </c>
      <c r="L214" s="302">
        <f t="shared" ref="L214:L221" si="69">SUM(J214:K214)</f>
        <v>0.5760950364038977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0.12398028450992422</v>
      </c>
      <c r="C215" s="302">
        <v>0.32639480243457808</v>
      </c>
      <c r="D215" s="302">
        <f t="shared" si="67"/>
        <v>0.45037508694450229</v>
      </c>
      <c r="E215" s="303"/>
      <c r="F215" s="302">
        <v>0.20977730789516452</v>
      </c>
      <c r="G215" s="302">
        <v>0.49040519999092447</v>
      </c>
      <c r="H215" s="302">
        <f t="shared" si="68"/>
        <v>0.70018250788608905</v>
      </c>
      <c r="I215" s="303"/>
      <c r="J215" s="302">
        <v>0.21059569252179158</v>
      </c>
      <c r="K215" s="302">
        <v>0.46241667756092852</v>
      </c>
      <c r="L215" s="302">
        <f t="shared" si="69"/>
        <v>0.67301237008272008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0.15677613809983237</v>
      </c>
      <c r="C216" s="302">
        <v>5.4661898566329858E-2</v>
      </c>
      <c r="D216" s="302">
        <f t="shared" si="67"/>
        <v>0.21143803666616223</v>
      </c>
      <c r="E216" s="303"/>
      <c r="F216" s="302">
        <v>0.16214263795014242</v>
      </c>
      <c r="G216" s="302">
        <v>7.1473136750003871E-2</v>
      </c>
      <c r="H216" s="302">
        <f t="shared" si="68"/>
        <v>0.23361577470014627</v>
      </c>
      <c r="I216" s="303"/>
      <c r="J216" s="302">
        <v>0.13114094498253945</v>
      </c>
      <c r="K216" s="302">
        <v>6.7460656397863403E-2</v>
      </c>
      <c r="L216" s="302">
        <f t="shared" si="69"/>
        <v>0.19860160138040284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1.9419923859098517E-2</v>
      </c>
      <c r="C217" s="302">
        <v>0.11088673275907879</v>
      </c>
      <c r="D217" s="302">
        <f t="shared" si="67"/>
        <v>0.13030665661817731</v>
      </c>
      <c r="E217" s="303"/>
      <c r="F217" s="302">
        <v>3.5752515693429347E-2</v>
      </c>
      <c r="G217" s="302">
        <v>0.12204848503601112</v>
      </c>
      <c r="H217" s="302">
        <f t="shared" si="68"/>
        <v>0.15780100072944048</v>
      </c>
      <c r="I217" s="303"/>
      <c r="J217" s="302">
        <v>4.0410071030261237E-2</v>
      </c>
      <c r="K217" s="302">
        <v>0.11041478841643189</v>
      </c>
      <c r="L217" s="302">
        <f t="shared" si="69"/>
        <v>0.15082485944669313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8.2464207678044285E-2</v>
      </c>
      <c r="C218" s="302">
        <v>2.8485266946501945E-2</v>
      </c>
      <c r="D218" s="302">
        <f t="shared" si="67"/>
        <v>0.11094947462454623</v>
      </c>
      <c r="E218" s="303"/>
      <c r="F218" s="302">
        <v>8.5876273100722933E-2</v>
      </c>
      <c r="G218" s="302">
        <v>4.2191997909884135E-2</v>
      </c>
      <c r="H218" s="302">
        <f t="shared" si="68"/>
        <v>0.12806827101060708</v>
      </c>
      <c r="I218" s="303"/>
      <c r="J218" s="302">
        <v>8.7423948099528928E-2</v>
      </c>
      <c r="K218" s="302">
        <v>4.9851509903535547E-2</v>
      </c>
      <c r="L218" s="302">
        <f t="shared" si="69"/>
        <v>0.13727545800306448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5.5276114901495234E-2</v>
      </c>
      <c r="C219" s="302">
        <v>5.2645345692213054E-2</v>
      </c>
      <c r="D219" s="302">
        <f t="shared" si="67"/>
        <v>0.10792146059370829</v>
      </c>
      <c r="E219" s="303"/>
      <c r="F219" s="302">
        <v>5.8217361733127512E-2</v>
      </c>
      <c r="G219" s="302">
        <v>6.3600226059028431E-2</v>
      </c>
      <c r="H219" s="302">
        <f t="shared" si="68"/>
        <v>0.12181758779215594</v>
      </c>
      <c r="I219" s="303"/>
      <c r="J219" s="302">
        <v>5.8500648804619179E-2</v>
      </c>
      <c r="K219" s="302">
        <v>8.1049052937141139E-2</v>
      </c>
      <c r="L219" s="302">
        <f t="shared" si="69"/>
        <v>0.13954970174176032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1.3050528582033467E-2</v>
      </c>
      <c r="C220" s="302">
        <v>2.7259515991287286E-2</v>
      </c>
      <c r="D220" s="302">
        <f t="shared" si="67"/>
        <v>4.0310044573320755E-2</v>
      </c>
      <c r="E220" s="303"/>
      <c r="F220" s="302">
        <v>2.8729573464356357E-2</v>
      </c>
      <c r="G220" s="302">
        <v>3.3306858362033481E-2</v>
      </c>
      <c r="H220" s="302">
        <f t="shared" si="68"/>
        <v>6.2036431826389835E-2</v>
      </c>
      <c r="I220" s="303"/>
      <c r="J220" s="302">
        <v>3.7201063770548666E-2</v>
      </c>
      <c r="K220" s="302">
        <v>3.3693440049286039E-2</v>
      </c>
      <c r="L220" s="302">
        <f t="shared" si="69"/>
        <v>7.0894503819834698E-2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0.14817501312843542</v>
      </c>
      <c r="C221" s="302">
        <v>0.12189303915487117</v>
      </c>
      <c r="D221" s="302">
        <f t="shared" si="67"/>
        <v>0.2700680522833066</v>
      </c>
      <c r="E221" s="303"/>
      <c r="F221" s="302">
        <v>0.1731964038584797</v>
      </c>
      <c r="G221" s="302">
        <v>0.12010718158641742</v>
      </c>
      <c r="H221" s="302">
        <f t="shared" si="68"/>
        <v>0.2933035854448971</v>
      </c>
      <c r="I221" s="303"/>
      <c r="J221" s="302">
        <v>0.15919994384834232</v>
      </c>
      <c r="K221" s="302">
        <v>0.14264603119780009</v>
      </c>
      <c r="L221" s="302">
        <f t="shared" si="69"/>
        <v>0.30184597504614241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0.72452323751033243</v>
      </c>
      <c r="C223" s="311">
        <f t="shared" ref="C223:D223" si="70">SUM(C213:C221)</f>
        <v>1.1354767624896651</v>
      </c>
      <c r="D223" s="311">
        <f t="shared" si="70"/>
        <v>1.8599999999999974</v>
      </c>
      <c r="E223" s="311"/>
      <c r="F223" s="311">
        <f t="shared" ref="F223:H223" si="71">SUM(F213:F221)</f>
        <v>0.94344248780039552</v>
      </c>
      <c r="G223" s="311">
        <f t="shared" si="71"/>
        <v>1.5525575121996069</v>
      </c>
      <c r="H223" s="311">
        <f t="shared" si="71"/>
        <v>2.4960000000000022</v>
      </c>
      <c r="I223" s="311"/>
      <c r="J223" s="311">
        <f t="shared" ref="J223:L223" si="72">SUM(J213:J221)</f>
        <v>0.92139277226909733</v>
      </c>
      <c r="K223" s="311">
        <f t="shared" si="72"/>
        <v>1.5696072277309014</v>
      </c>
      <c r="L223" s="311">
        <f t="shared" si="72"/>
        <v>2.4909999999999988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0.39871471370979455</v>
      </c>
      <c r="C230" s="302">
        <v>1.015291320210703</v>
      </c>
      <c r="D230" s="302">
        <f>SUM(B230:C230)</f>
        <v>1.4140060339204976</v>
      </c>
      <c r="E230" s="303"/>
      <c r="F230" s="302">
        <v>0.52987992138929274</v>
      </c>
      <c r="G230" s="302">
        <v>1.3189672778735861</v>
      </c>
      <c r="H230" s="302">
        <f>SUM(F230:G230)</f>
        <v>1.8488471992628788</v>
      </c>
      <c r="I230" s="303"/>
      <c r="J230" s="302">
        <v>0.70286914376391696</v>
      </c>
      <c r="K230" s="302">
        <v>1.4029339868183031</v>
      </c>
      <c r="L230" s="302">
        <f>SUM(J230:K230)</f>
        <v>2.10580313058222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0.73129722487904403</v>
      </c>
      <c r="C231" s="302">
        <v>3.4568640092711118</v>
      </c>
      <c r="D231" s="302">
        <f t="shared" ref="D231:D238" si="73">SUM(B231:C231)</f>
        <v>4.1881612341501562</v>
      </c>
      <c r="E231" s="303"/>
      <c r="F231" s="302">
        <v>1.0794552543352613</v>
      </c>
      <c r="G231" s="302">
        <v>4.4969714225842301</v>
      </c>
      <c r="H231" s="302">
        <f t="shared" ref="H231:H238" si="74">SUM(F231:G231)</f>
        <v>5.5764266769194917</v>
      </c>
      <c r="I231" s="303"/>
      <c r="J231" s="302">
        <v>1.4758162062755054</v>
      </c>
      <c r="K231" s="302">
        <v>5.1940443084963448</v>
      </c>
      <c r="L231" s="302">
        <f t="shared" ref="L231:L238" si="75">SUM(J231:K231)</f>
        <v>6.6698605147718499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0.59111838949445061</v>
      </c>
      <c r="C232" s="302">
        <v>1.251376516186735</v>
      </c>
      <c r="D232" s="302">
        <f t="shared" si="73"/>
        <v>1.8424949056811855</v>
      </c>
      <c r="E232" s="303"/>
      <c r="F232" s="302">
        <v>0.76286746380158854</v>
      </c>
      <c r="G232" s="302">
        <v>1.5674898578632144</v>
      </c>
      <c r="H232" s="302">
        <f t="shared" si="74"/>
        <v>2.330357321664803</v>
      </c>
      <c r="I232" s="303"/>
      <c r="J232" s="302">
        <v>0.90543409000589825</v>
      </c>
      <c r="K232" s="302">
        <v>1.7232592904264687</v>
      </c>
      <c r="L232" s="302">
        <f t="shared" si="75"/>
        <v>2.6286933804323671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0.76162358773238104</v>
      </c>
      <c r="C233" s="302">
        <v>0.30156360755419509</v>
      </c>
      <c r="D233" s="302">
        <f t="shared" si="73"/>
        <v>1.0631871952865761</v>
      </c>
      <c r="E233" s="303"/>
      <c r="F233" s="302">
        <v>0.6417257776680092</v>
      </c>
      <c r="G233" s="302">
        <v>0.37332385084036879</v>
      </c>
      <c r="H233" s="302">
        <f t="shared" si="74"/>
        <v>1.0150496285083781</v>
      </c>
      <c r="I233" s="303"/>
      <c r="J233" s="302">
        <v>0.47284771816398924</v>
      </c>
      <c r="K233" s="302">
        <v>0.42285651330447721</v>
      </c>
      <c r="L233" s="302">
        <f t="shared" si="75"/>
        <v>0.89570423146846645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3.9539789716934157E-2</v>
      </c>
      <c r="C234" s="302">
        <v>0.51778967058764014</v>
      </c>
      <c r="D234" s="302">
        <f t="shared" si="73"/>
        <v>0.55732946030457431</v>
      </c>
      <c r="E234" s="303"/>
      <c r="F234" s="302">
        <v>5.3379053745901607E-2</v>
      </c>
      <c r="G234" s="302">
        <v>0.57106779444395261</v>
      </c>
      <c r="H234" s="302">
        <f t="shared" si="74"/>
        <v>0.62444684818985419</v>
      </c>
      <c r="I234" s="303"/>
      <c r="J234" s="302">
        <v>0.11217631965419685</v>
      </c>
      <c r="K234" s="302">
        <v>0.62573032419758445</v>
      </c>
      <c r="L234" s="302">
        <f t="shared" si="75"/>
        <v>0.73790664385178129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0.149918540813678</v>
      </c>
      <c r="C235" s="302">
        <v>0.11251411645354303</v>
      </c>
      <c r="D235" s="302">
        <f t="shared" si="73"/>
        <v>0.26243265726722104</v>
      </c>
      <c r="E235" s="303"/>
      <c r="F235" s="302">
        <v>0.15546423879947852</v>
      </c>
      <c r="G235" s="302">
        <v>0.12891644659490098</v>
      </c>
      <c r="H235" s="302">
        <f t="shared" si="74"/>
        <v>0.2843806853943795</v>
      </c>
      <c r="I235" s="303"/>
      <c r="J235" s="302">
        <v>0.20269271421157428</v>
      </c>
      <c r="K235" s="302">
        <v>0.20336431754463624</v>
      </c>
      <c r="L235" s="302">
        <f t="shared" si="75"/>
        <v>0.40605703175621055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0.30127666320014446</v>
      </c>
      <c r="C236" s="302">
        <v>0.15635533918610547</v>
      </c>
      <c r="D236" s="302">
        <f t="shared" si="73"/>
        <v>0.4576320023862499</v>
      </c>
      <c r="E236" s="303"/>
      <c r="F236" s="302">
        <v>0.27805073407249165</v>
      </c>
      <c r="G236" s="302">
        <v>0.20872922123898302</v>
      </c>
      <c r="H236" s="302">
        <f t="shared" si="74"/>
        <v>0.48677995531147467</v>
      </c>
      <c r="I236" s="303"/>
      <c r="J236" s="302">
        <v>0.32114463485529665</v>
      </c>
      <c r="K236" s="302">
        <v>0.307217286315563</v>
      </c>
      <c r="L236" s="302">
        <f t="shared" si="75"/>
        <v>0.62836192117085965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1.9907177894782826E-2</v>
      </c>
      <c r="C237" s="302">
        <v>7.4833942852376448E-2</v>
      </c>
      <c r="D237" s="302">
        <f t="shared" si="73"/>
        <v>9.4741120747159277E-2</v>
      </c>
      <c r="E237" s="303"/>
      <c r="F237" s="302">
        <v>1.8690039700296354E-2</v>
      </c>
      <c r="G237" s="302">
        <v>0.10945853992803774</v>
      </c>
      <c r="H237" s="302">
        <f t="shared" si="74"/>
        <v>0.12814857962833409</v>
      </c>
      <c r="I237" s="303"/>
      <c r="J237" s="302">
        <v>2.8234216249165136E-2</v>
      </c>
      <c r="K237" s="302">
        <v>0.13844355714095846</v>
      </c>
      <c r="L237" s="302">
        <f t="shared" si="75"/>
        <v>0.1666777733901236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6.4534408309595379E-2</v>
      </c>
      <c r="C238" s="302">
        <v>0.10048098194679224</v>
      </c>
      <c r="D238" s="302">
        <f t="shared" si="73"/>
        <v>0.16501539025638762</v>
      </c>
      <c r="E238" s="303"/>
      <c r="F238" s="302">
        <v>5.0525614993516627E-2</v>
      </c>
      <c r="G238" s="302">
        <v>0.10403749012685974</v>
      </c>
      <c r="H238" s="302">
        <f t="shared" si="74"/>
        <v>0.15456310512037635</v>
      </c>
      <c r="I238" s="303"/>
      <c r="J238" s="302">
        <v>5.1609707247028035E-2</v>
      </c>
      <c r="K238" s="302">
        <v>0.1053256653290942</v>
      </c>
      <c r="L238" s="302">
        <f t="shared" si="75"/>
        <v>0.15693537257612222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3.0579304957508047</v>
      </c>
      <c r="C240" s="311">
        <f t="shared" ref="C240:D240" si="76">SUM(C230:C238)</f>
        <v>6.9870695042492024</v>
      </c>
      <c r="D240" s="311">
        <f t="shared" si="76"/>
        <v>10.045000000000005</v>
      </c>
      <c r="E240" s="311"/>
      <c r="F240" s="311">
        <f t="shared" ref="F240:H240" si="77">SUM(F230:F238)</f>
        <v>3.5700380985058366</v>
      </c>
      <c r="G240" s="311">
        <f t="shared" si="77"/>
        <v>8.8789619014941348</v>
      </c>
      <c r="H240" s="311">
        <f t="shared" si="77"/>
        <v>12.448999999999971</v>
      </c>
      <c r="I240" s="311"/>
      <c r="J240" s="311">
        <f t="shared" ref="J240:L240" si="78">SUM(J230:J238)</f>
        <v>4.2728247504265706</v>
      </c>
      <c r="K240" s="311">
        <f t="shared" si="78"/>
        <v>10.12317524957343</v>
      </c>
      <c r="L240" s="311">
        <f t="shared" si="78"/>
        <v>14.396000000000001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0.4404883529050726</v>
      </c>
      <c r="C247" s="302">
        <v>0.92147924766356315</v>
      </c>
      <c r="D247" s="302">
        <f>SUM(B247:C247)</f>
        <v>1.3619676005686356</v>
      </c>
      <c r="E247" s="303"/>
      <c r="F247" s="302">
        <v>0.37545638930170555</v>
      </c>
      <c r="G247" s="302">
        <v>0.68428376096355348</v>
      </c>
      <c r="H247" s="302">
        <f>SUM(F247:G247)</f>
        <v>1.059740150265259</v>
      </c>
      <c r="I247" s="303"/>
      <c r="J247" s="302">
        <v>0.42862847769467449</v>
      </c>
      <c r="K247" s="302">
        <v>0.61925852573251883</v>
      </c>
      <c r="L247" s="302">
        <f>SUM(J247:K247)</f>
        <v>1.0478870034271934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0.57398086754261646</v>
      </c>
      <c r="C248" s="302">
        <v>1.2331905409590813</v>
      </c>
      <c r="D248" s="302">
        <f t="shared" ref="D248:D255" si="79">SUM(B248:C248)</f>
        <v>1.8071714085016977</v>
      </c>
      <c r="E248" s="303"/>
      <c r="F248" s="302">
        <v>0.53399414945785273</v>
      </c>
      <c r="G248" s="302">
        <v>0.96495181310207823</v>
      </c>
      <c r="H248" s="302">
        <f t="shared" ref="H248:H255" si="80">SUM(F248:G248)</f>
        <v>1.4989459625599308</v>
      </c>
      <c r="I248" s="303"/>
      <c r="J248" s="302">
        <v>0.65756970874886345</v>
      </c>
      <c r="K248" s="302">
        <v>1.0628521557725521</v>
      </c>
      <c r="L248" s="302">
        <f t="shared" ref="L248:L255" si="81">SUM(J248:K248)</f>
        <v>1.7204218645214155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0.94172212080330531</v>
      </c>
      <c r="C249" s="302">
        <v>1.3431230055155954</v>
      </c>
      <c r="D249" s="302">
        <f t="shared" si="79"/>
        <v>2.2848451263189009</v>
      </c>
      <c r="E249" s="303"/>
      <c r="F249" s="302">
        <v>0.70283228744813808</v>
      </c>
      <c r="G249" s="302">
        <v>1.0006132080609731</v>
      </c>
      <c r="H249" s="302">
        <f t="shared" si="80"/>
        <v>1.7034454955091112</v>
      </c>
      <c r="I249" s="303"/>
      <c r="J249" s="302">
        <v>0.7101225051509541</v>
      </c>
      <c r="K249" s="302">
        <v>0.82540670617581624</v>
      </c>
      <c r="L249" s="302">
        <f t="shared" si="81"/>
        <v>1.5355292113267702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2.2540247030470217</v>
      </c>
      <c r="C250" s="302">
        <v>0.91228980582695862</v>
      </c>
      <c r="D250" s="302">
        <f t="shared" si="79"/>
        <v>3.1663145088739801</v>
      </c>
      <c r="E250" s="303"/>
      <c r="F250" s="302">
        <v>1.4855894041702882</v>
      </c>
      <c r="G250" s="302">
        <v>0.69750165377575857</v>
      </c>
      <c r="H250" s="302">
        <f t="shared" si="80"/>
        <v>2.1830910579460467</v>
      </c>
      <c r="I250" s="303"/>
      <c r="J250" s="302">
        <v>1.0220922020715835</v>
      </c>
      <c r="K250" s="302">
        <v>0.64759986991810481</v>
      </c>
      <c r="L250" s="302">
        <f t="shared" si="81"/>
        <v>1.6696920719896884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2.9375454562037703E-2</v>
      </c>
      <c r="C251" s="302">
        <v>9.4567743144665206E-2</v>
      </c>
      <c r="D251" s="302">
        <f t="shared" si="79"/>
        <v>0.12394319770670291</v>
      </c>
      <c r="E251" s="303"/>
      <c r="F251" s="302">
        <v>1.7879942747367223E-2</v>
      </c>
      <c r="G251" s="302">
        <v>5.1675837388545941E-2</v>
      </c>
      <c r="H251" s="302">
        <f t="shared" si="80"/>
        <v>6.9555780135913167E-2</v>
      </c>
      <c r="I251" s="303"/>
      <c r="J251" s="302">
        <v>2.5545207245396585E-2</v>
      </c>
      <c r="K251" s="302">
        <v>4.2342672639945539E-2</v>
      </c>
      <c r="L251" s="302">
        <f t="shared" si="81"/>
        <v>6.7887879885342117E-2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6.4639707610918917E-2</v>
      </c>
      <c r="C252" s="302">
        <v>3.1811041412327663E-2</v>
      </c>
      <c r="D252" s="302">
        <f t="shared" si="79"/>
        <v>9.6450749023246574E-2</v>
      </c>
      <c r="E252" s="303"/>
      <c r="F252" s="302">
        <v>3.3344217485139008E-2</v>
      </c>
      <c r="G252" s="302">
        <v>2.5566097834724692E-2</v>
      </c>
      <c r="H252" s="302">
        <f t="shared" si="80"/>
        <v>5.8910315319863696E-2</v>
      </c>
      <c r="I252" s="303"/>
      <c r="J252" s="302">
        <v>4.0054600164825802E-2</v>
      </c>
      <c r="K252" s="302">
        <v>3.2365702281110423E-2</v>
      </c>
      <c r="L252" s="302">
        <f t="shared" si="81"/>
        <v>7.2420302445936224E-2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0.60352004540618376</v>
      </c>
      <c r="C253" s="302">
        <v>0.33317994559636915</v>
      </c>
      <c r="D253" s="302">
        <f t="shared" si="79"/>
        <v>0.93669999100255286</v>
      </c>
      <c r="E253" s="303"/>
      <c r="F253" s="302">
        <v>0.3753361208950251</v>
      </c>
      <c r="G253" s="302">
        <v>0.23174129189303988</v>
      </c>
      <c r="H253" s="302">
        <f t="shared" si="80"/>
        <v>0.60707741278806493</v>
      </c>
      <c r="I253" s="303"/>
      <c r="J253" s="302">
        <v>0.40409906636655718</v>
      </c>
      <c r="K253" s="302">
        <v>0.27795215390706585</v>
      </c>
      <c r="L253" s="302">
        <f t="shared" si="81"/>
        <v>0.68205122027362308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1.3039176195015443E-2</v>
      </c>
      <c r="C254" s="302">
        <v>5.6854847092212064E-2</v>
      </c>
      <c r="D254" s="302">
        <f t="shared" si="79"/>
        <v>6.9894023287227505E-2</v>
      </c>
      <c r="E254" s="303"/>
      <c r="F254" s="302">
        <v>6.1720761499548865E-3</v>
      </c>
      <c r="G254" s="302">
        <v>4.7339141835829407E-2</v>
      </c>
      <c r="H254" s="302">
        <f t="shared" si="80"/>
        <v>5.3511217985784294E-2</v>
      </c>
      <c r="I254" s="303"/>
      <c r="J254" s="302">
        <v>9.6149845046345356E-3</v>
      </c>
      <c r="K254" s="302">
        <v>6.7104057824588184E-2</v>
      </c>
      <c r="L254" s="302">
        <f t="shared" si="81"/>
        <v>7.671904232922272E-2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9.7703049323554794E-2</v>
      </c>
      <c r="C255" s="302">
        <v>7.501034539353163E-2</v>
      </c>
      <c r="D255" s="302">
        <f t="shared" si="79"/>
        <v>0.17271339471708641</v>
      </c>
      <c r="E255" s="303"/>
      <c r="F255" s="302">
        <v>3.3926229468842613E-2</v>
      </c>
      <c r="G255" s="302">
        <v>4.4796378021190339E-2</v>
      </c>
      <c r="H255" s="302">
        <f t="shared" si="80"/>
        <v>7.8722607490032959E-2</v>
      </c>
      <c r="I255" s="303"/>
      <c r="J255" s="302">
        <v>3.4012359892480248E-2</v>
      </c>
      <c r="K255" s="302">
        <v>4.0379043908327833E-2</v>
      </c>
      <c r="L255" s="302">
        <f t="shared" si="81"/>
        <v>7.4391403800808081E-2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5.0184934773957268</v>
      </c>
      <c r="C257" s="311">
        <f t="shared" ref="C257:D257" si="82">SUM(C247:C255)</f>
        <v>5.0015065226043047</v>
      </c>
      <c r="D257" s="311">
        <f t="shared" si="82"/>
        <v>10.02000000000003</v>
      </c>
      <c r="E257" s="311"/>
      <c r="F257" s="311">
        <f t="shared" ref="F257:H257" si="83">SUM(F247:F255)</f>
        <v>3.5645308171243135</v>
      </c>
      <c r="G257" s="311">
        <f t="shared" si="83"/>
        <v>3.7484691828756938</v>
      </c>
      <c r="H257" s="311">
        <f t="shared" si="83"/>
        <v>7.3130000000000068</v>
      </c>
      <c r="I257" s="311"/>
      <c r="J257" s="311">
        <f t="shared" ref="J257:L257" si="84">SUM(J247:J255)</f>
        <v>3.3317391118399704</v>
      </c>
      <c r="K257" s="311">
        <f t="shared" si="84"/>
        <v>3.6152608881600297</v>
      </c>
      <c r="L257" s="311">
        <f t="shared" si="84"/>
        <v>6.9470000000000001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0.3547686974456814</v>
      </c>
      <c r="C264" s="302">
        <v>0.51668408124511322</v>
      </c>
      <c r="D264" s="302">
        <f>SUM(B264:C264)</f>
        <v>0.87145277869079463</v>
      </c>
      <c r="E264" s="303"/>
      <c r="F264" s="302">
        <v>0.36954788020734541</v>
      </c>
      <c r="G264" s="302">
        <v>0.73325764178953834</v>
      </c>
      <c r="H264" s="302">
        <f>SUM(F264:G264)</f>
        <v>1.1028055219968838</v>
      </c>
      <c r="I264" s="303"/>
      <c r="J264" s="302">
        <v>0.49868246803028843</v>
      </c>
      <c r="K264" s="302">
        <v>0.9109375799809718</v>
      </c>
      <c r="L264" s="302">
        <f>SUM(J264:K264)</f>
        <v>1.4096200480112602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0.46528959731605835</v>
      </c>
      <c r="C265" s="302">
        <v>0.43949476661067044</v>
      </c>
      <c r="D265" s="302">
        <f t="shared" ref="D265:D272" si="85">SUM(B265:C265)</f>
        <v>0.90478436392672879</v>
      </c>
      <c r="E265" s="303"/>
      <c r="F265" s="302">
        <v>0.50722768340817459</v>
      </c>
      <c r="G265" s="302">
        <v>0.6633648241400929</v>
      </c>
      <c r="H265" s="302">
        <f t="shared" ref="H265:H272" si="86">SUM(F265:G265)</f>
        <v>1.1705925075482675</v>
      </c>
      <c r="I265" s="303"/>
      <c r="J265" s="302">
        <v>0.67251288509891305</v>
      </c>
      <c r="K265" s="302">
        <v>0.84258449648747835</v>
      </c>
      <c r="L265" s="302">
        <f t="shared" ref="L265:L272" si="87">SUM(J265:K265)</f>
        <v>1.5150973815863913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0.47823684891452017</v>
      </c>
      <c r="C266" s="302">
        <v>0.47560627819297585</v>
      </c>
      <c r="D266" s="302">
        <f t="shared" si="85"/>
        <v>0.95384312710749608</v>
      </c>
      <c r="E266" s="303"/>
      <c r="F266" s="302">
        <v>0.49279323052343221</v>
      </c>
      <c r="G266" s="302">
        <v>0.66471257495275082</v>
      </c>
      <c r="H266" s="302">
        <f t="shared" si="86"/>
        <v>1.1575058054761831</v>
      </c>
      <c r="I266" s="303"/>
      <c r="J266" s="302">
        <v>0.61975119245962174</v>
      </c>
      <c r="K266" s="302">
        <v>0.6605286145898982</v>
      </c>
      <c r="L266" s="302">
        <f t="shared" si="87"/>
        <v>1.2802798070495198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1.2973564219918945</v>
      </c>
      <c r="C267" s="302">
        <v>0.20961553061596397</v>
      </c>
      <c r="D267" s="302">
        <f t="shared" si="85"/>
        <v>1.5069719526078584</v>
      </c>
      <c r="E267" s="303"/>
      <c r="F267" s="302">
        <v>1.1210982703012697</v>
      </c>
      <c r="G267" s="302">
        <v>0.28329856720540975</v>
      </c>
      <c r="H267" s="302">
        <f t="shared" si="86"/>
        <v>1.4043968375066795</v>
      </c>
      <c r="I267" s="303"/>
      <c r="J267" s="302">
        <v>0.908793491559725</v>
      </c>
      <c r="K267" s="302">
        <v>0.29818362077028221</v>
      </c>
      <c r="L267" s="302">
        <f t="shared" si="87"/>
        <v>1.2069771123300073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5.8222452515166064E-2</v>
      </c>
      <c r="C268" s="302">
        <v>0.33366543170170232</v>
      </c>
      <c r="D268" s="302">
        <f t="shared" si="85"/>
        <v>0.39188788421686838</v>
      </c>
      <c r="E268" s="303"/>
      <c r="F268" s="302">
        <v>6.9616695479868609E-2</v>
      </c>
      <c r="G268" s="302">
        <v>0.24840149721004751</v>
      </c>
      <c r="H268" s="302">
        <f t="shared" si="86"/>
        <v>0.3180181926899161</v>
      </c>
      <c r="I268" s="303"/>
      <c r="J268" s="302">
        <v>0.13335624628094137</v>
      </c>
      <c r="K268" s="302">
        <v>0.27963603560981504</v>
      </c>
      <c r="L268" s="302">
        <f t="shared" si="87"/>
        <v>0.41299228189075643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0.16368528140745428</v>
      </c>
      <c r="C269" s="302">
        <v>8.2391074021762906E-2</v>
      </c>
      <c r="D269" s="302">
        <f t="shared" si="85"/>
        <v>0.24607635542921719</v>
      </c>
      <c r="E269" s="303"/>
      <c r="F269" s="302">
        <v>0.13698796781564712</v>
      </c>
      <c r="G269" s="302">
        <v>0.10178742403816315</v>
      </c>
      <c r="H269" s="302">
        <f t="shared" si="86"/>
        <v>0.23877539185381028</v>
      </c>
      <c r="I269" s="303"/>
      <c r="J269" s="302">
        <v>0.1811015513601624</v>
      </c>
      <c r="K269" s="302">
        <v>0.13632094173338266</v>
      </c>
      <c r="L269" s="302">
        <f t="shared" si="87"/>
        <v>0.31742249309354509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0.6142677184448091</v>
      </c>
      <c r="C270" s="302">
        <v>0.33587389485150188</v>
      </c>
      <c r="D270" s="302">
        <f t="shared" si="85"/>
        <v>0.95014161329631097</v>
      </c>
      <c r="E270" s="303"/>
      <c r="F270" s="302">
        <v>0.48523502212043251</v>
      </c>
      <c r="G270" s="302">
        <v>0.41596912405211045</v>
      </c>
      <c r="H270" s="302">
        <f t="shared" si="86"/>
        <v>0.90120414617254296</v>
      </c>
      <c r="I270" s="303"/>
      <c r="J270" s="302">
        <v>0.55010836094934101</v>
      </c>
      <c r="K270" s="302">
        <v>0.42022632311050684</v>
      </c>
      <c r="L270" s="302">
        <f t="shared" si="87"/>
        <v>0.97033468405984791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9.747703059205786E-3</v>
      </c>
      <c r="C271" s="302">
        <v>7.5210454703665594E-2</v>
      </c>
      <c r="D271" s="302">
        <f t="shared" si="85"/>
        <v>8.4958157762871384E-2</v>
      </c>
      <c r="E271" s="303"/>
      <c r="F271" s="302">
        <v>8.6068558154910497E-3</v>
      </c>
      <c r="G271" s="302">
        <v>7.8024642269968733E-2</v>
      </c>
      <c r="H271" s="302">
        <f t="shared" si="86"/>
        <v>8.6631498085459779E-2</v>
      </c>
      <c r="I271" s="303"/>
      <c r="J271" s="302">
        <v>1.8008780482170663E-2</v>
      </c>
      <c r="K271" s="302">
        <v>7.9635906992394839E-2</v>
      </c>
      <c r="L271" s="302">
        <f t="shared" si="87"/>
        <v>9.7644687474565506E-2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0.34857656893922251</v>
      </c>
      <c r="C272" s="302">
        <v>0.13130719802263188</v>
      </c>
      <c r="D272" s="302">
        <f t="shared" si="85"/>
        <v>0.47988376696185442</v>
      </c>
      <c r="E272" s="303"/>
      <c r="F272" s="302">
        <v>0.29338225346120883</v>
      </c>
      <c r="G272" s="302">
        <v>0.12568784520905088</v>
      </c>
      <c r="H272" s="302">
        <f t="shared" si="86"/>
        <v>0.41907009867025968</v>
      </c>
      <c r="I272" s="303"/>
      <c r="J272" s="302">
        <v>0.31907791181873402</v>
      </c>
      <c r="K272" s="302">
        <v>0.13455359268536807</v>
      </c>
      <c r="L272" s="302">
        <f t="shared" si="87"/>
        <v>0.45363150450410206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3.7901512900340122</v>
      </c>
      <c r="C274" s="311">
        <f t="shared" ref="C274:D274" si="88">SUM(C264:C272)</f>
        <v>2.5998487099659875</v>
      </c>
      <c r="D274" s="311">
        <f t="shared" si="88"/>
        <v>6.39</v>
      </c>
      <c r="E274" s="311"/>
      <c r="F274" s="311">
        <f t="shared" ref="F274:H274" si="89">SUM(F264:F272)</f>
        <v>3.4844958591328705</v>
      </c>
      <c r="G274" s="311">
        <f t="shared" si="89"/>
        <v>3.3145041408671325</v>
      </c>
      <c r="H274" s="311">
        <f t="shared" si="89"/>
        <v>6.799000000000003</v>
      </c>
      <c r="I274" s="311"/>
      <c r="J274" s="311">
        <f t="shared" ref="J274:L274" si="90">SUM(J264:J272)</f>
        <v>3.9013928880398971</v>
      </c>
      <c r="K274" s="311">
        <f t="shared" si="90"/>
        <v>3.7626071119600981</v>
      </c>
      <c r="L274" s="311">
        <f t="shared" si="90"/>
        <v>7.6639999999999953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1.0714271880775073</v>
      </c>
      <c r="C281" s="302">
        <v>2.1911384206933446</v>
      </c>
      <c r="D281" s="302">
        <f>SUM(B281:C281)</f>
        <v>3.2625656087708519</v>
      </c>
      <c r="E281" s="303"/>
      <c r="F281" s="302">
        <v>1.1715973728614546</v>
      </c>
      <c r="G281" s="302">
        <v>2.5892196351601457</v>
      </c>
      <c r="H281" s="302">
        <f>SUM(F281:G281)</f>
        <v>3.7608170080216006</v>
      </c>
      <c r="I281" s="303"/>
      <c r="J281" s="302">
        <v>1.5029556009637208</v>
      </c>
      <c r="K281" s="302">
        <v>2.7441276924739415</v>
      </c>
      <c r="L281" s="302">
        <f>SUM(J281:K281)</f>
        <v>4.2470832934376626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2.7465972452832852</v>
      </c>
      <c r="C282" s="302">
        <v>6.6540272361966313</v>
      </c>
      <c r="D282" s="302">
        <f t="shared" ref="D282:D289" si="91">SUM(B282:C282)</f>
        <v>9.400624481479916</v>
      </c>
      <c r="E282" s="303"/>
      <c r="F282" s="302">
        <v>3.167287953333715</v>
      </c>
      <c r="G282" s="302">
        <v>8.8091130530607735</v>
      </c>
      <c r="H282" s="302">
        <f t="shared" ref="H282:H289" si="92">SUM(F282:G282)</f>
        <v>11.976401006394489</v>
      </c>
      <c r="I282" s="303"/>
      <c r="J282" s="302">
        <v>4.3591782664163636</v>
      </c>
      <c r="K282" s="302">
        <v>9.6616948821802495</v>
      </c>
      <c r="L282" s="302">
        <f t="shared" ref="L282:L289" si="93">SUM(J282:K282)</f>
        <v>14.020873148596614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2.173160397864113</v>
      </c>
      <c r="C283" s="302">
        <v>3.2632486214837129</v>
      </c>
      <c r="D283" s="302">
        <f t="shared" si="91"/>
        <v>5.4364090193478258</v>
      </c>
      <c r="E283" s="303"/>
      <c r="F283" s="302">
        <v>2.0589727009937668</v>
      </c>
      <c r="G283" s="302">
        <v>3.891821777142122</v>
      </c>
      <c r="H283" s="302">
        <f t="shared" si="92"/>
        <v>5.9507944781358884</v>
      </c>
      <c r="I283" s="303"/>
      <c r="J283" s="302">
        <v>2.5907794004421083</v>
      </c>
      <c r="K283" s="302">
        <v>3.7037001228584532</v>
      </c>
      <c r="L283" s="302">
        <f t="shared" si="93"/>
        <v>6.294479523300561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5.2107714456631342</v>
      </c>
      <c r="C284" s="302">
        <v>2.1064793711212624</v>
      </c>
      <c r="D284" s="302">
        <f t="shared" si="91"/>
        <v>7.3172508167843962</v>
      </c>
      <c r="E284" s="303"/>
      <c r="F284" s="302">
        <v>4.2989191541638716</v>
      </c>
      <c r="G284" s="302">
        <v>2.1716245506107845</v>
      </c>
      <c r="H284" s="302">
        <f t="shared" si="92"/>
        <v>6.4705437047746557</v>
      </c>
      <c r="I284" s="303"/>
      <c r="J284" s="302">
        <v>3.3584897310741049</v>
      </c>
      <c r="K284" s="302">
        <v>2.6234795785704481</v>
      </c>
      <c r="L284" s="302">
        <f t="shared" si="93"/>
        <v>5.981969309644553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0.10941378082149994</v>
      </c>
      <c r="C285" s="302">
        <v>0.57000459802602388</v>
      </c>
      <c r="D285" s="302">
        <f t="shared" si="91"/>
        <v>0.67941837884752387</v>
      </c>
      <c r="E285" s="303"/>
      <c r="F285" s="302">
        <v>9.3448910038141902E-2</v>
      </c>
      <c r="G285" s="302">
        <v>0.46174771696360817</v>
      </c>
      <c r="H285" s="302">
        <f t="shared" si="92"/>
        <v>0.5551966270017501</v>
      </c>
      <c r="I285" s="303"/>
      <c r="J285" s="302">
        <v>0.17975855752172218</v>
      </c>
      <c r="K285" s="302">
        <v>0.37275387349999223</v>
      </c>
      <c r="L285" s="302">
        <f t="shared" si="93"/>
        <v>0.55251243102171443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0.37030987441547947</v>
      </c>
      <c r="C286" s="302">
        <v>0.13042722092592737</v>
      </c>
      <c r="D286" s="302">
        <f t="shared" si="91"/>
        <v>0.50073709534140687</v>
      </c>
      <c r="E286" s="303"/>
      <c r="F286" s="302">
        <v>0.43470303177860886</v>
      </c>
      <c r="G286" s="302">
        <v>0.16694052503225104</v>
      </c>
      <c r="H286" s="302">
        <f t="shared" si="92"/>
        <v>0.6016435568108599</v>
      </c>
      <c r="I286" s="303"/>
      <c r="J286" s="302">
        <v>0.57229505325742214</v>
      </c>
      <c r="K286" s="302">
        <v>0.26169547515862157</v>
      </c>
      <c r="L286" s="302">
        <f t="shared" si="93"/>
        <v>0.83399052841604371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0.86768231662008166</v>
      </c>
      <c r="C287" s="302">
        <v>0.6450812002859504</v>
      </c>
      <c r="D287" s="302">
        <f t="shared" si="91"/>
        <v>1.5127635169060321</v>
      </c>
      <c r="E287" s="303"/>
      <c r="F287" s="302">
        <v>0.68733480443253347</v>
      </c>
      <c r="G287" s="302">
        <v>0.59940545767689313</v>
      </c>
      <c r="H287" s="302">
        <f t="shared" si="92"/>
        <v>1.2867402621094266</v>
      </c>
      <c r="I287" s="303"/>
      <c r="J287" s="302">
        <v>0.78934780292743445</v>
      </c>
      <c r="K287" s="302">
        <v>0.77420764634214745</v>
      </c>
      <c r="L287" s="302">
        <f t="shared" si="93"/>
        <v>1.563555449269582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4.876182728313333E-2</v>
      </c>
      <c r="C288" s="302">
        <v>0.32832330792747699</v>
      </c>
      <c r="D288" s="302">
        <f t="shared" si="91"/>
        <v>0.37708513521061032</v>
      </c>
      <c r="E288" s="303"/>
      <c r="F288" s="302">
        <v>3.4133159930696821E-2</v>
      </c>
      <c r="G288" s="302">
        <v>0.2828419715143306</v>
      </c>
      <c r="H288" s="302">
        <f t="shared" si="92"/>
        <v>0.31697513144502742</v>
      </c>
      <c r="I288" s="303"/>
      <c r="J288" s="302">
        <v>5.1664646441596192E-2</v>
      </c>
      <c r="K288" s="302">
        <v>0.28155212869634394</v>
      </c>
      <c r="L288" s="302">
        <f t="shared" si="93"/>
        <v>0.33321677513794012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0.74525525847215879</v>
      </c>
      <c r="C289" s="302">
        <v>0.51089068883926536</v>
      </c>
      <c r="D289" s="302">
        <f t="shared" si="91"/>
        <v>1.256145947311424</v>
      </c>
      <c r="E289" s="303"/>
      <c r="F289" s="302">
        <v>0.51880893768634084</v>
      </c>
      <c r="G289" s="302">
        <v>0.47107928761998391</v>
      </c>
      <c r="H289" s="302">
        <f t="shared" si="92"/>
        <v>0.98988822530632481</v>
      </c>
      <c r="I289" s="303"/>
      <c r="J289" s="302">
        <v>0.570732815572629</v>
      </c>
      <c r="K289" s="302">
        <v>0.51058672560269525</v>
      </c>
      <c r="L289" s="302">
        <f t="shared" si="93"/>
        <v>1.0813195411753243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13.343379334500394</v>
      </c>
      <c r="C291" s="311">
        <f t="shared" ref="C291:D291" si="94">SUM(C281:C289)</f>
        <v>16.399620665499594</v>
      </c>
      <c r="D291" s="311">
        <f t="shared" si="94"/>
        <v>29.742999999999981</v>
      </c>
      <c r="E291" s="311"/>
      <c r="F291" s="311">
        <f t="shared" ref="F291:H291" si="95">SUM(F281:F289)</f>
        <v>12.465206025219128</v>
      </c>
      <c r="G291" s="311">
        <f t="shared" si="95"/>
        <v>19.443793974780892</v>
      </c>
      <c r="H291" s="311">
        <f t="shared" si="95"/>
        <v>31.909000000000017</v>
      </c>
      <c r="I291" s="311"/>
      <c r="J291" s="311">
        <f t="shared" ref="J291:L291" si="96">SUM(J281:J289)</f>
        <v>13.975201874617103</v>
      </c>
      <c r="K291" s="311">
        <f t="shared" si="96"/>
        <v>20.933798125382893</v>
      </c>
      <c r="L291" s="311">
        <f t="shared" si="96"/>
        <v>34.908999999999999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0.8896333787250692</v>
      </c>
      <c r="C298" s="302">
        <v>1.9467717730614105</v>
      </c>
      <c r="D298" s="302">
        <f>SUM(B298:C298)</f>
        <v>2.8364051517864795</v>
      </c>
      <c r="E298" s="303"/>
      <c r="F298" s="302">
        <v>1.0478302901074796</v>
      </c>
      <c r="G298" s="302">
        <v>1.9173312901707817</v>
      </c>
      <c r="H298" s="302">
        <f>SUM(F298:G298)</f>
        <v>2.9651615802782612</v>
      </c>
      <c r="I298" s="303"/>
      <c r="J298" s="302">
        <v>1.4639978280293169</v>
      </c>
      <c r="K298" s="302">
        <v>2.1566362687867988</v>
      </c>
      <c r="L298" s="302">
        <f>SUM(J298:K298)</f>
        <v>3.6206340968161159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1.4046421424977238</v>
      </c>
      <c r="C299" s="302">
        <v>2.1228649020255652</v>
      </c>
      <c r="D299" s="302">
        <f t="shared" ref="D299:D306" si="97">SUM(B299:C299)</f>
        <v>3.527507044523289</v>
      </c>
      <c r="E299" s="303"/>
      <c r="F299" s="302">
        <v>1.7364494756882178</v>
      </c>
      <c r="G299" s="302">
        <v>2.3490384947089296</v>
      </c>
      <c r="H299" s="302">
        <f t="shared" ref="H299:H306" si="98">SUM(F299:G299)</f>
        <v>4.0854879703971472</v>
      </c>
      <c r="I299" s="303"/>
      <c r="J299" s="302">
        <v>2.4287398475632052</v>
      </c>
      <c r="K299" s="302">
        <v>3.1204525540193164</v>
      </c>
      <c r="L299" s="302">
        <f t="shared" ref="L299:L306" si="99">SUM(J299:K299)</f>
        <v>5.5491924015825216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1.6987020588100892</v>
      </c>
      <c r="C300" s="302">
        <v>3.4896533373657466</v>
      </c>
      <c r="D300" s="302">
        <f t="shared" si="97"/>
        <v>5.1883553961758357</v>
      </c>
      <c r="E300" s="303"/>
      <c r="F300" s="302">
        <v>1.9441913492464868</v>
      </c>
      <c r="G300" s="302">
        <v>3.3292194893615852</v>
      </c>
      <c r="H300" s="302">
        <f t="shared" si="98"/>
        <v>5.273410838608072</v>
      </c>
      <c r="I300" s="303"/>
      <c r="J300" s="302">
        <v>2.4647457031998186</v>
      </c>
      <c r="K300" s="302">
        <v>3.4010938370099835</v>
      </c>
      <c r="L300" s="302">
        <f t="shared" si="99"/>
        <v>5.8658395402098016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3.793835396100532</v>
      </c>
      <c r="C301" s="302">
        <v>2.2657863047833415</v>
      </c>
      <c r="D301" s="302">
        <f t="shared" si="97"/>
        <v>6.0596217008838735</v>
      </c>
      <c r="E301" s="303"/>
      <c r="F301" s="302">
        <v>3.4280616628531857</v>
      </c>
      <c r="G301" s="302">
        <v>2.2503668878949896</v>
      </c>
      <c r="H301" s="302">
        <f t="shared" si="98"/>
        <v>5.6784285507481753</v>
      </c>
      <c r="I301" s="303"/>
      <c r="J301" s="302">
        <v>3.0942932284105762</v>
      </c>
      <c r="K301" s="302">
        <v>2.6628871250329067</v>
      </c>
      <c r="L301" s="302">
        <f t="shared" si="99"/>
        <v>5.7571803534434824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0.15942556103371647</v>
      </c>
      <c r="C302" s="302">
        <v>1.0116256616293176</v>
      </c>
      <c r="D302" s="302">
        <f t="shared" si="97"/>
        <v>1.1710512226630341</v>
      </c>
      <c r="E302" s="303"/>
      <c r="F302" s="302">
        <v>0.15968125227983618</v>
      </c>
      <c r="G302" s="302">
        <v>0.56200481350097875</v>
      </c>
      <c r="H302" s="302">
        <f t="shared" si="98"/>
        <v>0.72168606578081496</v>
      </c>
      <c r="I302" s="303"/>
      <c r="J302" s="302">
        <v>0.25681211248803221</v>
      </c>
      <c r="K302" s="302">
        <v>0.50855241072918578</v>
      </c>
      <c r="L302" s="302">
        <f t="shared" si="99"/>
        <v>0.76536452321721793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2.2346732969277001</v>
      </c>
      <c r="C303" s="302">
        <v>0.84056582216749909</v>
      </c>
      <c r="D303" s="302">
        <f t="shared" si="97"/>
        <v>3.0752391190951993</v>
      </c>
      <c r="E303" s="303"/>
      <c r="F303" s="302">
        <v>2.0924112292499268</v>
      </c>
      <c r="G303" s="302">
        <v>0.76193474949926832</v>
      </c>
      <c r="H303" s="302">
        <f t="shared" si="98"/>
        <v>2.8543459787491949</v>
      </c>
      <c r="I303" s="303"/>
      <c r="J303" s="302">
        <v>2.7475930450943151</v>
      </c>
      <c r="K303" s="302">
        <v>0.99882138671859522</v>
      </c>
      <c r="L303" s="302">
        <f t="shared" si="99"/>
        <v>3.7464144318129105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1.347693399501638</v>
      </c>
      <c r="C304" s="302">
        <v>2.8013364323810981</v>
      </c>
      <c r="D304" s="302">
        <f t="shared" si="97"/>
        <v>4.1490298318827357</v>
      </c>
      <c r="E304" s="303"/>
      <c r="F304" s="302">
        <v>1.2877441222865698</v>
      </c>
      <c r="G304" s="302">
        <v>2.2964307927880574</v>
      </c>
      <c r="H304" s="302">
        <f t="shared" si="98"/>
        <v>3.5841749150746272</v>
      </c>
      <c r="I304" s="303"/>
      <c r="J304" s="302">
        <v>2.0261264495200173</v>
      </c>
      <c r="K304" s="302">
        <v>3.048862875310876</v>
      </c>
      <c r="L304" s="302">
        <f t="shared" si="99"/>
        <v>5.0749893248308933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0.124119701662345</v>
      </c>
      <c r="C305" s="302">
        <v>1.8255642771717857</v>
      </c>
      <c r="D305" s="302">
        <f t="shared" si="97"/>
        <v>1.9496839788341307</v>
      </c>
      <c r="E305" s="303"/>
      <c r="F305" s="302">
        <v>9.8147339629650304E-2</v>
      </c>
      <c r="G305" s="302">
        <v>1.315114445457451</v>
      </c>
      <c r="H305" s="302">
        <f t="shared" si="98"/>
        <v>1.4132617850871014</v>
      </c>
      <c r="I305" s="303"/>
      <c r="J305" s="302">
        <v>0.13611356656634405</v>
      </c>
      <c r="K305" s="302">
        <v>1.3666815956911118</v>
      </c>
      <c r="L305" s="302">
        <f t="shared" si="99"/>
        <v>1.5027951622574558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4.309848778321296</v>
      </c>
      <c r="C306" s="302">
        <v>7.5142577758341416</v>
      </c>
      <c r="D306" s="302">
        <f t="shared" si="97"/>
        <v>11.824106554155438</v>
      </c>
      <c r="E306" s="303"/>
      <c r="F306" s="302">
        <v>3.7048185110873066</v>
      </c>
      <c r="G306" s="302">
        <v>5.4832238041892225</v>
      </c>
      <c r="H306" s="302">
        <f t="shared" si="98"/>
        <v>9.1880423152765296</v>
      </c>
      <c r="I306" s="303"/>
      <c r="J306" s="302">
        <v>3.5316572167737208</v>
      </c>
      <c r="K306" s="302">
        <v>6.4949329490558565</v>
      </c>
      <c r="L306" s="302">
        <f t="shared" si="99"/>
        <v>10.026590165829578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15.962573713580108</v>
      </c>
      <c r="C308" s="311">
        <f t="shared" ref="C308:D308" si="100">SUM(C298:C306)</f>
        <v>23.818426286419907</v>
      </c>
      <c r="D308" s="311">
        <f t="shared" si="100"/>
        <v>39.78100000000002</v>
      </c>
      <c r="E308" s="311"/>
      <c r="F308" s="311">
        <f t="shared" ref="F308:H308" si="101">SUM(F298:F306)</f>
        <v>15.49933523242866</v>
      </c>
      <c r="G308" s="311">
        <f t="shared" si="101"/>
        <v>20.264664767571261</v>
      </c>
      <c r="H308" s="311">
        <f t="shared" si="101"/>
        <v>35.763999999999925</v>
      </c>
      <c r="I308" s="311"/>
      <c r="J308" s="311">
        <f t="shared" ref="J308:L308" si="102">SUM(J298:J306)</f>
        <v>18.150078997645345</v>
      </c>
      <c r="K308" s="311">
        <f t="shared" si="102"/>
        <v>23.758921002354626</v>
      </c>
      <c r="L308" s="311">
        <f t="shared" si="102"/>
        <v>41.908999999999978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0.53498438224738354</v>
      </c>
      <c r="C315" s="302">
        <v>0.83449426822628603</v>
      </c>
      <c r="D315" s="302">
        <f>SUM(B315:C315)</f>
        <v>1.3694786504736696</v>
      </c>
      <c r="E315" s="303"/>
      <c r="F315" s="302">
        <v>0.59355532438602376</v>
      </c>
      <c r="G315" s="302">
        <v>0.72490279615901831</v>
      </c>
      <c r="H315" s="302">
        <f>SUM(F315:G315)</f>
        <v>1.3184581205450421</v>
      </c>
      <c r="I315" s="303"/>
      <c r="J315" s="302">
        <v>0.71100982685988656</v>
      </c>
      <c r="K315" s="302">
        <v>0.71816227353477713</v>
      </c>
      <c r="L315" s="302">
        <f>SUM(J315:K315)</f>
        <v>1.4291721003946636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2.1042054374366894</v>
      </c>
      <c r="C316" s="302">
        <v>1.2968083184186252</v>
      </c>
      <c r="D316" s="302">
        <f t="shared" ref="D316:D323" si="103">SUM(B316:C316)</f>
        <v>3.4010137558553146</v>
      </c>
      <c r="E316" s="303"/>
      <c r="F316" s="302">
        <v>2.3258838448427577</v>
      </c>
      <c r="G316" s="302">
        <v>1.3159857313450614</v>
      </c>
      <c r="H316" s="302">
        <f t="shared" ref="H316:H323" si="104">SUM(F316:G316)</f>
        <v>3.641869576187819</v>
      </c>
      <c r="I316" s="303"/>
      <c r="J316" s="302">
        <v>2.8390430859389406</v>
      </c>
      <c r="K316" s="302">
        <v>1.5335500933446446</v>
      </c>
      <c r="L316" s="302">
        <f t="shared" ref="L316:L323" si="105">SUM(J316:K316)</f>
        <v>4.3725931792835855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2.3828089774858396</v>
      </c>
      <c r="C317" s="302">
        <v>3.0569170056827133</v>
      </c>
      <c r="D317" s="302">
        <f t="shared" si="103"/>
        <v>5.4397259831685529</v>
      </c>
      <c r="E317" s="303"/>
      <c r="F317" s="302">
        <v>2.511708379736628</v>
      </c>
      <c r="G317" s="302">
        <v>2.8905905345779401</v>
      </c>
      <c r="H317" s="302">
        <f t="shared" si="104"/>
        <v>5.4022989143145681</v>
      </c>
      <c r="I317" s="303"/>
      <c r="J317" s="302">
        <v>3.4208108884184267</v>
      </c>
      <c r="K317" s="302">
        <v>2.9238326211158228</v>
      </c>
      <c r="L317" s="302">
        <f t="shared" si="105"/>
        <v>6.344643509534249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4.7518991990474388</v>
      </c>
      <c r="C318" s="302">
        <v>1.4917196624747682</v>
      </c>
      <c r="D318" s="302">
        <f t="shared" si="103"/>
        <v>6.243618861522207</v>
      </c>
      <c r="E318" s="303"/>
      <c r="F318" s="302">
        <v>3.9242215063507939</v>
      </c>
      <c r="G318" s="302">
        <v>1.3768712648964931</v>
      </c>
      <c r="H318" s="302">
        <f t="shared" si="104"/>
        <v>5.3010927712472871</v>
      </c>
      <c r="I318" s="303"/>
      <c r="J318" s="302">
        <v>2.8039441048816758</v>
      </c>
      <c r="K318" s="302">
        <v>1.3066042285594812</v>
      </c>
      <c r="L318" s="302">
        <f t="shared" si="105"/>
        <v>4.110548333441157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4.1964339513629753E-2</v>
      </c>
      <c r="C319" s="302">
        <v>0.41983087561548194</v>
      </c>
      <c r="D319" s="302">
        <f t="shared" si="103"/>
        <v>0.4617952151291117</v>
      </c>
      <c r="E319" s="303"/>
      <c r="F319" s="302">
        <v>3.9391931994085243E-2</v>
      </c>
      <c r="G319" s="302">
        <v>0.1824875742017876</v>
      </c>
      <c r="H319" s="302">
        <f t="shared" si="104"/>
        <v>0.22187950619587285</v>
      </c>
      <c r="I319" s="303"/>
      <c r="J319" s="302">
        <v>9.0769883846616467E-2</v>
      </c>
      <c r="K319" s="302">
        <v>0.15914477062868171</v>
      </c>
      <c r="L319" s="302">
        <f t="shared" si="105"/>
        <v>0.24991465447529818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0.77491338251693243</v>
      </c>
      <c r="C320" s="302">
        <v>0.18891834527404239</v>
      </c>
      <c r="D320" s="302">
        <f t="shared" si="103"/>
        <v>0.96383172779097481</v>
      </c>
      <c r="E320" s="303"/>
      <c r="F320" s="302">
        <v>0.65639688953907094</v>
      </c>
      <c r="G320" s="302">
        <v>0.15236189729233587</v>
      </c>
      <c r="H320" s="302">
        <f t="shared" si="104"/>
        <v>0.80875878683140678</v>
      </c>
      <c r="I320" s="303"/>
      <c r="J320" s="302">
        <v>0.75138342175442352</v>
      </c>
      <c r="K320" s="302">
        <v>0.1559678101435335</v>
      </c>
      <c r="L320" s="302">
        <f t="shared" si="105"/>
        <v>0.90735123189795708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0.39380133345872809</v>
      </c>
      <c r="C321" s="302">
        <v>0.17172259736668213</v>
      </c>
      <c r="D321" s="302">
        <f t="shared" si="103"/>
        <v>0.56552393082541019</v>
      </c>
      <c r="E321" s="303"/>
      <c r="F321" s="302">
        <v>0.35154885748880532</v>
      </c>
      <c r="G321" s="302">
        <v>0.12880293157899372</v>
      </c>
      <c r="H321" s="302">
        <f t="shared" si="104"/>
        <v>0.48035178906779907</v>
      </c>
      <c r="I321" s="303"/>
      <c r="J321" s="302">
        <v>0.43019049923287195</v>
      </c>
      <c r="K321" s="302">
        <v>0.17640876301669461</v>
      </c>
      <c r="L321" s="302">
        <f t="shared" si="105"/>
        <v>0.60659926224956662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2.7145399843396197E-2</v>
      </c>
      <c r="C322" s="302">
        <v>0.28502444671588084</v>
      </c>
      <c r="D322" s="302">
        <f t="shared" si="103"/>
        <v>0.31216984655927704</v>
      </c>
      <c r="E322" s="303"/>
      <c r="F322" s="302">
        <v>1.6418763696258436E-2</v>
      </c>
      <c r="G322" s="302">
        <v>0.18582227844316979</v>
      </c>
      <c r="H322" s="302">
        <f t="shared" si="104"/>
        <v>0.20224104213942823</v>
      </c>
      <c r="I322" s="303"/>
      <c r="J322" s="302">
        <v>2.7702747067390607E-2</v>
      </c>
      <c r="K322" s="302">
        <v>0.19951487458588429</v>
      </c>
      <c r="L322" s="302">
        <f t="shared" si="105"/>
        <v>0.22721762165327491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0.32403730152458238</v>
      </c>
      <c r="C323" s="302">
        <v>0.28380472715088145</v>
      </c>
      <c r="D323" s="302">
        <f t="shared" si="103"/>
        <v>0.60784202867546377</v>
      </c>
      <c r="E323" s="303"/>
      <c r="F323" s="302">
        <v>0.2251586757252011</v>
      </c>
      <c r="G323" s="302">
        <v>0.18789081774555824</v>
      </c>
      <c r="H323" s="302">
        <f t="shared" si="104"/>
        <v>0.41304949347075937</v>
      </c>
      <c r="I323" s="303"/>
      <c r="J323" s="302">
        <v>0.20296693247977951</v>
      </c>
      <c r="K323" s="302">
        <v>0.1409931745904896</v>
      </c>
      <c r="L323" s="302">
        <f t="shared" si="105"/>
        <v>0.34396010707026914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11.335759753074619</v>
      </c>
      <c r="C325" s="311">
        <f t="shared" ref="C325:D325" si="106">SUM(C315:C323)</f>
        <v>8.0292402469253616</v>
      </c>
      <c r="D325" s="311">
        <f t="shared" si="106"/>
        <v>19.364999999999984</v>
      </c>
      <c r="E325" s="311"/>
      <c r="F325" s="311">
        <f t="shared" ref="F325:H325" si="107">SUM(F315:F323)</f>
        <v>10.644284173759623</v>
      </c>
      <c r="G325" s="311">
        <f t="shared" si="107"/>
        <v>7.1457158262403571</v>
      </c>
      <c r="H325" s="311">
        <f t="shared" si="107"/>
        <v>17.789999999999981</v>
      </c>
      <c r="I325" s="311"/>
      <c r="J325" s="311">
        <f t="shared" ref="J325:L325" si="108">SUM(J315:J323)</f>
        <v>11.277821390480012</v>
      </c>
      <c r="K325" s="311">
        <f t="shared" si="108"/>
        <v>7.3141786095200096</v>
      </c>
      <c r="L325" s="311">
        <f t="shared" si="108"/>
        <v>18.592000000000017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0.40119681203308022</v>
      </c>
      <c r="C332" s="302">
        <v>0.56335050036357193</v>
      </c>
      <c r="D332" s="302">
        <f>SUM(B332:C332)</f>
        <v>0.96454731239665215</v>
      </c>
      <c r="E332" s="303"/>
      <c r="F332" s="302">
        <v>0.48011462613330186</v>
      </c>
      <c r="G332" s="302">
        <v>0.56524932745889667</v>
      </c>
      <c r="H332" s="302">
        <f>SUM(F332:G332)</f>
        <v>1.0453639535921986</v>
      </c>
      <c r="I332" s="303"/>
      <c r="J332" s="302">
        <v>0.55122301141026431</v>
      </c>
      <c r="K332" s="302">
        <v>0.5783597673962545</v>
      </c>
      <c r="L332" s="302">
        <f>SUM(J332:K332)</f>
        <v>1.1295827788065189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11.273201047789341</v>
      </c>
      <c r="C333" s="302">
        <v>6.6927804111342519</v>
      </c>
      <c r="D333" s="302">
        <f t="shared" ref="D333:D340" si="109">SUM(B333:C333)</f>
        <v>17.965981458923594</v>
      </c>
      <c r="E333" s="303"/>
      <c r="F333" s="302">
        <v>12.608854050410478</v>
      </c>
      <c r="G333" s="302">
        <v>7.0763474780059745</v>
      </c>
      <c r="H333" s="302">
        <f t="shared" ref="H333:H340" si="110">SUM(F333:G333)</f>
        <v>19.685201528416453</v>
      </c>
      <c r="I333" s="303"/>
      <c r="J333" s="302">
        <v>15.095457396904258</v>
      </c>
      <c r="K333" s="302">
        <v>7.9565517960748187</v>
      </c>
      <c r="L333" s="302">
        <f t="shared" ref="L333:L340" si="111">SUM(J333:K333)</f>
        <v>23.052009192979078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1.8355836013420668</v>
      </c>
      <c r="C334" s="302">
        <v>1.5612486089258775</v>
      </c>
      <c r="D334" s="302">
        <f t="shared" si="109"/>
        <v>3.3968322102679442</v>
      </c>
      <c r="E334" s="303"/>
      <c r="F334" s="302">
        <v>1.9779377964868654</v>
      </c>
      <c r="G334" s="302">
        <v>1.5546060913982791</v>
      </c>
      <c r="H334" s="302">
        <f t="shared" si="110"/>
        <v>3.5325438878851445</v>
      </c>
      <c r="I334" s="303"/>
      <c r="J334" s="302">
        <v>2.1577699111366146</v>
      </c>
      <c r="K334" s="302">
        <v>1.2645850212206937</v>
      </c>
      <c r="L334" s="302">
        <f t="shared" si="111"/>
        <v>3.4223549323573081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2.5491661646953645</v>
      </c>
      <c r="C335" s="302">
        <v>0.43801574504978008</v>
      </c>
      <c r="D335" s="302">
        <f t="shared" si="109"/>
        <v>2.9871819097451446</v>
      </c>
      <c r="E335" s="303"/>
      <c r="F335" s="302">
        <v>2.1695998683509701</v>
      </c>
      <c r="G335" s="302">
        <v>0.35605430319409564</v>
      </c>
      <c r="H335" s="302">
        <f t="shared" si="110"/>
        <v>2.5256541715450656</v>
      </c>
      <c r="I335" s="303"/>
      <c r="J335" s="302">
        <v>1.0081235650974221</v>
      </c>
      <c r="K335" s="302">
        <v>0.322710822915521</v>
      </c>
      <c r="L335" s="302">
        <f t="shared" si="111"/>
        <v>1.330834388012943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0.34037820378885553</v>
      </c>
      <c r="C336" s="302">
        <v>0.43071892735486955</v>
      </c>
      <c r="D336" s="302">
        <f t="shared" si="109"/>
        <v>0.77109713114372513</v>
      </c>
      <c r="E336" s="303"/>
      <c r="F336" s="302">
        <v>0.27013024582459344</v>
      </c>
      <c r="G336" s="302">
        <v>0.28038270936580384</v>
      </c>
      <c r="H336" s="302">
        <f t="shared" si="110"/>
        <v>0.55051295519039734</v>
      </c>
      <c r="I336" s="303"/>
      <c r="J336" s="302">
        <v>0.24818036370538835</v>
      </c>
      <c r="K336" s="302">
        <v>0.19322667905119911</v>
      </c>
      <c r="L336" s="302">
        <f t="shared" si="111"/>
        <v>0.44140704275658749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10.425560463047315</v>
      </c>
      <c r="C337" s="302">
        <v>0.88750578577247274</v>
      </c>
      <c r="D337" s="302">
        <f t="shared" si="109"/>
        <v>11.313066248819787</v>
      </c>
      <c r="E337" s="303"/>
      <c r="F337" s="302">
        <v>9.4822980084115063</v>
      </c>
      <c r="G337" s="302">
        <v>0.75407093583531437</v>
      </c>
      <c r="H337" s="302">
        <f t="shared" si="110"/>
        <v>10.23636894424682</v>
      </c>
      <c r="I337" s="303"/>
      <c r="J337" s="302">
        <v>11.036307886451088</v>
      </c>
      <c r="K337" s="302">
        <v>0.85473209360262514</v>
      </c>
      <c r="L337" s="302">
        <f t="shared" si="111"/>
        <v>11.891039980053712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0.20409770342676706</v>
      </c>
      <c r="C338" s="302">
        <v>7.1110821549778075E-2</v>
      </c>
      <c r="D338" s="302">
        <f t="shared" si="109"/>
        <v>0.27520852497654513</v>
      </c>
      <c r="E338" s="303"/>
      <c r="F338" s="302">
        <v>0.1735228716278446</v>
      </c>
      <c r="G338" s="302">
        <v>5.5352784625060311E-2</v>
      </c>
      <c r="H338" s="302">
        <f t="shared" si="110"/>
        <v>0.2288756562529049</v>
      </c>
      <c r="I338" s="303"/>
      <c r="J338" s="302">
        <v>0.18087480182032034</v>
      </c>
      <c r="K338" s="302">
        <v>6.2398686651328833E-2</v>
      </c>
      <c r="L338" s="302">
        <f t="shared" si="111"/>
        <v>0.24327348847164917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0.13684367182271456</v>
      </c>
      <c r="C339" s="302">
        <v>0.58368459974657683</v>
      </c>
      <c r="D339" s="302">
        <f t="shared" si="109"/>
        <v>0.72052827156929133</v>
      </c>
      <c r="E339" s="303"/>
      <c r="F339" s="302">
        <v>0.14945627469118092</v>
      </c>
      <c r="G339" s="302">
        <v>0.54545013016654531</v>
      </c>
      <c r="H339" s="302">
        <f t="shared" si="110"/>
        <v>0.69490640485772626</v>
      </c>
      <c r="I339" s="303"/>
      <c r="J339" s="302">
        <v>0.17870063793994384</v>
      </c>
      <c r="K339" s="302">
        <v>0.61755452736416172</v>
      </c>
      <c r="L339" s="302">
        <f t="shared" si="111"/>
        <v>0.79625516530410556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2.1339688291570376</v>
      </c>
      <c r="C340" s="302">
        <v>0.23558810300036181</v>
      </c>
      <c r="D340" s="302">
        <f t="shared" si="109"/>
        <v>2.3695569321573995</v>
      </c>
      <c r="E340" s="303"/>
      <c r="F340" s="302">
        <v>1.5623345329026697</v>
      </c>
      <c r="G340" s="302">
        <v>0.13823796511062544</v>
      </c>
      <c r="H340" s="302">
        <f t="shared" si="110"/>
        <v>1.700572498013295</v>
      </c>
      <c r="I340" s="303"/>
      <c r="J340" s="302">
        <v>0.31054339527991781</v>
      </c>
      <c r="K340" s="302">
        <v>7.6699635978090486E-2</v>
      </c>
      <c r="L340" s="302">
        <f t="shared" si="111"/>
        <v>0.3872430312580083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29.299996497102541</v>
      </c>
      <c r="C342" s="311">
        <f t="shared" ref="C342:D342" si="112">SUM(C332:C340)</f>
        <v>11.46400350289754</v>
      </c>
      <c r="D342" s="311">
        <f t="shared" si="112"/>
        <v>40.764000000000095</v>
      </c>
      <c r="E342" s="311"/>
      <c r="F342" s="311">
        <f t="shared" ref="F342:H342" si="113">SUM(F332:F340)</f>
        <v>28.874248274839413</v>
      </c>
      <c r="G342" s="311">
        <f t="shared" si="113"/>
        <v>11.325751725160597</v>
      </c>
      <c r="H342" s="311">
        <f t="shared" si="113"/>
        <v>40.200000000000003</v>
      </c>
      <c r="I342" s="311"/>
      <c r="J342" s="311">
        <f t="shared" ref="J342:L342" si="114">SUM(J332:J340)</f>
        <v>30.767180969745215</v>
      </c>
      <c r="K342" s="311">
        <f t="shared" si="114"/>
        <v>11.926819030254693</v>
      </c>
      <c r="L342" s="311">
        <f t="shared" si="114"/>
        <v>42.69399999999991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1.512399835392499</v>
      </c>
      <c r="C349" s="302">
        <v>1.0056231557689448</v>
      </c>
      <c r="D349" s="302">
        <f>SUM(B349:C349)</f>
        <v>2.5180229911614438</v>
      </c>
      <c r="E349" s="303"/>
      <c r="F349" s="302">
        <v>1.9085125592047862</v>
      </c>
      <c r="G349" s="302">
        <v>1.1830295212128994</v>
      </c>
      <c r="H349" s="302">
        <f>SUM(F349:G349)</f>
        <v>3.0915420804176854</v>
      </c>
      <c r="I349" s="303"/>
      <c r="J349" s="302">
        <v>2.4852451049326238</v>
      </c>
      <c r="K349" s="302">
        <v>1.2319428399736416</v>
      </c>
      <c r="L349" s="302">
        <f>SUM(J349:K349)</f>
        <v>3.7171879449062653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14.666161943550824</v>
      </c>
      <c r="C350" s="302">
        <v>4.8775904477877807</v>
      </c>
      <c r="D350" s="302">
        <f t="shared" ref="D350:D357" si="115">SUM(B350:C350)</f>
        <v>19.543752391338604</v>
      </c>
      <c r="E350" s="303"/>
      <c r="F350" s="302">
        <v>17.261503231365133</v>
      </c>
      <c r="G350" s="302">
        <v>6.0258445265992613</v>
      </c>
      <c r="H350" s="302">
        <f t="shared" ref="H350:H357" si="116">SUM(F350:G350)</f>
        <v>23.287347757964394</v>
      </c>
      <c r="I350" s="303"/>
      <c r="J350" s="302">
        <v>21.754159125604698</v>
      </c>
      <c r="K350" s="302">
        <v>6.7158447784017179</v>
      </c>
      <c r="L350" s="302">
        <f t="shared" ref="L350:L357" si="117">SUM(J350:K350)</f>
        <v>28.470003904006415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6.3735954710804279</v>
      </c>
      <c r="C351" s="302">
        <v>2.4922197044649566</v>
      </c>
      <c r="D351" s="302">
        <f t="shared" si="115"/>
        <v>8.865815175545384</v>
      </c>
      <c r="E351" s="303"/>
      <c r="F351" s="302">
        <v>7.4588695919253425</v>
      </c>
      <c r="G351" s="302">
        <v>2.5874769606262293</v>
      </c>
      <c r="H351" s="302">
        <f t="shared" si="116"/>
        <v>10.046346552551572</v>
      </c>
      <c r="I351" s="303"/>
      <c r="J351" s="302">
        <v>8.7423743642051122</v>
      </c>
      <c r="K351" s="302">
        <v>2.563599182895953</v>
      </c>
      <c r="L351" s="302">
        <f t="shared" si="117"/>
        <v>11.305973547101065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5.2326713556490709</v>
      </c>
      <c r="C352" s="302">
        <v>0.82846413018823173</v>
      </c>
      <c r="D352" s="302">
        <f t="shared" si="115"/>
        <v>6.061135485837303</v>
      </c>
      <c r="E352" s="303"/>
      <c r="F352" s="302">
        <v>4.9276492920675947</v>
      </c>
      <c r="G352" s="302">
        <v>0.77017736170191842</v>
      </c>
      <c r="H352" s="302">
        <f t="shared" si="116"/>
        <v>5.6978266537695132</v>
      </c>
      <c r="I352" s="303"/>
      <c r="J352" s="302">
        <v>2.4442637662484095</v>
      </c>
      <c r="K352" s="302">
        <v>0.66721289213897306</v>
      </c>
      <c r="L352" s="302">
        <f t="shared" si="117"/>
        <v>3.1114766583873825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0.33463518790553448</v>
      </c>
      <c r="C353" s="302">
        <v>0.58727276482340696</v>
      </c>
      <c r="D353" s="302">
        <f t="shared" si="115"/>
        <v>0.92190795272894144</v>
      </c>
      <c r="E353" s="303"/>
      <c r="F353" s="302">
        <v>0.28302206971341215</v>
      </c>
      <c r="G353" s="302">
        <v>0.52169599188281734</v>
      </c>
      <c r="H353" s="302">
        <f t="shared" si="116"/>
        <v>0.80471806159622949</v>
      </c>
      <c r="I353" s="303"/>
      <c r="J353" s="302">
        <v>0.1600944771079412</v>
      </c>
      <c r="K353" s="302">
        <v>0.49376967119110127</v>
      </c>
      <c r="L353" s="302">
        <f t="shared" si="117"/>
        <v>0.65386414829904249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20.278909668421782</v>
      </c>
      <c r="C354" s="302">
        <v>2.4178040999185439</v>
      </c>
      <c r="D354" s="302">
        <f t="shared" si="115"/>
        <v>22.696713768340327</v>
      </c>
      <c r="E354" s="303"/>
      <c r="F354" s="302">
        <v>20.59741928810768</v>
      </c>
      <c r="G354" s="302">
        <v>2.39264651206171</v>
      </c>
      <c r="H354" s="302">
        <f t="shared" si="116"/>
        <v>22.99006580016939</v>
      </c>
      <c r="I354" s="303"/>
      <c r="J354" s="302">
        <v>23.564157594756853</v>
      </c>
      <c r="K354" s="302">
        <v>3.30036689400217</v>
      </c>
      <c r="L354" s="302">
        <f t="shared" si="117"/>
        <v>26.864524488759024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0.67371850506008946</v>
      </c>
      <c r="C355" s="302">
        <v>0.18875686593727006</v>
      </c>
      <c r="D355" s="302">
        <f t="shared" si="115"/>
        <v>0.86247537099735949</v>
      </c>
      <c r="E355" s="303"/>
      <c r="F355" s="302">
        <v>0.64507649406614553</v>
      </c>
      <c r="G355" s="302">
        <v>0.17633097078133261</v>
      </c>
      <c r="H355" s="302">
        <f t="shared" si="116"/>
        <v>0.82140746484747817</v>
      </c>
      <c r="I355" s="303"/>
      <c r="J355" s="302">
        <v>0.71948923084941507</v>
      </c>
      <c r="K355" s="302">
        <v>0.17813276159556335</v>
      </c>
      <c r="L355" s="302">
        <f t="shared" si="117"/>
        <v>0.89762199244497842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6.6002026280627277E-2</v>
      </c>
      <c r="C356" s="302">
        <v>0.37920987059233241</v>
      </c>
      <c r="D356" s="302">
        <f t="shared" si="115"/>
        <v>0.4452118968729597</v>
      </c>
      <c r="E356" s="303"/>
      <c r="F356" s="302">
        <v>5.289230622482604E-2</v>
      </c>
      <c r="G356" s="302">
        <v>0.33562238696552449</v>
      </c>
      <c r="H356" s="302">
        <f t="shared" si="116"/>
        <v>0.38851469319035054</v>
      </c>
      <c r="I356" s="303"/>
      <c r="J356" s="302">
        <v>3.2562884595069466E-2</v>
      </c>
      <c r="K356" s="302">
        <v>0.31374403665802547</v>
      </c>
      <c r="L356" s="302">
        <f t="shared" si="117"/>
        <v>0.34630692125309492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1.0921213302513015</v>
      </c>
      <c r="C357" s="302">
        <v>0.52084363692647084</v>
      </c>
      <c r="D357" s="302">
        <f t="shared" si="115"/>
        <v>1.6129649671777724</v>
      </c>
      <c r="E357" s="303"/>
      <c r="F357" s="302">
        <v>0.86572343786219896</v>
      </c>
      <c r="G357" s="302">
        <v>0.44650749763130126</v>
      </c>
      <c r="H357" s="302">
        <f t="shared" si="116"/>
        <v>1.3122309354935002</v>
      </c>
      <c r="I357" s="303"/>
      <c r="J357" s="302">
        <v>0.32319914456816495</v>
      </c>
      <c r="K357" s="302">
        <v>0.3978412502745976</v>
      </c>
      <c r="L357" s="302">
        <f t="shared" si="117"/>
        <v>0.72104039484276261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50.230215323592155</v>
      </c>
      <c r="C359" s="311">
        <f t="shared" ref="C359:D359" si="118">SUM(C349:C357)</f>
        <v>13.297784676407939</v>
      </c>
      <c r="D359" s="311">
        <f t="shared" si="118"/>
        <v>63.528000000000105</v>
      </c>
      <c r="E359" s="311"/>
      <c r="F359" s="311">
        <f t="shared" ref="F359:H359" si="119">SUM(F349:F357)</f>
        <v>54.000668270537126</v>
      </c>
      <c r="G359" s="311">
        <f t="shared" si="119"/>
        <v>14.439331729462996</v>
      </c>
      <c r="H359" s="311">
        <f t="shared" si="119"/>
        <v>68.440000000000111</v>
      </c>
      <c r="I359" s="311"/>
      <c r="J359" s="311">
        <f t="shared" ref="J359:L359" si="120">SUM(J349:J357)</f>
        <v>60.225545692868288</v>
      </c>
      <c r="K359" s="311">
        <f t="shared" si="120"/>
        <v>15.862454307131744</v>
      </c>
      <c r="L359" s="311">
        <f t="shared" si="120"/>
        <v>76.088000000000036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0.47841272327216433</v>
      </c>
      <c r="C366" s="302">
        <v>0.79231775917672853</v>
      </c>
      <c r="D366" s="302">
        <f>SUM(B366:C366)</f>
        <v>1.2707304824488928</v>
      </c>
      <c r="E366" s="303"/>
      <c r="F366" s="302">
        <v>0.56470145955450446</v>
      </c>
      <c r="G366" s="302">
        <v>0.81814064502666317</v>
      </c>
      <c r="H366" s="302">
        <f>SUM(F366:G366)</f>
        <v>1.3828421045811676</v>
      </c>
      <c r="I366" s="303"/>
      <c r="J366" s="302">
        <v>0.68311029637242582</v>
      </c>
      <c r="K366" s="302">
        <v>0.94722790706479809</v>
      </c>
      <c r="L366" s="302">
        <f>SUM(J366:K366)</f>
        <v>1.630338203437224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1.0106506877332873</v>
      </c>
      <c r="C367" s="302">
        <v>1.4872771554463247</v>
      </c>
      <c r="D367" s="302">
        <f t="shared" ref="D367:D374" si="121">SUM(B367:C367)</f>
        <v>2.4979278431796121</v>
      </c>
      <c r="E367" s="303"/>
      <c r="F367" s="302">
        <v>1.2846970592800127</v>
      </c>
      <c r="G367" s="302">
        <v>1.6111670422055349</v>
      </c>
      <c r="H367" s="302">
        <f t="shared" ref="H367:H374" si="122">SUM(F367:G367)</f>
        <v>2.8958641014855475</v>
      </c>
      <c r="I367" s="303"/>
      <c r="J367" s="302">
        <v>1.4897689436328996</v>
      </c>
      <c r="K367" s="302">
        <v>1.9144158448037205</v>
      </c>
      <c r="L367" s="302">
        <f t="shared" ref="L367:L374" si="123">SUM(J367:K367)</f>
        <v>3.4041847884366199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1.9421923298325501</v>
      </c>
      <c r="C368" s="302">
        <v>3.3795728533244809</v>
      </c>
      <c r="D368" s="302">
        <f t="shared" si="121"/>
        <v>5.321765183157031</v>
      </c>
      <c r="E368" s="303"/>
      <c r="F368" s="302">
        <v>1.968660394843011</v>
      </c>
      <c r="G368" s="302">
        <v>3.4286952575713796</v>
      </c>
      <c r="H368" s="302">
        <f t="shared" si="122"/>
        <v>5.3973556524143902</v>
      </c>
      <c r="I368" s="303"/>
      <c r="J368" s="302">
        <v>2.1803314161113199</v>
      </c>
      <c r="K368" s="302">
        <v>3.6172410633742618</v>
      </c>
      <c r="L368" s="302">
        <f t="shared" si="123"/>
        <v>5.7975724794855816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1.9969270769861514</v>
      </c>
      <c r="C369" s="302">
        <v>0.74803840281045997</v>
      </c>
      <c r="D369" s="302">
        <f t="shared" si="121"/>
        <v>2.7449654797966114</v>
      </c>
      <c r="E369" s="303"/>
      <c r="F369" s="302">
        <v>1.926286919714469</v>
      </c>
      <c r="G369" s="302">
        <v>0.66236514465988661</v>
      </c>
      <c r="H369" s="302">
        <f t="shared" si="122"/>
        <v>2.5886520643743554</v>
      </c>
      <c r="I369" s="303"/>
      <c r="J369" s="302">
        <v>1.8090637248242802</v>
      </c>
      <c r="K369" s="302">
        <v>0.74502942412527873</v>
      </c>
      <c r="L369" s="302">
        <f t="shared" si="123"/>
        <v>2.5540931489495589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0.33207190645686613</v>
      </c>
      <c r="C370" s="302">
        <v>0.67743414619370479</v>
      </c>
      <c r="D370" s="302">
        <f t="shared" si="121"/>
        <v>1.009506052650571</v>
      </c>
      <c r="E370" s="303"/>
      <c r="F370" s="302">
        <v>0.30777343476001651</v>
      </c>
      <c r="G370" s="302">
        <v>0.47808808407764697</v>
      </c>
      <c r="H370" s="302">
        <f t="shared" si="122"/>
        <v>0.78586151883766342</v>
      </c>
      <c r="I370" s="303"/>
      <c r="J370" s="302">
        <v>0.36900815257600234</v>
      </c>
      <c r="K370" s="302">
        <v>0.37857965002927846</v>
      </c>
      <c r="L370" s="302">
        <f t="shared" si="123"/>
        <v>0.74758780260528079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1.3911456997183993</v>
      </c>
      <c r="C371" s="302">
        <v>0.70259566054913303</v>
      </c>
      <c r="D371" s="302">
        <f t="shared" si="121"/>
        <v>2.0937413602675323</v>
      </c>
      <c r="E371" s="303"/>
      <c r="F371" s="302">
        <v>1.1532472106775218</v>
      </c>
      <c r="G371" s="302">
        <v>0.53577102953834532</v>
      </c>
      <c r="H371" s="302">
        <f t="shared" si="122"/>
        <v>1.6890182402158671</v>
      </c>
      <c r="I371" s="303"/>
      <c r="J371" s="302">
        <v>1.1520650683675384</v>
      </c>
      <c r="K371" s="302">
        <v>0.66150351279875808</v>
      </c>
      <c r="L371" s="302">
        <f t="shared" si="123"/>
        <v>1.8135685811662965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0.55854757110437014</v>
      </c>
      <c r="C372" s="302">
        <v>0.69296431114587476</v>
      </c>
      <c r="D372" s="302">
        <f t="shared" si="121"/>
        <v>1.2515118822502449</v>
      </c>
      <c r="E372" s="303"/>
      <c r="F372" s="302">
        <v>0.52349213940355221</v>
      </c>
      <c r="G372" s="302">
        <v>0.52881991506471893</v>
      </c>
      <c r="H372" s="302">
        <f t="shared" si="122"/>
        <v>1.0523120544682711</v>
      </c>
      <c r="I372" s="303"/>
      <c r="J372" s="302">
        <v>0.53843197415504362</v>
      </c>
      <c r="K372" s="302">
        <v>0.76178049266364778</v>
      </c>
      <c r="L372" s="302">
        <f t="shared" si="123"/>
        <v>1.3002124668186914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1.9620254141730104E-2</v>
      </c>
      <c r="C373" s="302">
        <v>0.15634347042749561</v>
      </c>
      <c r="D373" s="302">
        <f t="shared" si="121"/>
        <v>0.17596372456922571</v>
      </c>
      <c r="E373" s="303"/>
      <c r="F373" s="302">
        <v>1.5557827383104525E-2</v>
      </c>
      <c r="G373" s="302">
        <v>0.11401606677830145</v>
      </c>
      <c r="H373" s="302">
        <f t="shared" si="122"/>
        <v>0.12957389416140597</v>
      </c>
      <c r="I373" s="303"/>
      <c r="J373" s="302">
        <v>2.3292558918742445E-2</v>
      </c>
      <c r="K373" s="302">
        <v>0.12053977085867457</v>
      </c>
      <c r="L373" s="302">
        <f t="shared" si="123"/>
        <v>0.143832329777417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1.0455791317453327</v>
      </c>
      <c r="C374" s="302">
        <v>0.77330885993497622</v>
      </c>
      <c r="D374" s="302">
        <f t="shared" si="121"/>
        <v>1.8188879916803089</v>
      </c>
      <c r="E374" s="303"/>
      <c r="F374" s="302">
        <v>0.84355974508301823</v>
      </c>
      <c r="G374" s="302">
        <v>0.49896062437830307</v>
      </c>
      <c r="H374" s="302">
        <f t="shared" si="122"/>
        <v>1.3425203694613213</v>
      </c>
      <c r="I374" s="303"/>
      <c r="J374" s="302">
        <v>0.76551307891730946</v>
      </c>
      <c r="K374" s="302">
        <v>0.48009712040600822</v>
      </c>
      <c r="L374" s="302">
        <f t="shared" si="123"/>
        <v>1.2456101993233177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8.7751473809908518</v>
      </c>
      <c r="C376" s="311">
        <f t="shared" ref="C376:D376" si="124">SUM(C366:C374)</f>
        <v>9.4098526190091789</v>
      </c>
      <c r="D376" s="311">
        <f t="shared" si="124"/>
        <v>18.185000000000031</v>
      </c>
      <c r="E376" s="311"/>
      <c r="F376" s="311">
        <f t="shared" ref="F376:H376" si="125">SUM(F366:F374)</f>
        <v>8.5879761906992105</v>
      </c>
      <c r="G376" s="311">
        <f t="shared" si="125"/>
        <v>8.6760238093007782</v>
      </c>
      <c r="H376" s="311">
        <f t="shared" si="125"/>
        <v>17.263999999999989</v>
      </c>
      <c r="I376" s="311"/>
      <c r="J376" s="311">
        <f t="shared" ref="J376:L376" si="126">SUM(J366:J374)</f>
        <v>9.0105852138755615</v>
      </c>
      <c r="K376" s="311">
        <f t="shared" si="126"/>
        <v>9.6264147861244265</v>
      </c>
      <c r="L376" s="311">
        <f t="shared" si="126"/>
        <v>18.63699999999999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0.48864050133178999</v>
      </c>
      <c r="C383" s="302">
        <v>0.68063961239155124</v>
      </c>
      <c r="D383" s="302">
        <f>SUM(B383:C383)</f>
        <v>1.1692801137233413</v>
      </c>
      <c r="E383" s="303"/>
      <c r="F383" s="302">
        <v>0.64466101817631871</v>
      </c>
      <c r="G383" s="302">
        <v>0.57570783001457038</v>
      </c>
      <c r="H383" s="302">
        <f>SUM(F383:G383)</f>
        <v>1.2203688481908892</v>
      </c>
      <c r="I383" s="303"/>
      <c r="J383" s="302">
        <v>0.66065476418539293</v>
      </c>
      <c r="K383" s="302">
        <v>0.63687644842707136</v>
      </c>
      <c r="L383" s="302">
        <f>SUM(J383:K383)</f>
        <v>1.2975312126124643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1.0970497858938844</v>
      </c>
      <c r="C384" s="302">
        <v>1.2974042401693391</v>
      </c>
      <c r="D384" s="302">
        <f t="shared" ref="D384:D391" si="127">SUM(B384:C384)</f>
        <v>2.3944540260632232</v>
      </c>
      <c r="E384" s="303"/>
      <c r="F384" s="302">
        <v>1.6823238157678666</v>
      </c>
      <c r="G384" s="302">
        <v>1.3654771635369853</v>
      </c>
      <c r="H384" s="302">
        <f t="shared" ref="H384:H391" si="128">SUM(F384:G384)</f>
        <v>3.0478009793048519</v>
      </c>
      <c r="I384" s="303"/>
      <c r="J384" s="302">
        <v>1.7610160636786487</v>
      </c>
      <c r="K384" s="302">
        <v>1.578810514260943</v>
      </c>
      <c r="L384" s="302">
        <f t="shared" ref="L384:L391" si="129">SUM(J384:K384)</f>
        <v>3.3398265779395917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0.95567646477017143</v>
      </c>
      <c r="C385" s="302">
        <v>0.81494800761731945</v>
      </c>
      <c r="D385" s="302">
        <f t="shared" si="127"/>
        <v>1.7706244723874909</v>
      </c>
      <c r="E385" s="303"/>
      <c r="F385" s="302">
        <v>1.2256631904823936</v>
      </c>
      <c r="G385" s="302">
        <v>0.77043443440349524</v>
      </c>
      <c r="H385" s="302">
        <f t="shared" si="128"/>
        <v>1.9960976248858888</v>
      </c>
      <c r="I385" s="303"/>
      <c r="J385" s="302">
        <v>1.2847505047922139</v>
      </c>
      <c r="K385" s="302">
        <v>0.75006312932365882</v>
      </c>
      <c r="L385" s="302">
        <f t="shared" si="129"/>
        <v>2.0348136341158725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1.3095644643024003</v>
      </c>
      <c r="C386" s="302">
        <v>0.3429414736717375</v>
      </c>
      <c r="D386" s="302">
        <f t="shared" si="127"/>
        <v>1.6525059379741378</v>
      </c>
      <c r="E386" s="303"/>
      <c r="F386" s="302">
        <v>1.3909683587781956</v>
      </c>
      <c r="G386" s="302">
        <v>0.34485420829772478</v>
      </c>
      <c r="H386" s="302">
        <f t="shared" si="128"/>
        <v>1.7358225670759204</v>
      </c>
      <c r="I386" s="303"/>
      <c r="J386" s="302">
        <v>1.2100760446400063</v>
      </c>
      <c r="K386" s="302">
        <v>0.34042087117517411</v>
      </c>
      <c r="L386" s="302">
        <f t="shared" si="129"/>
        <v>1.5504969158151805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0.15351022713179291</v>
      </c>
      <c r="C387" s="302">
        <v>0.3442832368964433</v>
      </c>
      <c r="D387" s="302">
        <f t="shared" si="127"/>
        <v>0.49779346402823621</v>
      </c>
      <c r="E387" s="303"/>
      <c r="F387" s="302">
        <v>0.17283498115682031</v>
      </c>
      <c r="G387" s="302">
        <v>0.19926731043983048</v>
      </c>
      <c r="H387" s="302">
        <f t="shared" si="128"/>
        <v>0.37210229159665076</v>
      </c>
      <c r="I387" s="303"/>
      <c r="J387" s="302">
        <v>0.24718260949579304</v>
      </c>
      <c r="K387" s="302">
        <v>0.17410502654527135</v>
      </c>
      <c r="L387" s="302">
        <f t="shared" si="129"/>
        <v>0.42128763604106439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4.0883374788957161</v>
      </c>
      <c r="C388" s="302">
        <v>0.92394315966794605</v>
      </c>
      <c r="D388" s="302">
        <f t="shared" si="127"/>
        <v>5.012280638563662</v>
      </c>
      <c r="E388" s="303"/>
      <c r="F388" s="302">
        <v>2.8685999427810263</v>
      </c>
      <c r="G388" s="302">
        <v>0.61264292161873257</v>
      </c>
      <c r="H388" s="302">
        <f t="shared" si="128"/>
        <v>3.4812428643997588</v>
      </c>
      <c r="I388" s="303"/>
      <c r="J388" s="302">
        <v>2.4794637860254194</v>
      </c>
      <c r="K388" s="302">
        <v>0.61871739792738734</v>
      </c>
      <c r="L388" s="302">
        <f t="shared" si="129"/>
        <v>3.0981811839528066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0.31921462384656879</v>
      </c>
      <c r="C389" s="302">
        <v>0.30540825953915751</v>
      </c>
      <c r="D389" s="302">
        <f t="shared" si="127"/>
        <v>0.62462288338572636</v>
      </c>
      <c r="E389" s="303"/>
      <c r="F389" s="302">
        <v>0.26463846036122685</v>
      </c>
      <c r="G389" s="302">
        <v>0.2296352807674818</v>
      </c>
      <c r="H389" s="302">
        <f t="shared" si="128"/>
        <v>0.49427374112870864</v>
      </c>
      <c r="I389" s="303"/>
      <c r="J389" s="302">
        <v>0.23558988835499517</v>
      </c>
      <c r="K389" s="302">
        <v>0.26606622893909332</v>
      </c>
      <c r="L389" s="302">
        <f t="shared" si="129"/>
        <v>0.50165611729408854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5.7371950190797404E-2</v>
      </c>
      <c r="C390" s="302">
        <v>0.27990166912747688</v>
      </c>
      <c r="D390" s="302">
        <f t="shared" si="127"/>
        <v>0.33727361931827426</v>
      </c>
      <c r="E390" s="303"/>
      <c r="F390" s="302">
        <v>6.3511607367680703E-2</v>
      </c>
      <c r="G390" s="302">
        <v>0.16619641404098254</v>
      </c>
      <c r="H390" s="302">
        <f t="shared" si="128"/>
        <v>0.22970802140866325</v>
      </c>
      <c r="I390" s="303"/>
      <c r="J390" s="302">
        <v>5.262684150047494E-2</v>
      </c>
      <c r="K390" s="302">
        <v>0.1305099297895472</v>
      </c>
      <c r="L390" s="302">
        <f t="shared" si="129"/>
        <v>0.18313677129002215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0.66216217591159543</v>
      </c>
      <c r="C391" s="302">
        <v>0.70400266864430583</v>
      </c>
      <c r="D391" s="302">
        <f t="shared" si="127"/>
        <v>1.3661648445559011</v>
      </c>
      <c r="E391" s="303"/>
      <c r="F391" s="302">
        <v>0.56962832481354553</v>
      </c>
      <c r="G391" s="302">
        <v>0.39895473719511937</v>
      </c>
      <c r="H391" s="302">
        <f t="shared" si="128"/>
        <v>0.96858306200866484</v>
      </c>
      <c r="I391" s="303"/>
      <c r="J391" s="302">
        <v>0.44361618967947908</v>
      </c>
      <c r="K391" s="302">
        <v>0.38245376125942254</v>
      </c>
      <c r="L391" s="302">
        <f t="shared" si="129"/>
        <v>0.82606995093890156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9.1315276722747178</v>
      </c>
      <c r="C393" s="311">
        <f t="shared" ref="C393:D393" si="130">SUM(C383:C391)</f>
        <v>5.693472327725277</v>
      </c>
      <c r="D393" s="311">
        <f t="shared" si="130"/>
        <v>14.824999999999992</v>
      </c>
      <c r="E393" s="311"/>
      <c r="F393" s="311">
        <f t="shared" ref="F393:H393" si="131">SUM(F383:F391)</f>
        <v>8.8828296996850735</v>
      </c>
      <c r="G393" s="311">
        <f t="shared" si="131"/>
        <v>4.6631703003149214</v>
      </c>
      <c r="H393" s="311">
        <f t="shared" si="131"/>
        <v>13.545999999999998</v>
      </c>
      <c r="I393" s="311"/>
      <c r="J393" s="311">
        <f t="shared" ref="J393:L393" si="132">SUM(J383:J391)</f>
        <v>8.3749766923524227</v>
      </c>
      <c r="K393" s="311">
        <f t="shared" si="132"/>
        <v>4.8780233076475694</v>
      </c>
      <c r="L393" s="311">
        <f t="shared" si="132"/>
        <v>13.252999999999991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Stoke-on-Trent and Staffordshire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32.442234954050079</v>
      </c>
      <c r="C9" s="249">
        <f t="shared" ref="C9:D9" si="0">SUM(C26,C43,C60,C77,C94,C111,C128,C145,C162,C179,C196,C213,C230,C247,C264,C281,C298,C315,C332,C349,C366,C383)</f>
        <v>4.5963683140251597</v>
      </c>
      <c r="D9" s="249">
        <f t="shared" si="0"/>
        <v>7.4527698495069865</v>
      </c>
      <c r="E9" s="249">
        <f>SUM(B9:D9)</f>
        <v>44.491373117582221</v>
      </c>
      <c r="F9" s="238"/>
      <c r="G9" s="249">
        <f>SUM(G26,G43,G60,G77,G94,G111,G128,G145,G162,G179,G196,G213,G230,G247,G264,G281,G298,G315,G332,G349,G366,G383)</f>
        <v>35.670587240821362</v>
      </c>
      <c r="H9" s="249">
        <f t="shared" ref="H9:I9" si="1">SUM(H26,H43,H60,H77,H94,H111,H128,H145,H162,H179,H196,H213,H230,H247,H264,H281,H298,H315,H332,H349,H366,H383)</f>
        <v>7.0412901607658194</v>
      </c>
      <c r="I9" s="249">
        <f t="shared" si="1"/>
        <v>8.6715454175967022</v>
      </c>
      <c r="J9" s="249">
        <f>SUM(G9:I9)</f>
        <v>51.383422819183885</v>
      </c>
      <c r="K9" s="238"/>
      <c r="L9" s="249">
        <f>SUM(L26,L43,L60,L77,L94,L111,L128,L145,L162,L179,L196,L213,L230,L247,L264,L281,L298,L315,L332,L349,L366,L383)</f>
        <v>41.234216343939543</v>
      </c>
      <c r="M9" s="249">
        <f t="shared" ref="M9:N9" si="2">SUM(M26,M43,M60,M77,M94,M111,M128,M145,M162,M179,M196,M213,M230,M247,M264,M281,M298,M315,M332,M349,M366,M383)</f>
        <v>9.1776557929741802</v>
      </c>
      <c r="N9" s="249">
        <f t="shared" si="2"/>
        <v>9.6128087104732671</v>
      </c>
      <c r="O9" s="249">
        <f>SUM(L9:N9)</f>
        <v>60.024680847386989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61.571298030764865</v>
      </c>
      <c r="C10" s="249">
        <f t="shared" si="3"/>
        <v>17.687771366802384</v>
      </c>
      <c r="D10" s="249">
        <f t="shared" si="3"/>
        <v>9.8730821184693021</v>
      </c>
      <c r="E10" s="249">
        <f t="shared" ref="E10:E17" si="4">SUM(B10:D10)</f>
        <v>89.132151516036544</v>
      </c>
      <c r="F10" s="238"/>
      <c r="G10" s="249">
        <f t="shared" ref="G10:I10" si="5">SUM(G27,G44,G61,G78,G95,G112,G129,G146,G163,G180,G197,G214,G231,G248,G265,G282,G299,G316,G333,G350,G367,G384)</f>
        <v>73.636369903954403</v>
      </c>
      <c r="H10" s="249">
        <f t="shared" si="5"/>
        <v>21.589526386653009</v>
      </c>
      <c r="I10" s="249">
        <f t="shared" si="5"/>
        <v>11.956243441513925</v>
      </c>
      <c r="J10" s="249">
        <f t="shared" ref="J10:J17" si="6">SUM(G10:I10)</f>
        <v>107.18213973212133</v>
      </c>
      <c r="K10" s="238"/>
      <c r="L10" s="249">
        <f t="shared" ref="L10:N10" si="7">SUM(L27,L44,L61,L78,L95,L112,L129,L146,L163,L180,L197,L214,L231,L248,L265,L282,L299,L316,L333,L350,L367,L384)</f>
        <v>90.092898321822602</v>
      </c>
      <c r="M10" s="249">
        <f t="shared" si="7"/>
        <v>27.402371376646261</v>
      </c>
      <c r="N10" s="249">
        <f t="shared" si="7"/>
        <v>11.301966996119356</v>
      </c>
      <c r="O10" s="249">
        <f t="shared" ref="O10:O17" si="8">SUM(L10:N10)</f>
        <v>128.79723669458821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38.641414582141678</v>
      </c>
      <c r="C11" s="249">
        <f t="shared" si="3"/>
        <v>12.020172197740706</v>
      </c>
      <c r="D11" s="249">
        <f t="shared" si="3"/>
        <v>8.3876307941342674</v>
      </c>
      <c r="E11" s="249">
        <f t="shared" si="4"/>
        <v>59.049217574016652</v>
      </c>
      <c r="F11" s="238"/>
      <c r="G11" s="249">
        <f t="shared" ref="G11:I11" si="9">SUM(G28,G45,G62,G79,G96,G113,G130,G147,G164,G181,G198,G215,G232,G249,G266,G283,G300,G317,G334,G351,G368,G385)</f>
        <v>43.141273893830473</v>
      </c>
      <c r="H11" s="249">
        <f t="shared" si="9"/>
        <v>13.938694381016997</v>
      </c>
      <c r="I11" s="249">
        <f t="shared" si="9"/>
        <v>8.0013977214909051</v>
      </c>
      <c r="J11" s="249">
        <f t="shared" si="6"/>
        <v>65.081365996338377</v>
      </c>
      <c r="K11" s="238"/>
      <c r="L11" s="249">
        <f t="shared" ref="L11:N11" si="10">SUM(L28,L45,L62,L79,L96,L113,L130,L147,L164,L181,L198,L215,L232,L249,L266,L283,L300,L317,L334,L351,L368,L385)</f>
        <v>45.866604829741121</v>
      </c>
      <c r="M11" s="249">
        <f t="shared" si="10"/>
        <v>15.304459558820136</v>
      </c>
      <c r="N11" s="249">
        <f t="shared" si="10"/>
        <v>8.2568631674489819</v>
      </c>
      <c r="O11" s="249">
        <f t="shared" si="8"/>
        <v>69.427927556010232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34.310036865152234</v>
      </c>
      <c r="C12" s="249">
        <f t="shared" si="3"/>
        <v>26.159628449632212</v>
      </c>
      <c r="D12" s="249">
        <f t="shared" si="3"/>
        <v>2.2248616129276106</v>
      </c>
      <c r="E12" s="249">
        <f t="shared" si="4"/>
        <v>62.694526927712062</v>
      </c>
      <c r="F12" s="238"/>
      <c r="G12" s="249">
        <f t="shared" ref="G12:I12" si="11">SUM(G29,G46,G63,G80,G97,G114,G131,G148,G165,G182,G199,G216,G233,G250,G267,G284,G301,G318,G335,G352,G369,G386)</f>
        <v>33.480020951587264</v>
      </c>
      <c r="H12" s="249">
        <f t="shared" si="11"/>
        <v>24.869299233440451</v>
      </c>
      <c r="I12" s="249">
        <f t="shared" si="11"/>
        <v>1.827465028720437</v>
      </c>
      <c r="J12" s="249">
        <f t="shared" si="6"/>
        <v>60.176785213748154</v>
      </c>
      <c r="K12" s="238"/>
      <c r="L12" s="249">
        <f t="shared" ref="L12:N12" si="12">SUM(L29,L46,L63,L80,L97,L114,L131,L148,L165,L182,L199,L216,L233,L250,L267,L284,L301,L318,L335,L352,L369,L386)</f>
        <v>29.813526664733615</v>
      </c>
      <c r="M12" s="249">
        <f t="shared" si="12"/>
        <v>21.550236106541291</v>
      </c>
      <c r="N12" s="249">
        <f t="shared" si="12"/>
        <v>1.698749845719532</v>
      </c>
      <c r="O12" s="249">
        <f t="shared" si="8"/>
        <v>53.062512616994439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40.898989866883539</v>
      </c>
      <c r="C13" s="249">
        <f t="shared" si="3"/>
        <v>5.9929654945264597</v>
      </c>
      <c r="D13" s="249">
        <f t="shared" si="3"/>
        <v>18.062446162761269</v>
      </c>
      <c r="E13" s="249">
        <f t="shared" si="4"/>
        <v>64.95440152417126</v>
      </c>
      <c r="F13" s="238"/>
      <c r="G13" s="249">
        <f t="shared" ref="G13:I13" si="13">SUM(G30,G47,G64,G81,G98,G115,G132,G149,G166,G183,G200,G217,G234,G251,G268,G285,G302,G319,G336,G353,G370,G387)</f>
        <v>32.771601171062102</v>
      </c>
      <c r="H13" s="249">
        <f t="shared" si="13"/>
        <v>4.6468739211834587</v>
      </c>
      <c r="I13" s="249">
        <f t="shared" si="13"/>
        <v>19.747616130634366</v>
      </c>
      <c r="J13" s="249">
        <f t="shared" si="6"/>
        <v>57.166091222879928</v>
      </c>
      <c r="K13" s="238"/>
      <c r="L13" s="249">
        <f t="shared" ref="L13:N13" si="14">SUM(L30,L47,L64,L81,L98,L115,L132,L149,L166,L183,L200,L217,L234,L251,L268,L285,L302,L319,L336,L353,L370,L387)</f>
        <v>27.480668562083544</v>
      </c>
      <c r="M13" s="249">
        <f t="shared" si="14"/>
        <v>5.3416371262732838</v>
      </c>
      <c r="N13" s="249">
        <f t="shared" si="14"/>
        <v>20.174241627288399</v>
      </c>
      <c r="O13" s="249">
        <f t="shared" si="8"/>
        <v>52.99654731564523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24.420611986189606</v>
      </c>
      <c r="C14" s="249">
        <f t="shared" si="3"/>
        <v>22.853389434859949</v>
      </c>
      <c r="D14" s="249">
        <f t="shared" si="3"/>
        <v>4.1697785537353047</v>
      </c>
      <c r="E14" s="249">
        <f t="shared" si="4"/>
        <v>51.44377997478486</v>
      </c>
      <c r="F14" s="238"/>
      <c r="G14" s="249">
        <f t="shared" ref="G14:I14" si="15">SUM(G31,G48,G65,G82,G99,G116,G133,G150,G167,G184,G201,G218,G235,G252,G269,G286,G303,G320,G337,G354,G371,G388)</f>
        <v>23.738536387013319</v>
      </c>
      <c r="H14" s="249">
        <f t="shared" si="15"/>
        <v>21.941311604423255</v>
      </c>
      <c r="I14" s="249">
        <f t="shared" si="15"/>
        <v>3.6308198140752586</v>
      </c>
      <c r="J14" s="249">
        <f t="shared" si="6"/>
        <v>49.310667805511834</v>
      </c>
      <c r="K14" s="238"/>
      <c r="L14" s="249">
        <f t="shared" ref="L14:N14" si="16">SUM(L31,L48,L65,L82,L99,L116,L133,L150,L167,L184,L201,L218,L235,L252,L269,L286,L303,L320,L337,L354,L371,L388)</f>
        <v>28.544777557489489</v>
      </c>
      <c r="M14" s="249">
        <f t="shared" si="16"/>
        <v>23.988216126253402</v>
      </c>
      <c r="N14" s="249">
        <f t="shared" si="16"/>
        <v>4.6621725979775368</v>
      </c>
      <c r="O14" s="249">
        <f t="shared" si="8"/>
        <v>57.195166281720425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15.493148210627462</v>
      </c>
      <c r="C15" s="249">
        <f t="shared" si="3"/>
        <v>25.895575306773218</v>
      </c>
      <c r="D15" s="249">
        <f t="shared" si="3"/>
        <v>2.6471646019358221</v>
      </c>
      <c r="E15" s="249">
        <f t="shared" si="4"/>
        <v>44.035888119336498</v>
      </c>
      <c r="F15" s="238"/>
      <c r="G15" s="249">
        <f t="shared" ref="G15:I15" si="17">SUM(G32,G49,G66,G83,G100,G117,G134,G151,G168,G185,G202,G219,G236,G253,G270,G287,G304,G321,G338,G355,G372,G389)</f>
        <v>14.268975531994558</v>
      </c>
      <c r="H15" s="249">
        <f t="shared" si="17"/>
        <v>24.497770884918825</v>
      </c>
      <c r="I15" s="249">
        <f t="shared" si="17"/>
        <v>1.6972465910746632</v>
      </c>
      <c r="J15" s="249">
        <f t="shared" si="6"/>
        <v>40.463993007988051</v>
      </c>
      <c r="K15" s="238"/>
      <c r="L15" s="249">
        <f t="shared" ref="L15:N15" si="18">SUM(L32,L49,L66,L83,L100,L117,L134,L151,L168,L185,L202,L219,L236,L253,L270,L287,L304,L321,L338,L355,L372,L389)</f>
        <v>15.363875541364804</v>
      </c>
      <c r="M15" s="249">
        <f t="shared" si="18"/>
        <v>25.102863187816695</v>
      </c>
      <c r="N15" s="249">
        <f t="shared" si="18"/>
        <v>1.4641548170025567</v>
      </c>
      <c r="O15" s="249">
        <f t="shared" si="8"/>
        <v>41.930893546184059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36.285036472894312</v>
      </c>
      <c r="C16" s="249">
        <f t="shared" si="3"/>
        <v>5.2300493139530984</v>
      </c>
      <c r="D16" s="249">
        <f t="shared" si="3"/>
        <v>5.6465978966088137</v>
      </c>
      <c r="E16" s="249">
        <f t="shared" si="4"/>
        <v>47.161683683456218</v>
      </c>
      <c r="F16" s="238"/>
      <c r="G16" s="249">
        <f t="shared" ref="G16:I16" si="19">SUM(G33,G50,G67,G84,G101,G118,G135,G152,G169,G186,G203,G220,G237,G254,G271,G288,G305,G322,G339,G356,G373,G390)</f>
        <v>29.851674155749183</v>
      </c>
      <c r="H16" s="249">
        <f t="shared" si="19"/>
        <v>7.0217202238056959</v>
      </c>
      <c r="I16" s="249">
        <f t="shared" si="19"/>
        <v>7.1738127245658188</v>
      </c>
      <c r="J16" s="249">
        <f t="shared" si="6"/>
        <v>44.047207104120702</v>
      </c>
      <c r="K16" s="238"/>
      <c r="L16" s="249">
        <f t="shared" ref="L16:N16" si="20">SUM(L33,L50,L67,L84,L101,L118,L135,L152,L169,L186,L203,L220,L237,L254,L271,L288,L305,L322,L339,L356,L373,L390)</f>
        <v>33.006446559233176</v>
      </c>
      <c r="M16" s="249">
        <f t="shared" si="20"/>
        <v>9.4485059710502206</v>
      </c>
      <c r="N16" s="249">
        <f t="shared" si="20"/>
        <v>9.1262969043658977</v>
      </c>
      <c r="O16" s="249">
        <f t="shared" si="8"/>
        <v>51.581249434649294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27.229155515874396</v>
      </c>
      <c r="C17" s="249">
        <f t="shared" si="3"/>
        <v>30.666014872792655</v>
      </c>
      <c r="D17" s="249">
        <f t="shared" si="3"/>
        <v>5.7228071742366904</v>
      </c>
      <c r="E17" s="249">
        <f t="shared" si="4"/>
        <v>63.617977562903747</v>
      </c>
      <c r="F17" s="238"/>
      <c r="G17" s="249">
        <f t="shared" ref="G17:I17" si="21">SUM(G34,G51,G68,G85,G102,G119,G136,G153,G170,G187,G204,G221,G238,G255,G272,G289,G306,G323,G340,G357,G374,G391)</f>
        <v>22.156738065064747</v>
      </c>
      <c r="H17" s="249">
        <f t="shared" si="21"/>
        <v>25.886212692040363</v>
      </c>
      <c r="I17" s="249">
        <f t="shared" si="21"/>
        <v>5.1723763410026891</v>
      </c>
      <c r="J17" s="249">
        <f t="shared" si="6"/>
        <v>53.215327098107799</v>
      </c>
      <c r="K17" s="238"/>
      <c r="L17" s="249">
        <f t="shared" ref="L17:N17" si="22">SUM(L34,L51,L68,L85,L102,L119,L136,L153,L170,L187,L204,L221,L238,L255,L272,L289,L306,L323,L340,L357,L374,L391)</f>
        <v>21.040645828665344</v>
      </c>
      <c r="M17" s="249">
        <f t="shared" si="22"/>
        <v>23.095426157545756</v>
      </c>
      <c r="N17" s="249">
        <f t="shared" si="22"/>
        <v>6.7447137206098242</v>
      </c>
      <c r="O17" s="249">
        <f t="shared" si="8"/>
        <v>50.880785706820923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311.2919264845782</v>
      </c>
      <c r="C19" s="247">
        <f t="shared" ref="C19:O19" si="23">SUM(C9:C17)</f>
        <v>151.10193475110583</v>
      </c>
      <c r="D19" s="247">
        <f t="shared" si="23"/>
        <v>64.18713876431606</v>
      </c>
      <c r="E19" s="247">
        <f t="shared" si="23"/>
        <v>526.58100000000002</v>
      </c>
      <c r="F19" s="247"/>
      <c r="G19" s="247">
        <f t="shared" si="23"/>
        <v>308.71577730107748</v>
      </c>
      <c r="H19" s="247">
        <f t="shared" si="23"/>
        <v>151.43269948824786</v>
      </c>
      <c r="I19" s="247">
        <f t="shared" si="23"/>
        <v>67.878523210674771</v>
      </c>
      <c r="J19" s="247">
        <f t="shared" si="23"/>
        <v>528.02700000000004</v>
      </c>
      <c r="K19" s="247"/>
      <c r="L19" s="247">
        <f t="shared" si="23"/>
        <v>332.44366020907319</v>
      </c>
      <c r="M19" s="247">
        <f t="shared" si="23"/>
        <v>160.41137140392121</v>
      </c>
      <c r="N19" s="247">
        <f t="shared" si="23"/>
        <v>73.041968387005355</v>
      </c>
      <c r="O19" s="247">
        <f t="shared" si="23"/>
        <v>565.89699999999971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0.28457635741546733</v>
      </c>
      <c r="C26" s="302">
        <v>5.3197594265440885E-2</v>
      </c>
      <c r="D26" s="302">
        <v>0.10600538087393008</v>
      </c>
      <c r="E26" s="302">
        <f>SUM(B26:D26)</f>
        <v>0.44377933255483831</v>
      </c>
      <c r="F26" s="303"/>
      <c r="G26" s="302">
        <v>0.23705779596996349</v>
      </c>
      <c r="H26" s="302">
        <v>5.260469385599739E-3</v>
      </c>
      <c r="I26" s="302">
        <v>8.49311916127342E-2</v>
      </c>
      <c r="J26" s="302">
        <f>SUM(G26:I26)</f>
        <v>0.32724945696829744</v>
      </c>
      <c r="K26" s="303"/>
      <c r="L26" s="302">
        <v>0.33042691723059214</v>
      </c>
      <c r="M26" s="302">
        <v>6.3276562933535377E-3</v>
      </c>
      <c r="N26" s="302">
        <v>0.10149049533619463</v>
      </c>
      <c r="O26" s="302">
        <f>SUM(L26:N26)</f>
        <v>0.43824506886014031</v>
      </c>
    </row>
    <row r="27" spans="1:15" s="236" customFormat="1" x14ac:dyDescent="0.2">
      <c r="A27" s="237" t="str">
        <f>name!E$5</f>
        <v>Professional occupations</v>
      </c>
      <c r="B27" s="302">
        <v>0.3124474294788287</v>
      </c>
      <c r="C27" s="302">
        <v>2.9352506634513914E-2</v>
      </c>
      <c r="D27" s="302">
        <v>2.6590289310773223E-2</v>
      </c>
      <c r="E27" s="302">
        <f t="shared" ref="E27:E34" si="24">SUM(B27:D27)</f>
        <v>0.36839022542411581</v>
      </c>
      <c r="F27" s="303"/>
      <c r="G27" s="302">
        <v>0.35397907296460041</v>
      </c>
      <c r="H27" s="302">
        <v>3.2177430748083239E-3</v>
      </c>
      <c r="I27" s="302">
        <v>1.9485150898984012E-2</v>
      </c>
      <c r="J27" s="302">
        <f t="shared" ref="J27:J34" si="25">SUM(G27:I27)</f>
        <v>0.37668196693839273</v>
      </c>
      <c r="K27" s="303"/>
      <c r="L27" s="302">
        <v>0.68215228029580977</v>
      </c>
      <c r="M27" s="302">
        <v>3.9721126280942327E-3</v>
      </c>
      <c r="N27" s="302">
        <v>1.6780960676706612E-2</v>
      </c>
      <c r="O27" s="302">
        <f t="shared" ref="O27:O34" si="26">SUM(L27:N27)</f>
        <v>0.70290535360061068</v>
      </c>
    </row>
    <row r="28" spans="1:15" s="236" customFormat="1" x14ac:dyDescent="0.2">
      <c r="A28" s="237" t="str">
        <f>name!E$6</f>
        <v>Associate professional occupations</v>
      </c>
      <c r="B28" s="302">
        <v>0.24213829513901811</v>
      </c>
      <c r="C28" s="302">
        <v>3.6861256460801614E-2</v>
      </c>
      <c r="D28" s="302">
        <v>1.1974540077223853E-2</v>
      </c>
      <c r="E28" s="302">
        <f t="shared" si="24"/>
        <v>0.29097409167704358</v>
      </c>
      <c r="F28" s="303"/>
      <c r="G28" s="302">
        <v>0.24092497256667766</v>
      </c>
      <c r="H28" s="302">
        <v>3.1874634419517809E-3</v>
      </c>
      <c r="I28" s="302">
        <v>8.8336494004522138E-3</v>
      </c>
      <c r="J28" s="302">
        <f t="shared" si="25"/>
        <v>0.25294608540908164</v>
      </c>
      <c r="K28" s="303"/>
      <c r="L28" s="302">
        <v>0.33968610095957685</v>
      </c>
      <c r="M28" s="302">
        <v>3.0258987450053907E-3</v>
      </c>
      <c r="N28" s="302">
        <v>1.0738910979053634E-2</v>
      </c>
      <c r="O28" s="302">
        <f t="shared" si="26"/>
        <v>0.35345091068363588</v>
      </c>
    </row>
    <row r="29" spans="1:15" s="236" customFormat="1" x14ac:dyDescent="0.2">
      <c r="A29" s="237" t="str">
        <f>name!E$7</f>
        <v>Administrative and secretarial occupations</v>
      </c>
      <c r="B29" s="302">
        <v>0.29223587826962438</v>
      </c>
      <c r="C29" s="302">
        <v>0.25549740603578763</v>
      </c>
      <c r="D29" s="302">
        <v>1.3685088387238125E-2</v>
      </c>
      <c r="E29" s="302">
        <f t="shared" si="24"/>
        <v>0.56141837269265016</v>
      </c>
      <c r="F29" s="303"/>
      <c r="G29" s="302">
        <v>0.26872955980119595</v>
      </c>
      <c r="H29" s="302">
        <v>1.7841563956344352E-2</v>
      </c>
      <c r="I29" s="302">
        <v>1.5754044543991482E-2</v>
      </c>
      <c r="J29" s="302">
        <f t="shared" si="25"/>
        <v>0.30232516830153178</v>
      </c>
      <c r="K29" s="303"/>
      <c r="L29" s="302">
        <v>0.25355288138017179</v>
      </c>
      <c r="M29" s="302">
        <v>1.3623492993280379E-2</v>
      </c>
      <c r="N29" s="302">
        <v>8.3959343457083429E-3</v>
      </c>
      <c r="O29" s="302">
        <f t="shared" si="26"/>
        <v>0.2755723087191605</v>
      </c>
    </row>
    <row r="30" spans="1:15" s="236" customFormat="1" x14ac:dyDescent="0.2">
      <c r="A30" s="237" t="str">
        <f>name!E$8</f>
        <v>Skilled trades occupations</v>
      </c>
      <c r="B30" s="302">
        <v>0.97705337396826175</v>
      </c>
      <c r="C30" s="302">
        <v>0.34533381315888734</v>
      </c>
      <c r="D30" s="302">
        <v>3.2055648827652026</v>
      </c>
      <c r="E30" s="302">
        <f t="shared" si="24"/>
        <v>4.5279520698923514</v>
      </c>
      <c r="F30" s="303"/>
      <c r="G30" s="302">
        <v>0.55266121305255733</v>
      </c>
      <c r="H30" s="302">
        <v>1.8253384184660978E-2</v>
      </c>
      <c r="I30" s="302">
        <v>2.0518460393795062</v>
      </c>
      <c r="J30" s="302">
        <f>SUM(G30:I30)</f>
        <v>2.6227606366167242</v>
      </c>
      <c r="K30" s="303"/>
      <c r="L30" s="302">
        <v>0.45844212627652031</v>
      </c>
      <c r="M30" s="302">
        <v>2.3828897000742047E-2</v>
      </c>
      <c r="N30" s="302">
        <v>1.9814520808880429</v>
      </c>
      <c r="O30" s="302">
        <f t="shared" si="26"/>
        <v>2.4637231041653052</v>
      </c>
    </row>
    <row r="31" spans="1:15" s="236" customFormat="1" x14ac:dyDescent="0.2">
      <c r="A31" s="237" t="str">
        <f>name!E$9</f>
        <v>Caring, leisure and other service occupations</v>
      </c>
      <c r="B31" s="302">
        <v>0.25804040695613101</v>
      </c>
      <c r="C31" s="302">
        <v>0.11581631972885986</v>
      </c>
      <c r="D31" s="302">
        <v>2.5189628682757877E-2</v>
      </c>
      <c r="E31" s="302">
        <f t="shared" si="24"/>
        <v>0.39904635536774874</v>
      </c>
      <c r="F31" s="303"/>
      <c r="G31" s="302">
        <v>0.19409392551378332</v>
      </c>
      <c r="H31" s="302">
        <v>8.4612750017641226E-3</v>
      </c>
      <c r="I31" s="302">
        <v>1.7987389073435507E-2</v>
      </c>
      <c r="J31" s="302">
        <f t="shared" si="25"/>
        <v>0.22054258958898296</v>
      </c>
      <c r="K31" s="303"/>
      <c r="L31" s="302">
        <v>0.21153859567817498</v>
      </c>
      <c r="M31" s="302">
        <v>7.5630455015071587E-3</v>
      </c>
      <c r="N31" s="302">
        <v>2.1249977559359038E-2</v>
      </c>
      <c r="O31" s="302">
        <f t="shared" si="26"/>
        <v>0.24035161873904118</v>
      </c>
    </row>
    <row r="32" spans="1:15" s="236" customFormat="1" x14ac:dyDescent="0.2">
      <c r="A32" s="237" t="str">
        <f>name!E$10</f>
        <v>Sales and customer service occupations</v>
      </c>
      <c r="B32" s="302">
        <v>8.5951983518438926E-2</v>
      </c>
      <c r="C32" s="302">
        <v>5.7621328012087664E-2</v>
      </c>
      <c r="D32" s="302">
        <v>2.9765814501384495E-2</v>
      </c>
      <c r="E32" s="302">
        <f t="shared" si="24"/>
        <v>0.17333912603191109</v>
      </c>
      <c r="F32" s="303"/>
      <c r="G32" s="302">
        <v>6.7633277365443556E-2</v>
      </c>
      <c r="H32" s="302">
        <v>3.8498075297483353E-3</v>
      </c>
      <c r="I32" s="302">
        <v>1.8822353329200712E-2</v>
      </c>
      <c r="J32" s="302">
        <f t="shared" si="25"/>
        <v>9.0305438224392603E-2</v>
      </c>
      <c r="K32" s="303"/>
      <c r="L32" s="302">
        <v>8.0997049575917635E-2</v>
      </c>
      <c r="M32" s="302">
        <v>3.9663003228379914E-3</v>
      </c>
      <c r="N32" s="302">
        <v>1.4484451092479599E-2</v>
      </c>
      <c r="O32" s="302">
        <f t="shared" si="26"/>
        <v>9.9447800991235222E-2</v>
      </c>
    </row>
    <row r="33" spans="1:15" s="236" customFormat="1" x14ac:dyDescent="0.2">
      <c r="A33" s="237" t="str">
        <f>name!E$11</f>
        <v>Process, plant and machine operatives</v>
      </c>
      <c r="B33" s="302">
        <v>0.2596457022838114</v>
      </c>
      <c r="C33" s="302">
        <v>6.6013868867154171E-2</v>
      </c>
      <c r="D33" s="302">
        <v>1.6958636723947172E-2</v>
      </c>
      <c r="E33" s="302">
        <f t="shared" si="24"/>
        <v>0.34261820787491271</v>
      </c>
      <c r="F33" s="303"/>
      <c r="G33" s="302">
        <v>0.13715800800185377</v>
      </c>
      <c r="H33" s="302">
        <v>4.2067503350476845E-3</v>
      </c>
      <c r="I33" s="302">
        <v>1.3013938321117396E-2</v>
      </c>
      <c r="J33" s="302">
        <f t="shared" si="25"/>
        <v>0.15437869665801884</v>
      </c>
      <c r="K33" s="303"/>
      <c r="L33" s="302">
        <v>0.12097617395972426</v>
      </c>
      <c r="M33" s="302">
        <v>7.3098786970611437E-3</v>
      </c>
      <c r="N33" s="302">
        <v>1.7174228534398296E-2</v>
      </c>
      <c r="O33" s="302">
        <f t="shared" si="26"/>
        <v>0.1454602811911837</v>
      </c>
    </row>
    <row r="34" spans="1:15" s="236" customFormat="1" x14ac:dyDescent="0.2">
      <c r="A34" s="237" t="str">
        <f>name!E$12</f>
        <v>Elementary occupations</v>
      </c>
      <c r="B34" s="302">
        <v>0.83928767765614853</v>
      </c>
      <c r="C34" s="302">
        <v>0.32286742149699094</v>
      </c>
      <c r="D34" s="302">
        <v>0.15732711933127783</v>
      </c>
      <c r="E34" s="302">
        <f t="shared" si="24"/>
        <v>1.3194822184844173</v>
      </c>
      <c r="F34" s="303"/>
      <c r="G34" s="302">
        <v>0.42839214797733094</v>
      </c>
      <c r="H34" s="302">
        <v>1.9123881861542333E-2</v>
      </c>
      <c r="I34" s="302">
        <v>8.2293931455701852E-2</v>
      </c>
      <c r="J34" s="302">
        <f t="shared" si="25"/>
        <v>0.52980996129457514</v>
      </c>
      <c r="K34" s="303"/>
      <c r="L34" s="302">
        <v>0.29462752278520143</v>
      </c>
      <c r="M34" s="302">
        <v>1.3045027734363777E-2</v>
      </c>
      <c r="N34" s="302">
        <v>8.5171002530118875E-2</v>
      </c>
      <c r="O34" s="302">
        <f t="shared" si="26"/>
        <v>0.3928435530496841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3.5513771046857299</v>
      </c>
      <c r="C36" s="311">
        <f t="shared" ref="C36:O36" si="27">SUM(C26:C34)</f>
        <v>1.282561514660524</v>
      </c>
      <c r="D36" s="311">
        <f t="shared" si="27"/>
        <v>3.5930613806537353</v>
      </c>
      <c r="E36" s="311">
        <f t="shared" si="27"/>
        <v>8.4269999999999907</v>
      </c>
      <c r="F36" s="311"/>
      <c r="G36" s="311">
        <f t="shared" si="27"/>
        <v>2.4806299732134063</v>
      </c>
      <c r="H36" s="311">
        <f t="shared" si="27"/>
        <v>8.3402338771467646E-2</v>
      </c>
      <c r="I36" s="311">
        <f t="shared" si="27"/>
        <v>2.3129676880151231</v>
      </c>
      <c r="J36" s="311">
        <f t="shared" si="27"/>
        <v>4.8769999999999971</v>
      </c>
      <c r="K36" s="311"/>
      <c r="L36" s="311">
        <f t="shared" si="27"/>
        <v>2.7723996481416888</v>
      </c>
      <c r="M36" s="311">
        <f t="shared" si="27"/>
        <v>8.2662309916245652E-2</v>
      </c>
      <c r="N36" s="311">
        <f t="shared" si="27"/>
        <v>2.2569380419420617</v>
      </c>
      <c r="O36" s="311">
        <f t="shared" si="27"/>
        <v>5.1119999999999974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2.8032355991731976E-2</v>
      </c>
      <c r="C43" s="302">
        <v>1.1813791470373261E-4</v>
      </c>
      <c r="D43" s="302">
        <v>2.2646650037161192E-2</v>
      </c>
      <c r="E43" s="302">
        <f>SUM(B43:D43)</f>
        <v>5.0797143943596898E-2</v>
      </c>
      <c r="F43" s="303"/>
      <c r="G43" s="302">
        <v>0.12163689875188394</v>
      </c>
      <c r="H43" s="302">
        <v>1.532982680451322E-3</v>
      </c>
      <c r="I43" s="302">
        <v>0</v>
      </c>
      <c r="J43" s="302">
        <f>SUM(G43:I43)</f>
        <v>0.12316988143233526</v>
      </c>
      <c r="K43" s="303"/>
      <c r="L43" s="302">
        <v>6.006259282602134E-2</v>
      </c>
      <c r="M43" s="302">
        <v>9.0386816295004739E-4</v>
      </c>
      <c r="N43" s="302">
        <v>0</v>
      </c>
      <c r="O43" s="302">
        <f>SUM(L43:N43)</f>
        <v>6.0966460988971384E-2</v>
      </c>
    </row>
    <row r="44" spans="1:15" s="236" customFormat="1" x14ac:dyDescent="0.2">
      <c r="A44" s="237" t="str">
        <f>name!E$5</f>
        <v>Professional occupations</v>
      </c>
      <c r="B44" s="302">
        <v>3.091836650824761E-2</v>
      </c>
      <c r="C44" s="302">
        <v>4.6409994483935849E-4</v>
      </c>
      <c r="D44" s="302">
        <v>1.7314335279902639E-2</v>
      </c>
      <c r="E44" s="302">
        <f t="shared" ref="E44:E51" si="28">SUM(B44:D44)</f>
        <v>4.8696801732989611E-2</v>
      </c>
      <c r="F44" s="303"/>
      <c r="G44" s="302">
        <v>0.13206809983957554</v>
      </c>
      <c r="H44" s="302">
        <v>3.9220990210937735E-3</v>
      </c>
      <c r="I44" s="302">
        <v>0</v>
      </c>
      <c r="J44" s="302">
        <f t="shared" ref="J44:J46" si="29">SUM(G44:I44)</f>
        <v>0.13599019886066932</v>
      </c>
      <c r="K44" s="303"/>
      <c r="L44" s="302">
        <v>6.3816867351078457E-2</v>
      </c>
      <c r="M44" s="302">
        <v>2.0302170424818691E-3</v>
      </c>
      <c r="N44" s="302">
        <v>0</v>
      </c>
      <c r="O44" s="302">
        <f t="shared" ref="O44:O51" si="30">SUM(L44:N44)</f>
        <v>6.5847084393560323E-2</v>
      </c>
    </row>
    <row r="45" spans="1:15" s="236" customFormat="1" x14ac:dyDescent="0.2">
      <c r="A45" s="237" t="str">
        <f>name!E$6</f>
        <v>Associate professional occupations</v>
      </c>
      <c r="B45" s="302">
        <v>2.4076014858109108E-2</v>
      </c>
      <c r="C45" s="302">
        <v>2.890674076586088E-4</v>
      </c>
      <c r="D45" s="302">
        <v>9.8473896004981649E-3</v>
      </c>
      <c r="E45" s="302">
        <f t="shared" si="28"/>
        <v>3.421247186626588E-2</v>
      </c>
      <c r="F45" s="303"/>
      <c r="G45" s="302">
        <v>0.11986462817914086</v>
      </c>
      <c r="H45" s="302">
        <v>2.2788248594049331E-3</v>
      </c>
      <c r="I45" s="302">
        <v>0</v>
      </c>
      <c r="J45" s="302">
        <f t="shared" si="29"/>
        <v>0.12214345303854579</v>
      </c>
      <c r="K45" s="303"/>
      <c r="L45" s="302">
        <v>5.4337381849923781E-2</v>
      </c>
      <c r="M45" s="302">
        <v>1.0668127704876035E-3</v>
      </c>
      <c r="N45" s="302">
        <v>0</v>
      </c>
      <c r="O45" s="302">
        <f t="shared" si="30"/>
        <v>5.5404194620411386E-2</v>
      </c>
    </row>
    <row r="46" spans="1:15" s="236" customFormat="1" x14ac:dyDescent="0.2">
      <c r="A46" s="237" t="str">
        <f>name!E$7</f>
        <v>Administrative and secretarial occupations</v>
      </c>
      <c r="B46" s="302">
        <v>4.0463940169710114E-3</v>
      </c>
      <c r="C46" s="302">
        <v>5.9154605857679725E-4</v>
      </c>
      <c r="D46" s="302">
        <v>4.591054850128071E-3</v>
      </c>
      <c r="E46" s="302">
        <f t="shared" si="28"/>
        <v>9.2289949256758805E-3</v>
      </c>
      <c r="F46" s="303"/>
      <c r="G46" s="302">
        <v>3.865122242882444E-2</v>
      </c>
      <c r="H46" s="302">
        <v>3.316585817997127E-3</v>
      </c>
      <c r="I46" s="302">
        <v>0</v>
      </c>
      <c r="J46" s="302">
        <f t="shared" si="29"/>
        <v>4.1967808246821565E-2</v>
      </c>
      <c r="K46" s="303"/>
      <c r="L46" s="302">
        <v>1.6241565932959886E-2</v>
      </c>
      <c r="M46" s="302">
        <v>1.2872630855483625E-3</v>
      </c>
      <c r="N46" s="302">
        <v>0</v>
      </c>
      <c r="O46" s="302">
        <f t="shared" si="30"/>
        <v>1.752882901850825E-2</v>
      </c>
    </row>
    <row r="47" spans="1:15" s="236" customFormat="1" x14ac:dyDescent="0.2">
      <c r="A47" s="237" t="str">
        <f>name!E$8</f>
        <v>Skilled trades occupations</v>
      </c>
      <c r="B47" s="302">
        <v>4.0926103015712131E-2</v>
      </c>
      <c r="C47" s="302">
        <v>1.0647338909378997E-4</v>
      </c>
      <c r="D47" s="302">
        <v>4.2946876801475395E-2</v>
      </c>
      <c r="E47" s="302">
        <f t="shared" si="28"/>
        <v>8.3979453206281307E-2</v>
      </c>
      <c r="F47" s="303"/>
      <c r="G47" s="302">
        <v>0.126201514719254</v>
      </c>
      <c r="H47" s="302">
        <v>9.3235818806922978E-4</v>
      </c>
      <c r="I47" s="302">
        <v>0</v>
      </c>
      <c r="J47" s="302">
        <f>SUM(G47:I47)</f>
        <v>0.12713387290732323</v>
      </c>
      <c r="K47" s="303"/>
      <c r="L47" s="302">
        <v>4.4498445441695442E-2</v>
      </c>
      <c r="M47" s="302">
        <v>7.362694479048095E-4</v>
      </c>
      <c r="N47" s="302">
        <v>0</v>
      </c>
      <c r="O47" s="302">
        <f t="shared" si="30"/>
        <v>4.523471488960025E-2</v>
      </c>
    </row>
    <row r="48" spans="1:15" s="236" customFormat="1" x14ac:dyDescent="0.2">
      <c r="A48" s="237" t="str">
        <f>name!E$9</f>
        <v>Caring, leisure and other service occupations</v>
      </c>
      <c r="B48" s="302">
        <v>5.5454272325240238E-3</v>
      </c>
      <c r="C48" s="302">
        <v>5.7117288943442205E-4</v>
      </c>
      <c r="D48" s="302">
        <v>1.3649328927371617E-3</v>
      </c>
      <c r="E48" s="302">
        <f t="shared" si="28"/>
        <v>7.4815330146956079E-3</v>
      </c>
      <c r="F48" s="303"/>
      <c r="G48" s="302">
        <v>1.462085883313077E-2</v>
      </c>
      <c r="H48" s="302">
        <v>3.0452547081514618E-3</v>
      </c>
      <c r="I48" s="302">
        <v>0</v>
      </c>
      <c r="J48" s="302">
        <f t="shared" ref="J48:J51" si="31">SUM(G48:I48)</f>
        <v>1.7666113541282231E-2</v>
      </c>
      <c r="K48" s="303"/>
      <c r="L48" s="302">
        <v>6.8202592132448172E-3</v>
      </c>
      <c r="M48" s="302">
        <v>1.3842293303750351E-3</v>
      </c>
      <c r="N48" s="302">
        <v>0</v>
      </c>
      <c r="O48" s="302">
        <f t="shared" si="30"/>
        <v>8.2044885436198516E-3</v>
      </c>
    </row>
    <row r="49" spans="1:15" s="236" customFormat="1" x14ac:dyDescent="0.2">
      <c r="A49" s="237" t="str">
        <f>name!E$10</f>
        <v>Sales and customer service occupations</v>
      </c>
      <c r="B49" s="302">
        <v>3.508675526727048E-3</v>
      </c>
      <c r="C49" s="302">
        <v>6.4301572639769821E-4</v>
      </c>
      <c r="D49" s="302">
        <v>3.2612899286090574E-3</v>
      </c>
      <c r="E49" s="302">
        <f t="shared" si="28"/>
        <v>7.4129811817338033E-3</v>
      </c>
      <c r="F49" s="303"/>
      <c r="G49" s="302">
        <v>1.5097225608470051E-2</v>
      </c>
      <c r="H49" s="302">
        <v>3.6213116089596287E-3</v>
      </c>
      <c r="I49" s="302">
        <v>0</v>
      </c>
      <c r="J49" s="302">
        <f t="shared" si="31"/>
        <v>1.8718537217429679E-2</v>
      </c>
      <c r="K49" s="303"/>
      <c r="L49" s="302">
        <v>7.3548602697495443E-3</v>
      </c>
      <c r="M49" s="302">
        <v>1.6575126593884151E-3</v>
      </c>
      <c r="N49" s="302">
        <v>0</v>
      </c>
      <c r="O49" s="302">
        <f t="shared" si="30"/>
        <v>9.0123729291379587E-3</v>
      </c>
    </row>
    <row r="50" spans="1:15" s="236" customFormat="1" x14ac:dyDescent="0.2">
      <c r="A50" s="237" t="str">
        <f>name!E$11</f>
        <v>Process, plant and machine operatives</v>
      </c>
      <c r="B50" s="302">
        <v>2.8199617138474742E-2</v>
      </c>
      <c r="C50" s="302">
        <v>1.4942306678958971E-4</v>
      </c>
      <c r="D50" s="302">
        <v>2.6562646792365967E-2</v>
      </c>
      <c r="E50" s="302">
        <f t="shared" si="28"/>
        <v>5.4911686997630299E-2</v>
      </c>
      <c r="F50" s="303"/>
      <c r="G50" s="302">
        <v>7.6397406462409459E-2</v>
      </c>
      <c r="H50" s="302">
        <v>2.3669160963414697E-3</v>
      </c>
      <c r="I50" s="302">
        <v>0</v>
      </c>
      <c r="J50" s="302">
        <f t="shared" si="31"/>
        <v>7.8764322558750932E-2</v>
      </c>
      <c r="K50" s="303"/>
      <c r="L50" s="302">
        <v>2.4231106360874891E-2</v>
      </c>
      <c r="M50" s="302">
        <v>1.4226614941181925E-3</v>
      </c>
      <c r="N50" s="302">
        <v>0</v>
      </c>
      <c r="O50" s="302">
        <f t="shared" si="30"/>
        <v>2.5653767854993084E-2</v>
      </c>
    </row>
    <row r="51" spans="1:15" s="236" customFormat="1" x14ac:dyDescent="0.2">
      <c r="A51" s="237" t="str">
        <f>name!E$12</f>
        <v>Elementary occupations</v>
      </c>
      <c r="B51" s="302">
        <v>2.8201682417708734E-3</v>
      </c>
      <c r="C51" s="302">
        <v>6.7378297012854254E-4</v>
      </c>
      <c r="D51" s="302">
        <v>6.4784981919231793E-2</v>
      </c>
      <c r="E51" s="302">
        <f t="shared" si="28"/>
        <v>6.8278933131131203E-2</v>
      </c>
      <c r="F51" s="303"/>
      <c r="G51" s="302">
        <v>6.4357632676460136E-3</v>
      </c>
      <c r="H51" s="302">
        <v>3.0100489291947884E-3</v>
      </c>
      <c r="I51" s="302">
        <v>0</v>
      </c>
      <c r="J51" s="302">
        <f t="shared" si="31"/>
        <v>9.4458121968408019E-3</v>
      </c>
      <c r="K51" s="303"/>
      <c r="L51" s="302">
        <v>1.3186206677544704E-3</v>
      </c>
      <c r="M51" s="302">
        <v>8.294660934427537E-4</v>
      </c>
      <c r="N51" s="302">
        <v>0</v>
      </c>
      <c r="O51" s="302">
        <f t="shared" si="30"/>
        <v>2.1480867611972242E-3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0.16807312253026849</v>
      </c>
      <c r="C53" s="311">
        <f t="shared" ref="C53:E53" si="32">SUM(C43:C51)</f>
        <v>3.6067193676225396E-3</v>
      </c>
      <c r="D53" s="311">
        <f t="shared" si="32"/>
        <v>0.19332015810210942</v>
      </c>
      <c r="E53" s="311">
        <f t="shared" si="32"/>
        <v>0.36500000000000055</v>
      </c>
      <c r="F53" s="311"/>
      <c r="G53" s="311">
        <f t="shared" ref="G53:J53" si="33">SUM(G43:G51)</f>
        <v>0.65097361809033505</v>
      </c>
      <c r="H53" s="311">
        <f t="shared" si="33"/>
        <v>2.4026381909663733E-2</v>
      </c>
      <c r="I53" s="311">
        <f t="shared" si="33"/>
        <v>0</v>
      </c>
      <c r="J53" s="311">
        <f t="shared" si="33"/>
        <v>0.67499999999999871</v>
      </c>
      <c r="K53" s="311"/>
      <c r="L53" s="311">
        <f t="shared" ref="L53:O53" si="34">SUM(L43:L51)</f>
        <v>0.27868169991330261</v>
      </c>
      <c r="M53" s="311">
        <f t="shared" si="34"/>
        <v>1.131830008669709E-2</v>
      </c>
      <c r="N53" s="311">
        <f t="shared" si="34"/>
        <v>0</v>
      </c>
      <c r="O53" s="311">
        <f t="shared" si="34"/>
        <v>0.28999999999999965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0.44995749099312166</v>
      </c>
      <c r="C60" s="302">
        <v>2.4181809384775519E-2</v>
      </c>
      <c r="D60" s="302">
        <v>5.9309099735884871E-2</v>
      </c>
      <c r="E60" s="302">
        <f>SUM(B60:D60)</f>
        <v>0.53344840011378203</v>
      </c>
      <c r="F60" s="303"/>
      <c r="G60" s="302">
        <v>0.51834033458574691</v>
      </c>
      <c r="H60" s="302">
        <v>4.496001394838553E-2</v>
      </c>
      <c r="I60" s="302">
        <v>3.172576041815342E-2</v>
      </c>
      <c r="J60" s="302">
        <f>SUM(G60:I60)</f>
        <v>0.59502610895228591</v>
      </c>
      <c r="K60" s="303"/>
      <c r="L60" s="302">
        <v>0.52777635211077623</v>
      </c>
      <c r="M60" s="302">
        <v>4.8533600373727621E-2</v>
      </c>
      <c r="N60" s="302">
        <v>3.8326977446359739E-2</v>
      </c>
      <c r="O60" s="302">
        <f>SUM(L60:N60)</f>
        <v>0.61463692993086361</v>
      </c>
    </row>
    <row r="61" spans="1:15" s="236" customFormat="1" x14ac:dyDescent="0.2">
      <c r="A61" s="237" t="str">
        <f>name!E$5</f>
        <v>Professional occupations</v>
      </c>
      <c r="B61" s="302">
        <v>0.44295480780016572</v>
      </c>
      <c r="C61" s="302">
        <v>2.3309488417829323E-2</v>
      </c>
      <c r="D61" s="302">
        <v>3.5859653841087226E-2</v>
      </c>
      <c r="E61" s="302">
        <f t="shared" ref="E61:E68" si="35">SUM(B61:D61)</f>
        <v>0.50212395005908228</v>
      </c>
      <c r="F61" s="303"/>
      <c r="G61" s="302">
        <v>0.58116988823509796</v>
      </c>
      <c r="H61" s="302">
        <v>3.411589166786385E-2</v>
      </c>
      <c r="I61" s="302">
        <v>2.6446197637364111E-2</v>
      </c>
      <c r="J61" s="302">
        <f t="shared" ref="J61:J63" si="36">SUM(G61:I61)</f>
        <v>0.64173197754032596</v>
      </c>
      <c r="K61" s="303"/>
      <c r="L61" s="302">
        <v>0.74979563362192259</v>
      </c>
      <c r="M61" s="302">
        <v>3.4047044128334078E-2</v>
      </c>
      <c r="N61" s="302">
        <v>1.9079861371467478E-2</v>
      </c>
      <c r="O61" s="302">
        <f t="shared" ref="O61:O68" si="37">SUM(L61:N61)</f>
        <v>0.80292253912172407</v>
      </c>
    </row>
    <row r="62" spans="1:15" s="236" customFormat="1" x14ac:dyDescent="0.2">
      <c r="A62" s="237" t="str">
        <f>name!E$6</f>
        <v>Associate professional occupations</v>
      </c>
      <c r="B62" s="302">
        <v>0.58955791958652892</v>
      </c>
      <c r="C62" s="302">
        <v>4.4661071006339974E-2</v>
      </c>
      <c r="D62" s="302">
        <v>2.6275495725560857E-2</v>
      </c>
      <c r="E62" s="302">
        <f t="shared" si="35"/>
        <v>0.66049448631842977</v>
      </c>
      <c r="F62" s="303"/>
      <c r="G62" s="302">
        <v>0.703495945885378</v>
      </c>
      <c r="H62" s="302">
        <v>5.5877735936499418E-2</v>
      </c>
      <c r="I62" s="302">
        <v>1.4881115338645877E-2</v>
      </c>
      <c r="J62" s="302">
        <f t="shared" si="36"/>
        <v>0.77425479716052337</v>
      </c>
      <c r="K62" s="303"/>
      <c r="L62" s="302">
        <v>0.71496351230372635</v>
      </c>
      <c r="M62" s="302">
        <v>4.1559983811524107E-2</v>
      </c>
      <c r="N62" s="302">
        <v>1.1899771200197216E-2</v>
      </c>
      <c r="O62" s="302">
        <f t="shared" si="37"/>
        <v>0.76842326731544774</v>
      </c>
    </row>
    <row r="63" spans="1:15" s="236" customFormat="1" x14ac:dyDescent="0.2">
      <c r="A63" s="237" t="str">
        <f>name!E$7</f>
        <v>Administrative and secretarial occupations</v>
      </c>
      <c r="B63" s="302">
        <v>0.43545749653737037</v>
      </c>
      <c r="C63" s="302">
        <v>9.0838868405371434E-2</v>
      </c>
      <c r="D63" s="302">
        <v>1.5643770838439361E-2</v>
      </c>
      <c r="E63" s="302">
        <f t="shared" si="35"/>
        <v>0.54194013578118116</v>
      </c>
      <c r="F63" s="303"/>
      <c r="G63" s="302">
        <v>0.45527097114801318</v>
      </c>
      <c r="H63" s="302">
        <v>8.3457312960148217E-2</v>
      </c>
      <c r="I63" s="302">
        <v>8.8878989075521792E-3</v>
      </c>
      <c r="J63" s="302">
        <f t="shared" si="36"/>
        <v>0.54761618301571358</v>
      </c>
      <c r="K63" s="303"/>
      <c r="L63" s="302">
        <v>0.40856085764592664</v>
      </c>
      <c r="M63" s="302">
        <v>8.1138701304118571E-2</v>
      </c>
      <c r="N63" s="302">
        <v>9.0884603326896289E-3</v>
      </c>
      <c r="O63" s="302">
        <f t="shared" si="37"/>
        <v>0.49878801928273486</v>
      </c>
    </row>
    <row r="64" spans="1:15" s="236" customFormat="1" x14ac:dyDescent="0.2">
      <c r="A64" s="237" t="str">
        <f>name!E$8</f>
        <v>Skilled trades occupations</v>
      </c>
      <c r="B64" s="302">
        <v>1.006765272706819</v>
      </c>
      <c r="C64" s="302">
        <v>7.5762616054347268E-2</v>
      </c>
      <c r="D64" s="302">
        <v>0.17580186598236203</v>
      </c>
      <c r="E64" s="302">
        <f t="shared" si="35"/>
        <v>1.2583297547435284</v>
      </c>
      <c r="F64" s="303"/>
      <c r="G64" s="302">
        <v>0.7409240040475682</v>
      </c>
      <c r="H64" s="302">
        <v>6.8557058897892917E-2</v>
      </c>
      <c r="I64" s="302">
        <v>5.4667244149961811E-2</v>
      </c>
      <c r="J64" s="302">
        <f>SUM(G64:I64)</f>
        <v>0.8641483070954229</v>
      </c>
      <c r="K64" s="303"/>
      <c r="L64" s="302">
        <v>0.63557743236042019</v>
      </c>
      <c r="M64" s="302">
        <v>5.9476053062589788E-2</v>
      </c>
      <c r="N64" s="302">
        <v>5.1310182406026868E-2</v>
      </c>
      <c r="O64" s="302">
        <f t="shared" si="37"/>
        <v>0.74636366782903685</v>
      </c>
    </row>
    <row r="65" spans="1:15" s="236" customFormat="1" x14ac:dyDescent="0.2">
      <c r="A65" s="237" t="str">
        <f>name!E$9</f>
        <v>Caring, leisure and other service occupations</v>
      </c>
      <c r="B65" s="302">
        <v>5.7418134684351613E-2</v>
      </c>
      <c r="C65" s="302">
        <v>9.2807341368410633E-3</v>
      </c>
      <c r="D65" s="302">
        <v>9.8248070638883196E-3</v>
      </c>
      <c r="E65" s="302">
        <f t="shared" si="35"/>
        <v>7.6523675885080994E-2</v>
      </c>
      <c r="F65" s="303"/>
      <c r="G65" s="302">
        <v>6.399418136549434E-2</v>
      </c>
      <c r="H65" s="302">
        <v>9.9609249580160184E-3</v>
      </c>
      <c r="I65" s="302">
        <v>9.0481763434414626E-3</v>
      </c>
      <c r="J65" s="302">
        <f t="shared" ref="J65:J68" si="38">SUM(G65:I65)</f>
        <v>8.3003282666951825E-2</v>
      </c>
      <c r="K65" s="303"/>
      <c r="L65" s="302">
        <v>6.4433700866049451E-2</v>
      </c>
      <c r="M65" s="302">
        <v>8.0361544148724248E-3</v>
      </c>
      <c r="N65" s="302">
        <v>1.2116973978774048E-2</v>
      </c>
      <c r="O65" s="302">
        <f t="shared" si="37"/>
        <v>8.458682925969592E-2</v>
      </c>
    </row>
    <row r="66" spans="1:15" s="236" customFormat="1" x14ac:dyDescent="0.2">
      <c r="A66" s="237" t="str">
        <f>name!E$10</f>
        <v>Sales and customer service occupations</v>
      </c>
      <c r="B66" s="302">
        <v>0.11572526777303517</v>
      </c>
      <c r="C66" s="302">
        <v>7.9693542907981918E-2</v>
      </c>
      <c r="D66" s="302">
        <v>1.6304303981119463E-2</v>
      </c>
      <c r="E66" s="302">
        <f t="shared" si="35"/>
        <v>0.21172311466213653</v>
      </c>
      <c r="F66" s="303"/>
      <c r="G66" s="302">
        <v>0.11365329463881772</v>
      </c>
      <c r="H66" s="302">
        <v>7.5186253571189243E-2</v>
      </c>
      <c r="I66" s="302">
        <v>8.6399199858193648E-3</v>
      </c>
      <c r="J66" s="302">
        <f t="shared" si="38"/>
        <v>0.19747946819582635</v>
      </c>
      <c r="K66" s="303"/>
      <c r="L66" s="302">
        <v>0.12324650189603419</v>
      </c>
      <c r="M66" s="302">
        <v>5.9520321238706327E-2</v>
      </c>
      <c r="N66" s="302">
        <v>9.770016046212365E-3</v>
      </c>
      <c r="O66" s="302">
        <f t="shared" si="37"/>
        <v>0.19253683918095288</v>
      </c>
    </row>
    <row r="67" spans="1:15" s="236" customFormat="1" x14ac:dyDescent="0.2">
      <c r="A67" s="237" t="str">
        <f>name!E$11</f>
        <v>Process, plant and machine operatives</v>
      </c>
      <c r="B67" s="302">
        <v>2.7346763270932759</v>
      </c>
      <c r="C67" s="302">
        <v>0.34287459660372427</v>
      </c>
      <c r="D67" s="302">
        <v>5.2630355109681157E-2</v>
      </c>
      <c r="E67" s="302">
        <f t="shared" si="35"/>
        <v>3.1301812788066812</v>
      </c>
      <c r="F67" s="303"/>
      <c r="G67" s="302">
        <v>2.0337175514646071</v>
      </c>
      <c r="H67" s="302">
        <v>0.35169736802372176</v>
      </c>
      <c r="I67" s="302">
        <v>3.0281910247587477E-2</v>
      </c>
      <c r="J67" s="302">
        <f t="shared" si="38"/>
        <v>2.4156968297359165</v>
      </c>
      <c r="K67" s="303"/>
      <c r="L67" s="302">
        <v>2.0294838001432765</v>
      </c>
      <c r="M67" s="302">
        <v>0.3905439529021329</v>
      </c>
      <c r="N67" s="302">
        <v>3.5303462048983249E-2</v>
      </c>
      <c r="O67" s="302">
        <f t="shared" si="37"/>
        <v>2.4553312150943927</v>
      </c>
    </row>
    <row r="68" spans="1:15" s="236" customFormat="1" x14ac:dyDescent="0.2">
      <c r="A68" s="237" t="str">
        <f>name!E$12</f>
        <v>Elementary occupations</v>
      </c>
      <c r="B68" s="302">
        <v>1.2569874252585733</v>
      </c>
      <c r="C68" s="302">
        <v>0.15727572742421894</v>
      </c>
      <c r="D68" s="302">
        <v>1.5972050947292791E-2</v>
      </c>
      <c r="E68" s="302">
        <f t="shared" si="35"/>
        <v>1.4302352036300849</v>
      </c>
      <c r="F68" s="303"/>
      <c r="G68" s="302">
        <v>0.92105832355017314</v>
      </c>
      <c r="H68" s="302">
        <v>0.1346527149792788</v>
      </c>
      <c r="I68" s="302">
        <v>6.332007107581852E-3</v>
      </c>
      <c r="J68" s="302">
        <f t="shared" si="38"/>
        <v>1.0620430456370338</v>
      </c>
      <c r="K68" s="303"/>
      <c r="L68" s="302">
        <v>0.73069521141283533</v>
      </c>
      <c r="M68" s="302">
        <v>0.10214912341758924</v>
      </c>
      <c r="N68" s="302">
        <v>8.5663581547219363E-3</v>
      </c>
      <c r="O68" s="302">
        <f t="shared" si="37"/>
        <v>0.84141069298514648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7.0895001424332413</v>
      </c>
      <c r="C70" s="311">
        <f t="shared" ref="C70:E70" si="39">SUM(C60:C68)</f>
        <v>0.84787845434142972</v>
      </c>
      <c r="D70" s="311">
        <f t="shared" si="39"/>
        <v>0.40762140322531615</v>
      </c>
      <c r="E70" s="311">
        <f t="shared" si="39"/>
        <v>8.3449999999999882</v>
      </c>
      <c r="F70" s="311"/>
      <c r="G70" s="311">
        <f t="shared" ref="G70:J70" si="40">SUM(G60:G68)</f>
        <v>6.1316244949208967</v>
      </c>
      <c r="H70" s="311">
        <f t="shared" si="40"/>
        <v>0.85846527494299574</v>
      </c>
      <c r="I70" s="311">
        <f t="shared" si="40"/>
        <v>0.19091023013610756</v>
      </c>
      <c r="J70" s="311">
        <f t="shared" si="40"/>
        <v>7.181</v>
      </c>
      <c r="K70" s="311"/>
      <c r="L70" s="311">
        <f t="shared" ref="L70:O70" si="41">SUM(L60:L68)</f>
        <v>5.9845330023609673</v>
      </c>
      <c r="M70" s="311">
        <f t="shared" si="41"/>
        <v>0.82500493465359503</v>
      </c>
      <c r="N70" s="311">
        <f t="shared" si="41"/>
        <v>0.19546206298543251</v>
      </c>
      <c r="O70" s="311">
        <f t="shared" si="41"/>
        <v>7.0049999999999946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1.1109106505239741</v>
      </c>
      <c r="C77" s="302">
        <v>6.9992773003355074E-2</v>
      </c>
      <c r="D77" s="302">
        <v>0.10308726632188832</v>
      </c>
      <c r="E77" s="302">
        <f>SUM(B77:D77)</f>
        <v>1.2839906898492175</v>
      </c>
      <c r="F77" s="303"/>
      <c r="G77" s="302">
        <v>1.3180679824670758</v>
      </c>
      <c r="H77" s="302">
        <v>0.11756859454625515</v>
      </c>
      <c r="I77" s="302">
        <v>0.11313782844922744</v>
      </c>
      <c r="J77" s="302">
        <f>SUM(G77:I77)</f>
        <v>1.5487744054625585</v>
      </c>
      <c r="K77" s="303"/>
      <c r="L77" s="302">
        <v>1.2993502113175206</v>
      </c>
      <c r="M77" s="302">
        <v>0.13570054068554768</v>
      </c>
      <c r="N77" s="302">
        <v>0.11242270418769129</v>
      </c>
      <c r="O77" s="302">
        <f>SUM(L77:N77)</f>
        <v>1.5474734561907595</v>
      </c>
    </row>
    <row r="78" spans="1:15" s="236" customFormat="1" x14ac:dyDescent="0.2">
      <c r="A78" s="237" t="str">
        <f>name!E$5</f>
        <v>Professional occupations</v>
      </c>
      <c r="B78" s="302">
        <v>2.0216788134394026</v>
      </c>
      <c r="C78" s="302">
        <v>5.9781390446178882E-2</v>
      </c>
      <c r="D78" s="302">
        <v>0.13296321018870594</v>
      </c>
      <c r="E78" s="302">
        <f t="shared" ref="E78:E85" si="42">SUM(B78:D78)</f>
        <v>2.2144234140742878</v>
      </c>
      <c r="F78" s="303"/>
      <c r="G78" s="302">
        <v>2.5934911680442032</v>
      </c>
      <c r="H78" s="302">
        <v>9.9169173722267093E-2</v>
      </c>
      <c r="I78" s="302">
        <v>8.4349384328611415E-2</v>
      </c>
      <c r="J78" s="302">
        <f t="shared" ref="J78:J80" si="43">SUM(G78:I78)</f>
        <v>2.7770097260950819</v>
      </c>
      <c r="K78" s="303"/>
      <c r="L78" s="302">
        <v>2.9689612515886425</v>
      </c>
      <c r="M78" s="302">
        <v>0.11382137197680949</v>
      </c>
      <c r="N78" s="302">
        <v>6.7540012249563866E-2</v>
      </c>
      <c r="O78" s="302">
        <f t="shared" ref="O78:O85" si="44">SUM(L78:N78)</f>
        <v>3.1503226358150158</v>
      </c>
    </row>
    <row r="79" spans="1:15" s="236" customFormat="1" x14ac:dyDescent="0.2">
      <c r="A79" s="237" t="str">
        <f>name!E$6</f>
        <v>Associate professional occupations</v>
      </c>
      <c r="B79" s="302">
        <v>1.0691489188851784</v>
      </c>
      <c r="C79" s="302">
        <v>6.6351579677185774E-2</v>
      </c>
      <c r="D79" s="302">
        <v>4.0409307144268124E-2</v>
      </c>
      <c r="E79" s="302">
        <f t="shared" si="42"/>
        <v>1.1759098057066324</v>
      </c>
      <c r="F79" s="303"/>
      <c r="G79" s="302">
        <v>1.3308858194373185</v>
      </c>
      <c r="H79" s="302">
        <v>7.6610923243926085E-2</v>
      </c>
      <c r="I79" s="302">
        <v>3.2193955338896331E-2</v>
      </c>
      <c r="J79" s="302">
        <f t="shared" si="43"/>
        <v>1.4396906980201409</v>
      </c>
      <c r="K79" s="303"/>
      <c r="L79" s="302">
        <v>1.202701412601862</v>
      </c>
      <c r="M79" s="302">
        <v>7.8570781551903224E-2</v>
      </c>
      <c r="N79" s="302">
        <v>3.4184320680728533E-2</v>
      </c>
      <c r="O79" s="302">
        <f t="shared" si="44"/>
        <v>1.3154565148344939</v>
      </c>
    </row>
    <row r="80" spans="1:15" s="236" customFormat="1" x14ac:dyDescent="0.2">
      <c r="A80" s="237" t="str">
        <f>name!E$7</f>
        <v>Administrative and secretarial occupations</v>
      </c>
      <c r="B80" s="302">
        <v>0.65213749787828912</v>
      </c>
      <c r="C80" s="302">
        <v>0.26243271593185807</v>
      </c>
      <c r="D80" s="302">
        <v>2.0838336933628375E-2</v>
      </c>
      <c r="E80" s="302">
        <f t="shared" si="42"/>
        <v>0.9354085507437756</v>
      </c>
      <c r="F80" s="303"/>
      <c r="G80" s="302">
        <v>0.74730824540579432</v>
      </c>
      <c r="H80" s="302">
        <v>0.26406721951027545</v>
      </c>
      <c r="I80" s="302">
        <v>3.2415452552510972E-2</v>
      </c>
      <c r="J80" s="302">
        <f t="shared" si="43"/>
        <v>1.0437909174685807</v>
      </c>
      <c r="K80" s="303"/>
      <c r="L80" s="302">
        <v>0.58879862584832987</v>
      </c>
      <c r="M80" s="302">
        <v>0.21612361845954334</v>
      </c>
      <c r="N80" s="302">
        <v>2.3930179729800966E-2</v>
      </c>
      <c r="O80" s="302">
        <f t="shared" si="44"/>
        <v>0.82885242403767412</v>
      </c>
    </row>
    <row r="81" spans="1:15" s="236" customFormat="1" x14ac:dyDescent="0.2">
      <c r="A81" s="237" t="str">
        <f>name!E$8</f>
        <v>Skilled trades occupations</v>
      </c>
      <c r="B81" s="302">
        <v>2.8627756914137112</v>
      </c>
      <c r="C81" s="302">
        <v>5.9062472601378764E-2</v>
      </c>
      <c r="D81" s="302">
        <v>0.2510692672534986</v>
      </c>
      <c r="E81" s="302">
        <f t="shared" si="42"/>
        <v>3.1729074312685888</v>
      </c>
      <c r="F81" s="303"/>
      <c r="G81" s="302">
        <v>2.5324524977295604</v>
      </c>
      <c r="H81" s="302">
        <v>5.3987468856313059E-2</v>
      </c>
      <c r="I81" s="302">
        <v>0.13605528705090592</v>
      </c>
      <c r="J81" s="302">
        <f>SUM(G81:I81)</f>
        <v>2.7224952536367795</v>
      </c>
      <c r="K81" s="303"/>
      <c r="L81" s="302">
        <v>2.1578704656454937</v>
      </c>
      <c r="M81" s="302">
        <v>4.8478489276597619E-2</v>
      </c>
      <c r="N81" s="302">
        <v>0.14693776877797271</v>
      </c>
      <c r="O81" s="302">
        <f t="shared" si="44"/>
        <v>2.3532867237000641</v>
      </c>
    </row>
    <row r="82" spans="1:15" s="236" customFormat="1" x14ac:dyDescent="0.2">
      <c r="A82" s="237" t="str">
        <f>name!E$9</f>
        <v>Caring, leisure and other service occupations</v>
      </c>
      <c r="B82" s="302">
        <v>4.0915311060051994E-2</v>
      </c>
      <c r="C82" s="302">
        <v>2.3015085229882326E-2</v>
      </c>
      <c r="D82" s="302">
        <v>1.5398050477481899E-2</v>
      </c>
      <c r="E82" s="302">
        <f t="shared" si="42"/>
        <v>7.9328446767416225E-2</v>
      </c>
      <c r="F82" s="303"/>
      <c r="G82" s="302">
        <v>4.370402138152172E-2</v>
      </c>
      <c r="H82" s="302">
        <v>2.1615101094082489E-2</v>
      </c>
      <c r="I82" s="302">
        <v>3.0218123276908492E-2</v>
      </c>
      <c r="J82" s="302">
        <f t="shared" ref="J82:J85" si="45">SUM(G82:I82)</f>
        <v>9.5537245752512698E-2</v>
      </c>
      <c r="K82" s="303"/>
      <c r="L82" s="302">
        <v>3.7139430494334456E-2</v>
      </c>
      <c r="M82" s="302">
        <v>2.1325641640504933E-2</v>
      </c>
      <c r="N82" s="302">
        <v>5.7507198456723085E-2</v>
      </c>
      <c r="O82" s="302">
        <f t="shared" si="44"/>
        <v>0.11597227059156248</v>
      </c>
    </row>
    <row r="83" spans="1:15" s="236" customFormat="1" x14ac:dyDescent="0.2">
      <c r="A83" s="237" t="str">
        <f>name!E$10</f>
        <v>Sales and customer service occupations</v>
      </c>
      <c r="B83" s="302">
        <v>0.23657840592400403</v>
      </c>
      <c r="C83" s="302">
        <v>8.3100423449824531E-2</v>
      </c>
      <c r="D83" s="302">
        <v>1.4411544884778906E-2</v>
      </c>
      <c r="E83" s="302">
        <f t="shared" si="42"/>
        <v>0.33409037425860749</v>
      </c>
      <c r="F83" s="303"/>
      <c r="G83" s="302">
        <v>0.26052438466108047</v>
      </c>
      <c r="H83" s="302">
        <v>0.10384585163440728</v>
      </c>
      <c r="I83" s="302">
        <v>1.3319490746727976E-2</v>
      </c>
      <c r="J83" s="302">
        <f t="shared" si="45"/>
        <v>0.37768972704221576</v>
      </c>
      <c r="K83" s="303"/>
      <c r="L83" s="302">
        <v>0.24799499545944007</v>
      </c>
      <c r="M83" s="302">
        <v>0.15267255978920469</v>
      </c>
      <c r="N83" s="302">
        <v>1.4261094134427995E-2</v>
      </c>
      <c r="O83" s="302">
        <f t="shared" si="44"/>
        <v>0.41492864938307272</v>
      </c>
    </row>
    <row r="84" spans="1:15" s="236" customFormat="1" x14ac:dyDescent="0.2">
      <c r="A84" s="237" t="str">
        <f>name!E$11</f>
        <v>Process, plant and machine operatives</v>
      </c>
      <c r="B84" s="302">
        <v>1.9158907591899315</v>
      </c>
      <c r="C84" s="302">
        <v>8.5341576043356279E-2</v>
      </c>
      <c r="D84" s="302">
        <v>4.0777748532253265E-2</v>
      </c>
      <c r="E84" s="302">
        <f t="shared" si="42"/>
        <v>2.0420100837655411</v>
      </c>
      <c r="F84" s="303"/>
      <c r="G84" s="302">
        <v>1.5642802094919503</v>
      </c>
      <c r="H84" s="302">
        <v>7.7945426681816962E-2</v>
      </c>
      <c r="I84" s="302">
        <v>3.0227713663233742E-2</v>
      </c>
      <c r="J84" s="302">
        <f t="shared" si="45"/>
        <v>1.6724533498370011</v>
      </c>
      <c r="K84" s="303"/>
      <c r="L84" s="302">
        <v>1.6394090994194543</v>
      </c>
      <c r="M84" s="302">
        <v>7.1353230694180064E-2</v>
      </c>
      <c r="N84" s="302">
        <v>3.0623475376658861E-2</v>
      </c>
      <c r="O84" s="302">
        <f t="shared" si="44"/>
        <v>1.7413858054902931</v>
      </c>
    </row>
    <row r="85" spans="1:15" s="236" customFormat="1" x14ac:dyDescent="0.2">
      <c r="A85" s="237" t="str">
        <f>name!E$12</f>
        <v>Elementary occupations</v>
      </c>
      <c r="B85" s="302">
        <v>0.37795875192459832</v>
      </c>
      <c r="C85" s="302">
        <v>5.085382976760712E-2</v>
      </c>
      <c r="D85" s="302">
        <v>2.9118621873734991E-2</v>
      </c>
      <c r="E85" s="302">
        <f t="shared" si="42"/>
        <v>0.45793120356594041</v>
      </c>
      <c r="F85" s="303"/>
      <c r="G85" s="302">
        <v>0.30900855871282429</v>
      </c>
      <c r="H85" s="302">
        <v>4.9699236166110917E-2</v>
      </c>
      <c r="I85" s="302">
        <v>2.4850881806217966E-2</v>
      </c>
      <c r="J85" s="302">
        <f t="shared" si="45"/>
        <v>0.3835586766851532</v>
      </c>
      <c r="K85" s="303"/>
      <c r="L85" s="302">
        <v>0.21115736851520792</v>
      </c>
      <c r="M85" s="302">
        <v>3.2186597430373345E-2</v>
      </c>
      <c r="N85" s="302">
        <v>2.5977554011456825E-2</v>
      </c>
      <c r="O85" s="302">
        <f t="shared" si="44"/>
        <v>0.26932151995703812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10.287994800239144</v>
      </c>
      <c r="C87" s="311">
        <f t="shared" ref="C87:E87" si="46">SUM(C77:C85)</f>
        <v>0.75993184615062681</v>
      </c>
      <c r="D87" s="311">
        <f t="shared" si="46"/>
        <v>0.64807335361023832</v>
      </c>
      <c r="E87" s="311">
        <f t="shared" si="46"/>
        <v>11.696000000000009</v>
      </c>
      <c r="F87" s="311"/>
      <c r="G87" s="311">
        <f t="shared" ref="G87:J87" si="47">SUM(G77:G85)</f>
        <v>10.69972288733133</v>
      </c>
      <c r="H87" s="311">
        <f t="shared" si="47"/>
        <v>0.86450899545545445</v>
      </c>
      <c r="I87" s="311">
        <f t="shared" si="47"/>
        <v>0.49676811721324027</v>
      </c>
      <c r="J87" s="311">
        <f t="shared" si="47"/>
        <v>12.061000000000021</v>
      </c>
      <c r="K87" s="311"/>
      <c r="L87" s="311">
        <f t="shared" ref="L87:O87" si="48">SUM(L77:L85)</f>
        <v>10.353382860890285</v>
      </c>
      <c r="M87" s="311">
        <f t="shared" si="48"/>
        <v>0.87023283150466435</v>
      </c>
      <c r="N87" s="311">
        <f t="shared" si="48"/>
        <v>0.51338430760502407</v>
      </c>
      <c r="O87" s="311">
        <f t="shared" si="48"/>
        <v>11.736999999999975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2.9361999466147171</v>
      </c>
      <c r="C94" s="302">
        <v>0.11570186495709565</v>
      </c>
      <c r="D94" s="302">
        <v>0.60100212389054242</v>
      </c>
      <c r="E94" s="302">
        <f>SUM(B94:D94)</f>
        <v>3.6529039354623554</v>
      </c>
      <c r="F94" s="303"/>
      <c r="G94" s="302">
        <v>3.4274344299600497</v>
      </c>
      <c r="H94" s="302">
        <v>0.29570462330035241</v>
      </c>
      <c r="I94" s="302">
        <v>0.45407928302426331</v>
      </c>
      <c r="J94" s="302">
        <f>SUM(G94:I94)</f>
        <v>4.1772183362846658</v>
      </c>
      <c r="K94" s="303"/>
      <c r="L94" s="302">
        <v>3.1526057011486963</v>
      </c>
      <c r="M94" s="302">
        <v>0.28415645097111036</v>
      </c>
      <c r="N94" s="302">
        <v>0.41514358749387897</v>
      </c>
      <c r="O94" s="302">
        <f>SUM(L94:N94)</f>
        <v>3.8519057396136858</v>
      </c>
    </row>
    <row r="95" spans="1:15" s="236" customFormat="1" x14ac:dyDescent="0.2">
      <c r="A95" s="237" t="str">
        <f>name!E$5</f>
        <v>Professional occupations</v>
      </c>
      <c r="B95" s="302">
        <v>4.861128835912532</v>
      </c>
      <c r="C95" s="302">
        <v>0.1100213902343997</v>
      </c>
      <c r="D95" s="302">
        <v>0.32335146273446791</v>
      </c>
      <c r="E95" s="302">
        <f t="shared" ref="E95:E102" si="49">SUM(B95:D95)</f>
        <v>5.2945016888814003</v>
      </c>
      <c r="F95" s="303"/>
      <c r="G95" s="302">
        <v>6.1787833597737496</v>
      </c>
      <c r="H95" s="302">
        <v>0.27729440748654349</v>
      </c>
      <c r="I95" s="302">
        <v>0.24064935057226775</v>
      </c>
      <c r="J95" s="302">
        <f t="shared" ref="J95:J97" si="50">SUM(G95:I95)</f>
        <v>6.6967271178325607</v>
      </c>
      <c r="K95" s="303"/>
      <c r="L95" s="302">
        <v>6.6410438144423845</v>
      </c>
      <c r="M95" s="302">
        <v>0.26126514703753217</v>
      </c>
      <c r="N95" s="302">
        <v>0.17365949294122507</v>
      </c>
      <c r="O95" s="302">
        <f t="shared" ref="O95:O102" si="51">SUM(L95:N95)</f>
        <v>7.0759684544211421</v>
      </c>
    </row>
    <row r="96" spans="1:15" s="236" customFormat="1" x14ac:dyDescent="0.2">
      <c r="A96" s="237" t="str">
        <f>name!E$6</f>
        <v>Associate professional occupations</v>
      </c>
      <c r="B96" s="302">
        <v>3.0785314039468967</v>
      </c>
      <c r="C96" s="302">
        <v>0.15600449110267567</v>
      </c>
      <c r="D96" s="302">
        <v>0.25434556143738046</v>
      </c>
      <c r="E96" s="302">
        <f t="shared" si="49"/>
        <v>3.4888814564869528</v>
      </c>
      <c r="F96" s="303"/>
      <c r="G96" s="302">
        <v>3.7364466976748578</v>
      </c>
      <c r="H96" s="302">
        <v>0.33355659467845189</v>
      </c>
      <c r="I96" s="302">
        <v>0.17652199421102607</v>
      </c>
      <c r="J96" s="302">
        <f t="shared" si="50"/>
        <v>4.246525286564335</v>
      </c>
      <c r="K96" s="303"/>
      <c r="L96" s="302">
        <v>3.195532717567692</v>
      </c>
      <c r="M96" s="302">
        <v>0.25221056921778401</v>
      </c>
      <c r="N96" s="302">
        <v>0.15998161899357533</v>
      </c>
      <c r="O96" s="302">
        <f t="shared" si="51"/>
        <v>3.607724905779051</v>
      </c>
    </row>
    <row r="97" spans="1:15" s="236" customFormat="1" x14ac:dyDescent="0.2">
      <c r="A97" s="237" t="str">
        <f>name!E$7</f>
        <v>Administrative and secretarial occupations</v>
      </c>
      <c r="B97" s="302">
        <v>2.3722107901393179</v>
      </c>
      <c r="C97" s="302">
        <v>0.54696134377296401</v>
      </c>
      <c r="D97" s="302">
        <v>8.3321319678494168E-2</v>
      </c>
      <c r="E97" s="302">
        <f t="shared" si="49"/>
        <v>3.0024934535907759</v>
      </c>
      <c r="F97" s="303"/>
      <c r="G97" s="302">
        <v>2.6409803630648909</v>
      </c>
      <c r="H97" s="302">
        <v>0.70050033893095243</v>
      </c>
      <c r="I97" s="302">
        <v>6.5648770408781754E-2</v>
      </c>
      <c r="J97" s="302">
        <f t="shared" si="50"/>
        <v>3.407129472404625</v>
      </c>
      <c r="K97" s="303"/>
      <c r="L97" s="302">
        <v>2.0803012574638502</v>
      </c>
      <c r="M97" s="302">
        <v>0.46593344668218839</v>
      </c>
      <c r="N97" s="302">
        <v>6.3064958828421586E-2</v>
      </c>
      <c r="O97" s="302">
        <f t="shared" si="51"/>
        <v>2.6092996629744603</v>
      </c>
    </row>
    <row r="98" spans="1:15" s="236" customFormat="1" x14ac:dyDescent="0.2">
      <c r="A98" s="237" t="str">
        <f>name!E$8</f>
        <v>Skilled trades occupations</v>
      </c>
      <c r="B98" s="302">
        <v>12.180688065174708</v>
      </c>
      <c r="C98" s="302">
        <v>0.24508005300601751</v>
      </c>
      <c r="D98" s="302">
        <v>1.7705854283079683</v>
      </c>
      <c r="E98" s="302">
        <f t="shared" si="49"/>
        <v>14.196353546488695</v>
      </c>
      <c r="F98" s="303"/>
      <c r="G98" s="302">
        <v>9.9656254928264296</v>
      </c>
      <c r="H98" s="302">
        <v>0.41283094759333649</v>
      </c>
      <c r="I98" s="302">
        <v>0.94195483903171706</v>
      </c>
      <c r="J98" s="302">
        <f>SUM(G98:I98)</f>
        <v>11.320411279451484</v>
      </c>
      <c r="K98" s="303"/>
      <c r="L98" s="302">
        <v>8.0271444764269155</v>
      </c>
      <c r="M98" s="302">
        <v>0.38446629652669362</v>
      </c>
      <c r="N98" s="302">
        <v>0.83795820216731964</v>
      </c>
      <c r="O98" s="302">
        <f t="shared" si="51"/>
        <v>9.249568975120928</v>
      </c>
    </row>
    <row r="99" spans="1:15" s="236" customFormat="1" x14ac:dyDescent="0.2">
      <c r="A99" s="237" t="str">
        <f>name!E$9</f>
        <v>Caring, leisure and other service occupations</v>
      </c>
      <c r="B99" s="302">
        <v>0.26174598604926386</v>
      </c>
      <c r="C99" s="302">
        <v>8.1797650290786839E-2</v>
      </c>
      <c r="D99" s="302">
        <v>5.6380050960454599E-2</v>
      </c>
      <c r="E99" s="302">
        <f t="shared" si="49"/>
        <v>0.39992368730050532</v>
      </c>
      <c r="F99" s="303"/>
      <c r="G99" s="302">
        <v>0.29730938581887939</v>
      </c>
      <c r="H99" s="302">
        <v>0.20042934822774966</v>
      </c>
      <c r="I99" s="302">
        <v>6.731677902929184E-2</v>
      </c>
      <c r="J99" s="302">
        <f t="shared" ref="J99:J102" si="52">SUM(G99:I99)</f>
        <v>0.56505551307592095</v>
      </c>
      <c r="K99" s="303"/>
      <c r="L99" s="302">
        <v>0.2892597234135873</v>
      </c>
      <c r="M99" s="302">
        <v>0.19699345432221232</v>
      </c>
      <c r="N99" s="302">
        <v>8.2407199964056613E-2</v>
      </c>
      <c r="O99" s="302">
        <f t="shared" si="51"/>
        <v>0.56866037769985622</v>
      </c>
    </row>
    <row r="100" spans="1:15" s="236" customFormat="1" x14ac:dyDescent="0.2">
      <c r="A100" s="237" t="str">
        <f>name!E$10</f>
        <v>Sales and customer service occupations</v>
      </c>
      <c r="B100" s="302">
        <v>0.92159720117083221</v>
      </c>
      <c r="C100" s="302">
        <v>0.2306913278240583</v>
      </c>
      <c r="D100" s="302">
        <v>0.10956835301158431</v>
      </c>
      <c r="E100" s="302">
        <f t="shared" si="49"/>
        <v>1.2618568820064748</v>
      </c>
      <c r="F100" s="303"/>
      <c r="G100" s="302">
        <v>0.98648951972392662</v>
      </c>
      <c r="H100" s="302">
        <v>0.36991838933269761</v>
      </c>
      <c r="I100" s="302">
        <v>5.7164925640191371E-2</v>
      </c>
      <c r="J100" s="302">
        <f t="shared" si="52"/>
        <v>1.4135728346968155</v>
      </c>
      <c r="K100" s="303"/>
      <c r="L100" s="302">
        <v>0.94355437107604945</v>
      </c>
      <c r="M100" s="302">
        <v>0.3470180273738368</v>
      </c>
      <c r="N100" s="302">
        <v>4.055069942670126E-2</v>
      </c>
      <c r="O100" s="302">
        <f t="shared" si="51"/>
        <v>1.3311230978765876</v>
      </c>
    </row>
    <row r="101" spans="1:15" s="236" customFormat="1" x14ac:dyDescent="0.2">
      <c r="A101" s="237" t="str">
        <f>name!E$11</f>
        <v>Process, plant and machine operatives</v>
      </c>
      <c r="B101" s="302">
        <v>9.0293400408499291</v>
      </c>
      <c r="C101" s="302">
        <v>0.32961178206047093</v>
      </c>
      <c r="D101" s="302">
        <v>0.31729740424761643</v>
      </c>
      <c r="E101" s="302">
        <f t="shared" si="49"/>
        <v>9.6762492271580172</v>
      </c>
      <c r="F101" s="303"/>
      <c r="G101" s="302">
        <v>7.3749557363839573</v>
      </c>
      <c r="H101" s="302">
        <v>0.59128497779106082</v>
      </c>
      <c r="I101" s="302">
        <v>0.24913816603875683</v>
      </c>
      <c r="J101" s="302">
        <f t="shared" si="52"/>
        <v>8.215378880213775</v>
      </c>
      <c r="K101" s="303"/>
      <c r="L101" s="302">
        <v>7.7797999431334484</v>
      </c>
      <c r="M101" s="302">
        <v>0.72032354467112669</v>
      </c>
      <c r="N101" s="302">
        <v>0.24867766209536271</v>
      </c>
      <c r="O101" s="302">
        <f t="shared" si="51"/>
        <v>8.7488011498999381</v>
      </c>
    </row>
    <row r="102" spans="1:15" s="236" customFormat="1" x14ac:dyDescent="0.2">
      <c r="A102" s="237" t="str">
        <f>name!E$12</f>
        <v>Elementary occupations</v>
      </c>
      <c r="B102" s="302">
        <v>1.8931838212634877</v>
      </c>
      <c r="C102" s="302">
        <v>0.28268899732576236</v>
      </c>
      <c r="D102" s="302">
        <v>0.2399633040355372</v>
      </c>
      <c r="E102" s="302">
        <f t="shared" si="49"/>
        <v>2.4158361226247873</v>
      </c>
      <c r="F102" s="303"/>
      <c r="G102" s="302">
        <v>1.5946014206920163</v>
      </c>
      <c r="H102" s="302">
        <v>0.39147571181032981</v>
      </c>
      <c r="I102" s="302">
        <v>0.14690414697352525</v>
      </c>
      <c r="J102" s="302">
        <f t="shared" si="52"/>
        <v>2.1329812794758714</v>
      </c>
      <c r="K102" s="303"/>
      <c r="L102" s="302">
        <v>0.91703842941846592</v>
      </c>
      <c r="M102" s="302">
        <v>0.26448560005200183</v>
      </c>
      <c r="N102" s="302">
        <v>0.13742360714386187</v>
      </c>
      <c r="O102" s="302">
        <f t="shared" si="51"/>
        <v>1.3189476366143298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37.53462609112168</v>
      </c>
      <c r="C104" s="311">
        <f t="shared" ref="C104:E104" si="53">SUM(C94:C102)</f>
        <v>2.0985589005742309</v>
      </c>
      <c r="D104" s="311">
        <f t="shared" si="53"/>
        <v>3.7558150083040451</v>
      </c>
      <c r="E104" s="311">
        <f t="shared" si="53"/>
        <v>43.38899999999996</v>
      </c>
      <c r="F104" s="311"/>
      <c r="G104" s="311">
        <f t="shared" ref="G104:J104" si="54">SUM(G94:G102)</f>
        <v>36.202626405918757</v>
      </c>
      <c r="H104" s="311">
        <f t="shared" si="54"/>
        <v>3.5729953391514746</v>
      </c>
      <c r="I104" s="311">
        <f t="shared" si="54"/>
        <v>2.3993782549298208</v>
      </c>
      <c r="J104" s="311">
        <f t="shared" si="54"/>
        <v>42.175000000000054</v>
      </c>
      <c r="K104" s="311"/>
      <c r="L104" s="311">
        <f t="shared" ref="L104:O104" si="55">SUM(L94:L102)</f>
        <v>33.026280434091092</v>
      </c>
      <c r="M104" s="311">
        <f t="shared" si="55"/>
        <v>3.176852536854486</v>
      </c>
      <c r="N104" s="311">
        <f t="shared" si="55"/>
        <v>2.1588670290544032</v>
      </c>
      <c r="O104" s="311">
        <f t="shared" si="55"/>
        <v>38.361999999999981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5.7800952477317785E-2</v>
      </c>
      <c r="C111" s="302">
        <v>2.0513378840055132E-3</v>
      </c>
      <c r="D111" s="302">
        <v>5.5072096685478741E-3</v>
      </c>
      <c r="E111" s="302">
        <f>SUM(B111:D111)</f>
        <v>6.5359500029871176E-2</v>
      </c>
      <c r="F111" s="303"/>
      <c r="G111" s="302">
        <v>4.9637522016286399E-2</v>
      </c>
      <c r="H111" s="302">
        <v>2.1960207332551813E-3</v>
      </c>
      <c r="I111" s="302">
        <v>0</v>
      </c>
      <c r="J111" s="302">
        <f>SUM(G111:I111)</f>
        <v>5.1833542749541578E-2</v>
      </c>
      <c r="K111" s="303"/>
      <c r="L111" s="302">
        <v>5.1551130416891501E-2</v>
      </c>
      <c r="M111" s="302">
        <v>2.0405416432125851E-3</v>
      </c>
      <c r="N111" s="302">
        <v>0</v>
      </c>
      <c r="O111" s="302">
        <f>SUM(L111:N111)</f>
        <v>5.3591672060104088E-2</v>
      </c>
    </row>
    <row r="112" spans="1:15" s="236" customFormat="1" x14ac:dyDescent="0.2">
      <c r="A112" s="237" t="str">
        <f>name!E$5</f>
        <v>Professional occupations</v>
      </c>
      <c r="B112" s="302">
        <v>0.13326716232963631</v>
      </c>
      <c r="C112" s="302">
        <v>2.5838603438722257E-3</v>
      </c>
      <c r="D112" s="302">
        <v>7.6378210964125944E-3</v>
      </c>
      <c r="E112" s="302">
        <f t="shared" ref="E112:E119" si="56">SUM(B112:D112)</f>
        <v>0.14348884376992113</v>
      </c>
      <c r="F112" s="303"/>
      <c r="G112" s="302">
        <v>0.12303385975458939</v>
      </c>
      <c r="H112" s="302">
        <v>2.4896751496477653E-3</v>
      </c>
      <c r="I112" s="302">
        <v>0</v>
      </c>
      <c r="J112" s="302">
        <f t="shared" ref="J112:J114" si="57">SUM(G112:I112)</f>
        <v>0.12552353490423715</v>
      </c>
      <c r="K112" s="303"/>
      <c r="L112" s="302">
        <v>0.13513692123777754</v>
      </c>
      <c r="M112" s="302">
        <v>2.8583554137897329E-3</v>
      </c>
      <c r="N112" s="302">
        <v>0</v>
      </c>
      <c r="O112" s="302">
        <f t="shared" ref="O112:O119" si="58">SUM(L112:N112)</f>
        <v>0.13799527665156727</v>
      </c>
    </row>
    <row r="113" spans="1:15" s="236" customFormat="1" x14ac:dyDescent="0.2">
      <c r="A113" s="237" t="str">
        <f>name!E$6</f>
        <v>Associate professional occupations</v>
      </c>
      <c r="B113" s="302">
        <v>9.1027823459619295E-2</v>
      </c>
      <c r="C113" s="302">
        <v>3.4952191216720586E-3</v>
      </c>
      <c r="D113" s="302">
        <v>2.9701214266076789E-3</v>
      </c>
      <c r="E113" s="302">
        <f t="shared" si="56"/>
        <v>9.7493164007899036E-2</v>
      </c>
      <c r="F113" s="303"/>
      <c r="G113" s="302">
        <v>8.4110901243634476E-2</v>
      </c>
      <c r="H113" s="302">
        <v>2.9235522368521024E-3</v>
      </c>
      <c r="I113" s="302">
        <v>0</v>
      </c>
      <c r="J113" s="302">
        <f t="shared" si="57"/>
        <v>8.7034453480486579E-2</v>
      </c>
      <c r="K113" s="303"/>
      <c r="L113" s="302">
        <v>7.2215048632508189E-2</v>
      </c>
      <c r="M113" s="302">
        <v>2.6665864578775057E-3</v>
      </c>
      <c r="N113" s="302">
        <v>0</v>
      </c>
      <c r="O113" s="302">
        <f t="shared" si="58"/>
        <v>7.4881635090385701E-2</v>
      </c>
    </row>
    <row r="114" spans="1:15" s="236" customFormat="1" x14ac:dyDescent="0.2">
      <c r="A114" s="237" t="str">
        <f>name!E$7</f>
        <v>Administrative and secretarial occupations</v>
      </c>
      <c r="B114" s="302">
        <v>6.510691442812705E-2</v>
      </c>
      <c r="C114" s="302">
        <v>1.2951278475265803E-2</v>
      </c>
      <c r="D114" s="302">
        <v>1.7964627602861793E-3</v>
      </c>
      <c r="E114" s="302">
        <f t="shared" si="56"/>
        <v>7.9854655663679039E-2</v>
      </c>
      <c r="F114" s="303"/>
      <c r="G114" s="302">
        <v>5.2693645774050009E-2</v>
      </c>
      <c r="H114" s="302">
        <v>9.373494429433412E-3</v>
      </c>
      <c r="I114" s="302">
        <v>0</v>
      </c>
      <c r="J114" s="302">
        <f t="shared" si="57"/>
        <v>6.2067140203483417E-2</v>
      </c>
      <c r="K114" s="303"/>
      <c r="L114" s="302">
        <v>3.5265861137881667E-2</v>
      </c>
      <c r="M114" s="302">
        <v>6.9174132262099413E-3</v>
      </c>
      <c r="N114" s="302">
        <v>0</v>
      </c>
      <c r="O114" s="302">
        <f t="shared" si="58"/>
        <v>4.2183274364091611E-2</v>
      </c>
    </row>
    <row r="115" spans="1:15" s="236" customFormat="1" x14ac:dyDescent="0.2">
      <c r="A115" s="237" t="str">
        <f>name!E$8</f>
        <v>Skilled trades occupations</v>
      </c>
      <c r="B115" s="302">
        <v>0.1615194128257009</v>
      </c>
      <c r="C115" s="302">
        <v>3.1112735145622222E-3</v>
      </c>
      <c r="D115" s="302">
        <v>7.9208862566955054E-3</v>
      </c>
      <c r="E115" s="302">
        <f t="shared" si="56"/>
        <v>0.17255157259695864</v>
      </c>
      <c r="F115" s="303"/>
      <c r="G115" s="302">
        <v>9.1892224113898524E-2</v>
      </c>
      <c r="H115" s="302">
        <v>1.0686887797094308E-3</v>
      </c>
      <c r="I115" s="302">
        <v>0</v>
      </c>
      <c r="J115" s="302">
        <f>SUM(G115:I115)</f>
        <v>9.2960912893607958E-2</v>
      </c>
      <c r="K115" s="303"/>
      <c r="L115" s="302">
        <v>7.3602787536402189E-2</v>
      </c>
      <c r="M115" s="302">
        <v>1.4869891639306425E-3</v>
      </c>
      <c r="N115" s="302">
        <v>0</v>
      </c>
      <c r="O115" s="302">
        <f t="shared" si="58"/>
        <v>7.508977670033283E-2</v>
      </c>
    </row>
    <row r="116" spans="1:15" s="236" customFormat="1" x14ac:dyDescent="0.2">
      <c r="A116" s="237" t="str">
        <f>name!E$9</f>
        <v>Caring, leisure and other service occupations</v>
      </c>
      <c r="B116" s="302">
        <v>5.1099130902831098E-3</v>
      </c>
      <c r="C116" s="302">
        <v>1.9338148125610352E-3</v>
      </c>
      <c r="D116" s="302">
        <v>3.4591039458527559E-4</v>
      </c>
      <c r="E116" s="302">
        <f t="shared" si="56"/>
        <v>7.3896382974294201E-3</v>
      </c>
      <c r="F116" s="303"/>
      <c r="G116" s="302">
        <v>3.7683512714434307E-3</v>
      </c>
      <c r="H116" s="302">
        <v>1.1505777397040691E-3</v>
      </c>
      <c r="I116" s="302">
        <v>0</v>
      </c>
      <c r="J116" s="302">
        <f t="shared" ref="J116:J119" si="59">SUM(G116:I116)</f>
        <v>4.9189290111475003E-3</v>
      </c>
      <c r="K116" s="303"/>
      <c r="L116" s="302">
        <v>3.1794584883781947E-3</v>
      </c>
      <c r="M116" s="302">
        <v>6.857549276636937E-4</v>
      </c>
      <c r="N116" s="302">
        <v>0</v>
      </c>
      <c r="O116" s="302">
        <f t="shared" si="58"/>
        <v>3.8652134160418886E-3</v>
      </c>
    </row>
    <row r="117" spans="1:15" s="236" customFormat="1" x14ac:dyDescent="0.2">
      <c r="A117" s="237" t="str">
        <f>name!E$10</f>
        <v>Sales and customer service occupations</v>
      </c>
      <c r="B117" s="302">
        <v>3.5090062326315882E-2</v>
      </c>
      <c r="C117" s="302">
        <v>1.4779864836636914E-2</v>
      </c>
      <c r="D117" s="302">
        <v>3.5074287334239383E-3</v>
      </c>
      <c r="E117" s="302">
        <f t="shared" si="56"/>
        <v>5.3377355896376738E-2</v>
      </c>
      <c r="F117" s="303"/>
      <c r="G117" s="302">
        <v>2.7956166055907495E-2</v>
      </c>
      <c r="H117" s="302">
        <v>1.1654145567005142E-2</v>
      </c>
      <c r="I117" s="302">
        <v>0</v>
      </c>
      <c r="J117" s="302">
        <f t="shared" si="59"/>
        <v>3.9610311622912633E-2</v>
      </c>
      <c r="K117" s="303"/>
      <c r="L117" s="302">
        <v>3.2795084109291321E-2</v>
      </c>
      <c r="M117" s="302">
        <v>1.2598957081848723E-2</v>
      </c>
      <c r="N117" s="302">
        <v>0</v>
      </c>
      <c r="O117" s="302">
        <f t="shared" si="58"/>
        <v>4.5394041191140044E-2</v>
      </c>
    </row>
    <row r="118" spans="1:15" s="236" customFormat="1" x14ac:dyDescent="0.2">
      <c r="A118" s="237" t="str">
        <f>name!E$11</f>
        <v>Process, plant and machine operatives</v>
      </c>
      <c r="B118" s="302">
        <v>3.0415664120875249E-2</v>
      </c>
      <c r="C118" s="302">
        <v>1.296377224272633E-3</v>
      </c>
      <c r="D118" s="302">
        <v>3.7347293513770945E-3</v>
      </c>
      <c r="E118" s="302">
        <f t="shared" si="56"/>
        <v>3.5446770696524972E-2</v>
      </c>
      <c r="F118" s="303"/>
      <c r="G118" s="302">
        <v>1.762578097145525E-2</v>
      </c>
      <c r="H118" s="302">
        <v>7.5931887333256581E-4</v>
      </c>
      <c r="I118" s="302">
        <v>0</v>
      </c>
      <c r="J118" s="302">
        <f t="shared" si="59"/>
        <v>1.8385099844787815E-2</v>
      </c>
      <c r="K118" s="303"/>
      <c r="L118" s="302">
        <v>1.7925077257252214E-2</v>
      </c>
      <c r="M118" s="302">
        <v>1.0307196785803265E-3</v>
      </c>
      <c r="N118" s="302">
        <v>0</v>
      </c>
      <c r="O118" s="302">
        <f t="shared" si="58"/>
        <v>1.895579693583254E-2</v>
      </c>
    </row>
    <row r="119" spans="1:15" s="236" customFormat="1" x14ac:dyDescent="0.2">
      <c r="A119" s="237" t="str">
        <f>name!E$12</f>
        <v>Elementary occupations</v>
      </c>
      <c r="B119" s="302">
        <v>7.9362736336830754E-3</v>
      </c>
      <c r="C119" s="302">
        <v>1.6585028021804096E-3</v>
      </c>
      <c r="D119" s="302">
        <v>1.4437226054758959E-3</v>
      </c>
      <c r="E119" s="302">
        <f t="shared" si="56"/>
        <v>1.1038499041339382E-2</v>
      </c>
      <c r="F119" s="303"/>
      <c r="G119" s="302">
        <v>4.7115088751054678E-3</v>
      </c>
      <c r="H119" s="302">
        <v>9.5456641468969329E-4</v>
      </c>
      <c r="I119" s="302">
        <v>0</v>
      </c>
      <c r="J119" s="302">
        <f t="shared" si="59"/>
        <v>5.6660752897951614E-3</v>
      </c>
      <c r="K119" s="303"/>
      <c r="L119" s="302">
        <v>2.5757496717645897E-3</v>
      </c>
      <c r="M119" s="302">
        <v>4.6756391873942129E-4</v>
      </c>
      <c r="N119" s="302">
        <v>0</v>
      </c>
      <c r="O119" s="302">
        <f t="shared" si="58"/>
        <v>3.0433135905040109E-3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0.58727417869155862</v>
      </c>
      <c r="C121" s="311">
        <f t="shared" ref="C121:E121" si="60">SUM(C111:C119)</f>
        <v>4.3861529015028822E-2</v>
      </c>
      <c r="D121" s="311">
        <f t="shared" si="60"/>
        <v>3.4864292293412036E-2</v>
      </c>
      <c r="E121" s="311">
        <f t="shared" si="60"/>
        <v>0.66599999999999959</v>
      </c>
      <c r="F121" s="311"/>
      <c r="G121" s="311">
        <f t="shared" ref="G121:J121" si="61">SUM(G111:G119)</f>
        <v>0.45542996007637043</v>
      </c>
      <c r="H121" s="311">
        <f t="shared" si="61"/>
        <v>3.2570039923629363E-2</v>
      </c>
      <c r="I121" s="311">
        <f t="shared" si="61"/>
        <v>0</v>
      </c>
      <c r="J121" s="311">
        <f t="shared" si="61"/>
        <v>0.48799999999999977</v>
      </c>
      <c r="K121" s="311"/>
      <c r="L121" s="311">
        <f t="shared" ref="L121:O121" si="62">SUM(L111:L119)</f>
        <v>0.42424711848814745</v>
      </c>
      <c r="M121" s="311">
        <f t="shared" si="62"/>
        <v>3.075288151185257E-2</v>
      </c>
      <c r="N121" s="311">
        <f t="shared" si="62"/>
        <v>0</v>
      </c>
      <c r="O121" s="311">
        <f t="shared" si="62"/>
        <v>0.45500000000000007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0.2781760299708641</v>
      </c>
      <c r="C128" s="302">
        <v>1.0766929930246654E-2</v>
      </c>
      <c r="D128" s="302">
        <v>3.1592987120643054E-2</v>
      </c>
      <c r="E128" s="302">
        <f>SUM(B128:D128)</f>
        <v>0.32053594702175381</v>
      </c>
      <c r="F128" s="303"/>
      <c r="G128" s="302">
        <v>0.27069208552860918</v>
      </c>
      <c r="H128" s="302">
        <v>6.8766574454937474E-2</v>
      </c>
      <c r="I128" s="302">
        <v>1.7036283089164237E-3</v>
      </c>
      <c r="J128" s="302">
        <f>SUM(G128:I128)</f>
        <v>0.34116228829246303</v>
      </c>
      <c r="K128" s="303"/>
      <c r="L128" s="302">
        <v>0.28364651873855146</v>
      </c>
      <c r="M128" s="302">
        <v>9.6097787811529195E-2</v>
      </c>
      <c r="N128" s="302">
        <v>1.7585351702746816E-3</v>
      </c>
      <c r="O128" s="302">
        <f>SUM(L128:N128)</f>
        <v>0.38150284172035531</v>
      </c>
    </row>
    <row r="129" spans="1:15" s="236" customFormat="1" x14ac:dyDescent="0.2">
      <c r="A129" s="237" t="str">
        <f>name!E$5</f>
        <v>Professional occupations</v>
      </c>
      <c r="B129" s="302">
        <v>0.28789276260187124</v>
      </c>
      <c r="C129" s="302">
        <v>2.3799683491220261E-2</v>
      </c>
      <c r="D129" s="302">
        <v>2.0598614859961301E-2</v>
      </c>
      <c r="E129" s="302">
        <f t="shared" ref="E129:E136" si="63">SUM(B129:D129)</f>
        <v>0.33229106095305277</v>
      </c>
      <c r="F129" s="303"/>
      <c r="G129" s="302">
        <v>0.31177300491182713</v>
      </c>
      <c r="H129" s="302">
        <v>7.0307181562524898E-2</v>
      </c>
      <c r="I129" s="302">
        <v>2.4891168019559738E-3</v>
      </c>
      <c r="J129" s="302">
        <f t="shared" ref="J129:J131" si="64">SUM(G129:I129)</f>
        <v>0.38456930327630801</v>
      </c>
      <c r="K129" s="303"/>
      <c r="L129" s="302">
        <v>0.34738730695965719</v>
      </c>
      <c r="M129" s="302">
        <v>8.1601403485328433E-2</v>
      </c>
      <c r="N129" s="302">
        <v>2.201409127166785E-3</v>
      </c>
      <c r="O129" s="302">
        <f t="shared" ref="O129:O136" si="65">SUM(L129:N129)</f>
        <v>0.43119011957215242</v>
      </c>
    </row>
    <row r="130" spans="1:15" s="236" customFormat="1" x14ac:dyDescent="0.2">
      <c r="A130" s="237" t="str">
        <f>name!E$6</f>
        <v>Associate professional occupations</v>
      </c>
      <c r="B130" s="302">
        <v>0.37627088969659689</v>
      </c>
      <c r="C130" s="302">
        <v>4.87394606284011E-2</v>
      </c>
      <c r="D130" s="302">
        <v>2.3121796250936338E-2</v>
      </c>
      <c r="E130" s="302">
        <f t="shared" si="63"/>
        <v>0.44813214657593436</v>
      </c>
      <c r="F130" s="303"/>
      <c r="G130" s="302">
        <v>0.42933624257414982</v>
      </c>
      <c r="H130" s="302">
        <v>0.12185696680993034</v>
      </c>
      <c r="I130" s="302">
        <v>2.7337922970269439E-3</v>
      </c>
      <c r="J130" s="302">
        <f t="shared" si="64"/>
        <v>0.55392700168110709</v>
      </c>
      <c r="K130" s="303"/>
      <c r="L130" s="302">
        <v>0.53052492675375085</v>
      </c>
      <c r="M130" s="302">
        <v>0.12628826411579225</v>
      </c>
      <c r="N130" s="302">
        <v>3.3049616043296917E-3</v>
      </c>
      <c r="O130" s="302">
        <f t="shared" si="65"/>
        <v>0.66011815247387284</v>
      </c>
    </row>
    <row r="131" spans="1:15" s="236" customFormat="1" x14ac:dyDescent="0.2">
      <c r="A131" s="237" t="str">
        <f>name!E$7</f>
        <v>Administrative and secretarial occupations</v>
      </c>
      <c r="B131" s="302">
        <v>0.21714785850314422</v>
      </c>
      <c r="C131" s="302">
        <v>7.335506078622743E-2</v>
      </c>
      <c r="D131" s="302">
        <v>6.4571830947657291E-3</v>
      </c>
      <c r="E131" s="302">
        <f t="shared" si="63"/>
        <v>0.29696010238413739</v>
      </c>
      <c r="F131" s="303"/>
      <c r="G131" s="302">
        <v>0.22442423050428609</v>
      </c>
      <c r="H131" s="302">
        <v>0.21696915187194885</v>
      </c>
      <c r="I131" s="302">
        <v>7.2700124778050327E-4</v>
      </c>
      <c r="J131" s="302">
        <f t="shared" si="64"/>
        <v>0.44212038362401546</v>
      </c>
      <c r="K131" s="303"/>
      <c r="L131" s="302">
        <v>0.18116853043815731</v>
      </c>
      <c r="M131" s="302">
        <v>0.20518838491892413</v>
      </c>
      <c r="N131" s="302">
        <v>5.6769440673469528E-4</v>
      </c>
      <c r="O131" s="302">
        <f t="shared" si="65"/>
        <v>0.38692460976381615</v>
      </c>
    </row>
    <row r="132" spans="1:15" s="236" customFormat="1" x14ac:dyDescent="0.2">
      <c r="A132" s="237" t="str">
        <f>name!E$8</f>
        <v>Skilled trades occupations</v>
      </c>
      <c r="B132" s="302">
        <v>0.32457661023707735</v>
      </c>
      <c r="C132" s="302">
        <v>1.1806697228112869E-2</v>
      </c>
      <c r="D132" s="302">
        <v>5.8253263914266856E-2</v>
      </c>
      <c r="E132" s="302">
        <f t="shared" si="63"/>
        <v>0.39463657137945707</v>
      </c>
      <c r="F132" s="303"/>
      <c r="G132" s="302">
        <v>0.24042446612354584</v>
      </c>
      <c r="H132" s="302">
        <v>0.10027149849779568</v>
      </c>
      <c r="I132" s="302">
        <v>3.499341384728784E-3</v>
      </c>
      <c r="J132" s="302">
        <f>SUM(G132:I132)</f>
        <v>0.34419530600607035</v>
      </c>
      <c r="K132" s="303"/>
      <c r="L132" s="302">
        <v>0.23206953974331407</v>
      </c>
      <c r="M132" s="302">
        <v>0.13834920576805351</v>
      </c>
      <c r="N132" s="302">
        <v>3.5111727758736539E-3</v>
      </c>
      <c r="O132" s="302">
        <f t="shared" si="65"/>
        <v>0.3739299182872412</v>
      </c>
    </row>
    <row r="133" spans="1:15" s="236" customFormat="1" x14ac:dyDescent="0.2">
      <c r="A133" s="237" t="str">
        <f>name!E$9</f>
        <v>Caring, leisure and other service occupations</v>
      </c>
      <c r="B133" s="302">
        <v>6.4989417100810964E-2</v>
      </c>
      <c r="C133" s="302">
        <v>8.2976558551479656E-3</v>
      </c>
      <c r="D133" s="302">
        <v>1.1747571942325985E-2</v>
      </c>
      <c r="E133" s="302">
        <f t="shared" si="63"/>
        <v>8.5034644898284911E-2</v>
      </c>
      <c r="F133" s="303"/>
      <c r="G133" s="302">
        <v>6.9585143537157682E-2</v>
      </c>
      <c r="H133" s="302">
        <v>1.8600314635618009E-2</v>
      </c>
      <c r="I133" s="302">
        <v>1.3579941721497137E-3</v>
      </c>
      <c r="J133" s="302">
        <f t="shared" ref="J133:J136" si="66">SUM(G133:I133)</f>
        <v>8.9543452344925403E-2</v>
      </c>
      <c r="K133" s="303"/>
      <c r="L133" s="302">
        <v>8.6756907108027914E-2</v>
      </c>
      <c r="M133" s="302">
        <v>1.3033291003518516E-2</v>
      </c>
      <c r="N133" s="302">
        <v>1.4690614751979203E-3</v>
      </c>
      <c r="O133" s="302">
        <f t="shared" si="65"/>
        <v>0.10125925958674435</v>
      </c>
    </row>
    <row r="134" spans="1:15" s="236" customFormat="1" x14ac:dyDescent="0.2">
      <c r="A134" s="237" t="str">
        <f>name!E$10</f>
        <v>Sales and customer service occupations</v>
      </c>
      <c r="B134" s="302">
        <v>8.1751664127621096E-2</v>
      </c>
      <c r="C134" s="302">
        <v>2.7425577128102788E-2</v>
      </c>
      <c r="D134" s="302">
        <v>9.0827647263799303E-3</v>
      </c>
      <c r="E134" s="302">
        <f t="shared" si="63"/>
        <v>0.11826000598210382</v>
      </c>
      <c r="F134" s="303"/>
      <c r="G134" s="302">
        <v>7.7803441367675905E-2</v>
      </c>
      <c r="H134" s="302">
        <v>0.10971913261871825</v>
      </c>
      <c r="I134" s="302">
        <v>3.915547864062883E-4</v>
      </c>
      <c r="J134" s="302">
        <f t="shared" si="66"/>
        <v>0.18791412877280045</v>
      </c>
      <c r="K134" s="303"/>
      <c r="L134" s="302">
        <v>9.1029219307056208E-2</v>
      </c>
      <c r="M134" s="302">
        <v>8.1878806709412E-2</v>
      </c>
      <c r="N134" s="302">
        <v>3.0696330533835285E-4</v>
      </c>
      <c r="O134" s="302">
        <f t="shared" si="65"/>
        <v>0.17321498932180657</v>
      </c>
    </row>
    <row r="135" spans="1:15" s="236" customFormat="1" x14ac:dyDescent="0.2">
      <c r="A135" s="237" t="str">
        <f>name!E$11</f>
        <v>Process, plant and machine operatives</v>
      </c>
      <c r="B135" s="302">
        <v>0.78233038802941979</v>
      </c>
      <c r="C135" s="302">
        <v>1.2047083589103523E-2</v>
      </c>
      <c r="D135" s="302">
        <v>9.2931925880324756E-3</v>
      </c>
      <c r="E135" s="302">
        <f t="shared" si="63"/>
        <v>0.80367066420655586</v>
      </c>
      <c r="F135" s="303"/>
      <c r="G135" s="302">
        <v>0.55216523798911266</v>
      </c>
      <c r="H135" s="302">
        <v>0.14408455163106326</v>
      </c>
      <c r="I135" s="302">
        <v>6.0467370954630693E-4</v>
      </c>
      <c r="J135" s="302">
        <f t="shared" si="66"/>
        <v>0.69685446332972223</v>
      </c>
      <c r="K135" s="303"/>
      <c r="L135" s="302">
        <v>0.62171796508521004</v>
      </c>
      <c r="M135" s="302">
        <v>0.18996337704321667</v>
      </c>
      <c r="N135" s="302">
        <v>2.4586610564509529E-4</v>
      </c>
      <c r="O135" s="302">
        <f t="shared" si="65"/>
        <v>0.81192720823407183</v>
      </c>
    </row>
    <row r="136" spans="1:15" s="236" customFormat="1" x14ac:dyDescent="0.2">
      <c r="A136" s="237" t="str">
        <f>name!E$12</f>
        <v>Elementary occupations</v>
      </c>
      <c r="B136" s="302">
        <v>0.54993168035450202</v>
      </c>
      <c r="C136" s="302">
        <v>4.8823760094703419E-2</v>
      </c>
      <c r="D136" s="302">
        <v>1.7723416149504245E-2</v>
      </c>
      <c r="E136" s="302">
        <f t="shared" si="63"/>
        <v>0.61647885659870971</v>
      </c>
      <c r="F136" s="303"/>
      <c r="G136" s="302">
        <v>0.38060383575294632</v>
      </c>
      <c r="H136" s="302">
        <v>9.7908906618495342E-2</v>
      </c>
      <c r="I136" s="302">
        <v>1.2009303011482832E-3</v>
      </c>
      <c r="J136" s="302">
        <f t="shared" si="66"/>
        <v>0.47971367267258991</v>
      </c>
      <c r="K136" s="303"/>
      <c r="L136" s="302">
        <v>0.30382337494321743</v>
      </c>
      <c r="M136" s="302">
        <v>6.3824817445093662E-2</v>
      </c>
      <c r="N136" s="302">
        <v>1.2847086516284631E-3</v>
      </c>
      <c r="O136" s="302">
        <f t="shared" si="65"/>
        <v>0.36893290103993953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2.9630673006219075</v>
      </c>
      <c r="C138" s="311">
        <f t="shared" ref="C138:E138" si="67">SUM(C128:C136)</f>
        <v>0.265061908731266</v>
      </c>
      <c r="D138" s="311">
        <f t="shared" si="67"/>
        <v>0.18787079064681589</v>
      </c>
      <c r="E138" s="311">
        <f t="shared" si="67"/>
        <v>3.4159999999999897</v>
      </c>
      <c r="F138" s="311"/>
      <c r="G138" s="311">
        <f t="shared" ref="G138:J138" si="68">SUM(G128:G136)</f>
        <v>2.5568076882893105</v>
      </c>
      <c r="H138" s="311">
        <f t="shared" si="68"/>
        <v>0.94848427870103225</v>
      </c>
      <c r="I138" s="311">
        <f t="shared" si="68"/>
        <v>1.470803300965922E-2</v>
      </c>
      <c r="J138" s="311">
        <f t="shared" si="68"/>
        <v>3.5200000000000022</v>
      </c>
      <c r="K138" s="311"/>
      <c r="L138" s="311">
        <f t="shared" ref="L138:O138" si="69">SUM(L128:L136)</f>
        <v>2.6781242890769423</v>
      </c>
      <c r="M138" s="311">
        <f t="shared" si="69"/>
        <v>0.99622533830086835</v>
      </c>
      <c r="N138" s="311">
        <f t="shared" si="69"/>
        <v>1.4650372622189338E-2</v>
      </c>
      <c r="O138" s="311">
        <f t="shared" si="69"/>
        <v>3.6890000000000001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1.699032810259997</v>
      </c>
      <c r="C145" s="302">
        <v>0.23151818984088424</v>
      </c>
      <c r="D145" s="302">
        <v>0.60562682129863099</v>
      </c>
      <c r="E145" s="302">
        <f>SUM(B145:D145)</f>
        <v>2.5361778213995123</v>
      </c>
      <c r="F145" s="303"/>
      <c r="G145" s="302">
        <v>1.932873277341993</v>
      </c>
      <c r="H145" s="302">
        <v>0.32992809270902845</v>
      </c>
      <c r="I145" s="302">
        <v>1.4976125226464301</v>
      </c>
      <c r="J145" s="302">
        <f>SUM(G145:I145)</f>
        <v>3.7604138926974517</v>
      </c>
      <c r="K145" s="303"/>
      <c r="L145" s="302">
        <v>2.0866079781300195</v>
      </c>
      <c r="M145" s="302">
        <v>0.37420384811652291</v>
      </c>
      <c r="N145" s="302">
        <v>1.5601120192801268</v>
      </c>
      <c r="O145" s="302">
        <f>SUM(L145:N145)</f>
        <v>4.0209238455266689</v>
      </c>
    </row>
    <row r="146" spans="1:15" s="236" customFormat="1" x14ac:dyDescent="0.2">
      <c r="A146" s="237" t="str">
        <f>name!E$5</f>
        <v>Professional occupations</v>
      </c>
      <c r="B146" s="302">
        <v>2.9874912326340057</v>
      </c>
      <c r="C146" s="302">
        <v>0.16174974367874592</v>
      </c>
      <c r="D146" s="302">
        <v>0.43506625463611731</v>
      </c>
      <c r="E146" s="302">
        <f t="shared" ref="E146:E153" si="70">SUM(B146:D146)</f>
        <v>3.5843072309488693</v>
      </c>
      <c r="F146" s="303"/>
      <c r="G146" s="302">
        <v>3.71204912768393</v>
      </c>
      <c r="H146" s="302">
        <v>0.19871253892275745</v>
      </c>
      <c r="I146" s="302">
        <v>1.0066624945112914</v>
      </c>
      <c r="J146" s="302">
        <f t="shared" ref="J146:J148" si="71">SUM(G146:I146)</f>
        <v>4.917424161117979</v>
      </c>
      <c r="K146" s="303"/>
      <c r="L146" s="302">
        <v>4.5318485734910432</v>
      </c>
      <c r="M146" s="302">
        <v>0.23659952062375572</v>
      </c>
      <c r="N146" s="302">
        <v>0.81261688699124834</v>
      </c>
      <c r="O146" s="302">
        <f t="shared" ref="O146:O153" si="72">SUM(L146:N146)</f>
        <v>5.5810649811060475</v>
      </c>
    </row>
    <row r="147" spans="1:15" s="236" customFormat="1" x14ac:dyDescent="0.2">
      <c r="A147" s="237" t="str">
        <f>name!E$6</f>
        <v>Associate professional occupations</v>
      </c>
      <c r="B147" s="302">
        <v>1.4577325081788954</v>
      </c>
      <c r="C147" s="302">
        <v>0.21901688492609264</v>
      </c>
      <c r="D147" s="302">
        <v>0.15660063271548766</v>
      </c>
      <c r="E147" s="302">
        <f t="shared" si="70"/>
        <v>1.8333500258204758</v>
      </c>
      <c r="F147" s="303"/>
      <c r="G147" s="302">
        <v>1.7545131308367332</v>
      </c>
      <c r="H147" s="302">
        <v>0.2484385898223411</v>
      </c>
      <c r="I147" s="302">
        <v>0.28355019883495969</v>
      </c>
      <c r="J147" s="302">
        <f t="shared" si="71"/>
        <v>2.2865019194940337</v>
      </c>
      <c r="K147" s="303"/>
      <c r="L147" s="302">
        <v>1.7405817440201181</v>
      </c>
      <c r="M147" s="302">
        <v>0.24970663851492161</v>
      </c>
      <c r="N147" s="302">
        <v>0.26498515920278681</v>
      </c>
      <c r="O147" s="302">
        <f t="shared" si="72"/>
        <v>2.2552735417378265</v>
      </c>
    </row>
    <row r="148" spans="1:15" s="236" customFormat="1" x14ac:dyDescent="0.2">
      <c r="A148" s="237" t="str">
        <f>name!E$7</f>
        <v>Administrative and secretarial occupations</v>
      </c>
      <c r="B148" s="302">
        <v>1.7981098769325843</v>
      </c>
      <c r="C148" s="302">
        <v>1.2447969685722138</v>
      </c>
      <c r="D148" s="302">
        <v>0.3433073252270305</v>
      </c>
      <c r="E148" s="302">
        <f t="shared" si="70"/>
        <v>3.3862141707318285</v>
      </c>
      <c r="F148" s="303"/>
      <c r="G148" s="302">
        <v>1.8269931713644516</v>
      </c>
      <c r="H148" s="302">
        <v>1.1075404772594133</v>
      </c>
      <c r="I148" s="302">
        <v>0.33737751401205779</v>
      </c>
      <c r="J148" s="302">
        <f t="shared" si="71"/>
        <v>3.2719111626359227</v>
      </c>
      <c r="K148" s="303"/>
      <c r="L148" s="302">
        <v>1.4483841730255476</v>
      </c>
      <c r="M148" s="302">
        <v>1.119068335453157</v>
      </c>
      <c r="N148" s="302">
        <v>0.28374855278463224</v>
      </c>
      <c r="O148" s="302">
        <f t="shared" si="72"/>
        <v>2.8512010612633372</v>
      </c>
    </row>
    <row r="149" spans="1:15" s="236" customFormat="1" x14ac:dyDescent="0.2">
      <c r="A149" s="237" t="str">
        <f>name!E$8</f>
        <v>Skilled trades occupations</v>
      </c>
      <c r="B149" s="302">
        <v>9.6629314016474677</v>
      </c>
      <c r="C149" s="302">
        <v>0.53346588305207554</v>
      </c>
      <c r="D149" s="302">
        <v>8.166773723891632</v>
      </c>
      <c r="E149" s="302">
        <f t="shared" si="70"/>
        <v>18.363171008591173</v>
      </c>
      <c r="F149" s="303"/>
      <c r="G149" s="302">
        <v>7.38013972015876</v>
      </c>
      <c r="H149" s="302">
        <v>0.25108252296938638</v>
      </c>
      <c r="I149" s="302">
        <v>13.219113367814872</v>
      </c>
      <c r="J149" s="302">
        <f>SUM(G149:I149)</f>
        <v>20.85033561094302</v>
      </c>
      <c r="K149" s="303"/>
      <c r="L149" s="302">
        <v>6.2805475600460765</v>
      </c>
      <c r="M149" s="302">
        <v>0.36685611413163821</v>
      </c>
      <c r="N149" s="302">
        <v>13.212904485884618</v>
      </c>
      <c r="O149" s="302">
        <f t="shared" si="72"/>
        <v>19.860308160062331</v>
      </c>
    </row>
    <row r="150" spans="1:15" s="236" customFormat="1" x14ac:dyDescent="0.2">
      <c r="A150" s="237" t="str">
        <f>name!E$9</f>
        <v>Caring, leisure and other service occupations</v>
      </c>
      <c r="B150" s="302">
        <v>5.1328298691542325E-2</v>
      </c>
      <c r="C150" s="302">
        <v>2.8346054434598759E-2</v>
      </c>
      <c r="D150" s="302">
        <v>1.2792315302302732E-2</v>
      </c>
      <c r="E150" s="302">
        <f t="shared" si="70"/>
        <v>9.2466668428443824E-2</v>
      </c>
      <c r="F150" s="303"/>
      <c r="G150" s="302">
        <v>5.3390493967904205E-2</v>
      </c>
      <c r="H150" s="302">
        <v>2.3895602982978114E-2</v>
      </c>
      <c r="I150" s="302">
        <v>1.7732178377771204E-2</v>
      </c>
      <c r="J150" s="302">
        <f t="shared" ref="J150:J153" si="73">SUM(G150:I150)</f>
        <v>9.501827532865352E-2</v>
      </c>
      <c r="K150" s="303"/>
      <c r="L150" s="302">
        <v>5.6302266983165948E-2</v>
      </c>
      <c r="M150" s="302">
        <v>2.1464676978558084E-2</v>
      </c>
      <c r="N150" s="302">
        <v>3.2177660997954251E-2</v>
      </c>
      <c r="O150" s="302">
        <f t="shared" si="72"/>
        <v>0.10994460495967828</v>
      </c>
    </row>
    <row r="151" spans="1:15" s="236" customFormat="1" x14ac:dyDescent="0.2">
      <c r="A151" s="237" t="str">
        <f>name!E$10</f>
        <v>Sales and customer service occupations</v>
      </c>
      <c r="B151" s="302">
        <v>0.42012791972634173</v>
      </c>
      <c r="C151" s="302">
        <v>0.26838578912299499</v>
      </c>
      <c r="D151" s="302">
        <v>7.5012040447246423E-2</v>
      </c>
      <c r="E151" s="302">
        <f t="shared" si="70"/>
        <v>0.76352574929658312</v>
      </c>
      <c r="F151" s="303"/>
      <c r="G151" s="302">
        <v>0.41715830781428132</v>
      </c>
      <c r="H151" s="302">
        <v>0.25278102002497538</v>
      </c>
      <c r="I151" s="302">
        <v>0.115681675231709</v>
      </c>
      <c r="J151" s="302">
        <f t="shared" si="73"/>
        <v>0.78562100307096572</v>
      </c>
      <c r="K151" s="303"/>
      <c r="L151" s="302">
        <v>0.46760566006433718</v>
      </c>
      <c r="M151" s="302">
        <v>0.30281864973675487</v>
      </c>
      <c r="N151" s="302">
        <v>0.12823961930387059</v>
      </c>
      <c r="O151" s="302">
        <f t="shared" si="72"/>
        <v>0.89866392910496273</v>
      </c>
    </row>
    <row r="152" spans="1:15" s="236" customFormat="1" x14ac:dyDescent="0.2">
      <c r="A152" s="237" t="str">
        <f>name!E$11</f>
        <v>Process, plant and machine operatives</v>
      </c>
      <c r="B152" s="302">
        <v>2.3019200745684887</v>
      </c>
      <c r="C152" s="302">
        <v>0.11734387129099369</v>
      </c>
      <c r="D152" s="302">
        <v>0.5530017637349518</v>
      </c>
      <c r="E152" s="302">
        <f t="shared" si="70"/>
        <v>2.972265709594434</v>
      </c>
      <c r="F152" s="303"/>
      <c r="G152" s="302">
        <v>1.7758594827331131</v>
      </c>
      <c r="H152" s="302">
        <v>0.10073559015634365</v>
      </c>
      <c r="I152" s="302">
        <v>1.2050765467060112</v>
      </c>
      <c r="J152" s="302">
        <f t="shared" si="73"/>
        <v>3.0816716195954679</v>
      </c>
      <c r="K152" s="303"/>
      <c r="L152" s="302">
        <v>1.9802040124105282</v>
      </c>
      <c r="M152" s="302">
        <v>0.12409681842677193</v>
      </c>
      <c r="N152" s="302">
        <v>1.7756323686820816</v>
      </c>
      <c r="O152" s="302">
        <f t="shared" si="72"/>
        <v>3.8799331995193818</v>
      </c>
    </row>
    <row r="153" spans="1:15" s="236" customFormat="1" x14ac:dyDescent="0.2">
      <c r="A153" s="237" t="str">
        <f>name!E$12</f>
        <v>Elementary occupations</v>
      </c>
      <c r="B153" s="302">
        <v>1.2378288356235558</v>
      </c>
      <c r="C153" s="302">
        <v>0.66159569856164557</v>
      </c>
      <c r="D153" s="302">
        <v>0.71309708100344771</v>
      </c>
      <c r="E153" s="302">
        <f t="shared" si="70"/>
        <v>2.612521615188649</v>
      </c>
      <c r="F153" s="303"/>
      <c r="G153" s="302">
        <v>0.92839259483693237</v>
      </c>
      <c r="H153" s="302">
        <v>0.4669238565891396</v>
      </c>
      <c r="I153" s="302">
        <v>1.1957859036904748</v>
      </c>
      <c r="J153" s="302">
        <f t="shared" si="73"/>
        <v>2.5911023551165466</v>
      </c>
      <c r="K153" s="303"/>
      <c r="L153" s="302">
        <v>0.75728902254590325</v>
      </c>
      <c r="M153" s="302">
        <v>0.35328855078938726</v>
      </c>
      <c r="N153" s="302">
        <v>1.6851091033844683</v>
      </c>
      <c r="O153" s="302">
        <f t="shared" si="72"/>
        <v>2.7956866767197588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21.616502958262878</v>
      </c>
      <c r="C155" s="311">
        <f t="shared" ref="C155:E155" si="74">SUM(C145:C153)</f>
        <v>3.4662190834802447</v>
      </c>
      <c r="D155" s="311">
        <f t="shared" si="74"/>
        <v>11.061277958256845</v>
      </c>
      <c r="E155" s="311">
        <f t="shared" si="74"/>
        <v>36.14399999999997</v>
      </c>
      <c r="F155" s="311"/>
      <c r="G155" s="311">
        <f t="shared" ref="G155:J155" si="75">SUM(G145:G153)</f>
        <v>19.7813693067381</v>
      </c>
      <c r="H155" s="311">
        <f t="shared" si="75"/>
        <v>2.9800382914363635</v>
      </c>
      <c r="I155" s="311">
        <f t="shared" si="75"/>
        <v>18.878592401825575</v>
      </c>
      <c r="J155" s="311">
        <f t="shared" si="75"/>
        <v>41.640000000000043</v>
      </c>
      <c r="K155" s="311"/>
      <c r="L155" s="311">
        <f t="shared" ref="L155:O155" si="76">SUM(L145:L153)</f>
        <v>19.349370990716743</v>
      </c>
      <c r="M155" s="311">
        <f t="shared" si="76"/>
        <v>3.1481031527714674</v>
      </c>
      <c r="N155" s="311">
        <f t="shared" si="76"/>
        <v>19.755525856511788</v>
      </c>
      <c r="O155" s="311">
        <f t="shared" si="76"/>
        <v>42.252999999999993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8.6072544762892296</v>
      </c>
      <c r="C162" s="302">
        <v>0.99418047823205213</v>
      </c>
      <c r="D162" s="302">
        <v>2.0338719779522609</v>
      </c>
      <c r="E162" s="302">
        <f>SUM(B162:D162)</f>
        <v>11.635306932473542</v>
      </c>
      <c r="F162" s="303"/>
      <c r="G162" s="302">
        <v>9.1707172757480269</v>
      </c>
      <c r="H162" s="302">
        <v>1.6478047443993251</v>
      </c>
      <c r="I162" s="302">
        <v>2.0591657703883048</v>
      </c>
      <c r="J162" s="302">
        <f>SUM(G162:I162)</f>
        <v>12.877687790535656</v>
      </c>
      <c r="K162" s="303"/>
      <c r="L162" s="302">
        <v>10.670793812315139</v>
      </c>
      <c r="M162" s="302">
        <v>2.1199739580568715</v>
      </c>
      <c r="N162" s="302">
        <v>2.4668568236203074</v>
      </c>
      <c r="O162" s="302">
        <f>SUM(L162:N162)</f>
        <v>15.257624593992318</v>
      </c>
    </row>
    <row r="163" spans="1:15" s="236" customFormat="1" x14ac:dyDescent="0.2">
      <c r="A163" s="237" t="str">
        <f>name!E$5</f>
        <v>Professional occupations</v>
      </c>
      <c r="B163" s="302">
        <v>5.5809575548637982</v>
      </c>
      <c r="C163" s="302">
        <v>1.5505461385872392</v>
      </c>
      <c r="D163" s="302">
        <v>0.61749027157472836</v>
      </c>
      <c r="E163" s="302">
        <f t="shared" ref="E163:E170" si="77">SUM(B163:D163)</f>
        <v>7.7489939650257655</v>
      </c>
      <c r="F163" s="303"/>
      <c r="G163" s="302">
        <v>6.7325858800448488</v>
      </c>
      <c r="H163" s="302">
        <v>2.0667271544458208</v>
      </c>
      <c r="I163" s="302">
        <v>0.46125515769043463</v>
      </c>
      <c r="J163" s="302">
        <f t="shared" ref="J163:J165" si="78">SUM(G163:I163)</f>
        <v>9.2605681921811041</v>
      </c>
      <c r="K163" s="303"/>
      <c r="L163" s="302">
        <v>8.9022104946017038</v>
      </c>
      <c r="M163" s="302">
        <v>2.5165022974767193</v>
      </c>
      <c r="N163" s="302">
        <v>0.35801005398545177</v>
      </c>
      <c r="O163" s="302">
        <f t="shared" ref="O163:O170" si="79">SUM(L163:N163)</f>
        <v>11.776722846063874</v>
      </c>
    </row>
    <row r="164" spans="1:15" s="236" customFormat="1" x14ac:dyDescent="0.2">
      <c r="A164" s="237" t="str">
        <f>name!E$6</f>
        <v>Associate professional occupations</v>
      </c>
      <c r="B164" s="302">
        <v>5.3796463567326667</v>
      </c>
      <c r="C164" s="302">
        <v>1.4092224697462856</v>
      </c>
      <c r="D164" s="302">
        <v>0.35832815478754937</v>
      </c>
      <c r="E164" s="302">
        <f t="shared" si="77"/>
        <v>7.147196981266501</v>
      </c>
      <c r="F164" s="303"/>
      <c r="G164" s="302">
        <v>5.9036051769001405</v>
      </c>
      <c r="H164" s="302">
        <v>1.6580828107897987</v>
      </c>
      <c r="I164" s="302">
        <v>0.28569366412242986</v>
      </c>
      <c r="J164" s="302">
        <f t="shared" si="78"/>
        <v>7.8473816518123698</v>
      </c>
      <c r="K164" s="303"/>
      <c r="L164" s="302">
        <v>6.4045633158208259</v>
      </c>
      <c r="M164" s="302">
        <v>1.6421337370259304</v>
      </c>
      <c r="N164" s="302">
        <v>0.22635856169037338</v>
      </c>
      <c r="O164" s="302">
        <f t="shared" si="79"/>
        <v>8.2730556145371299</v>
      </c>
    </row>
    <row r="165" spans="1:15" s="236" customFormat="1" x14ac:dyDescent="0.2">
      <c r="A165" s="237" t="str">
        <f>name!E$7</f>
        <v>Administrative and secretarial occupations</v>
      </c>
      <c r="B165" s="302">
        <v>6.1769428117604308</v>
      </c>
      <c r="C165" s="302">
        <v>3.0903975491729678</v>
      </c>
      <c r="D165" s="302">
        <v>0.11858941488910435</v>
      </c>
      <c r="E165" s="302">
        <f t="shared" si="77"/>
        <v>9.385929775822504</v>
      </c>
      <c r="F165" s="303"/>
      <c r="G165" s="302">
        <v>6.1139452123148157</v>
      </c>
      <c r="H165" s="302">
        <v>3.2114275777390788</v>
      </c>
      <c r="I165" s="302">
        <v>0.14828401051655951</v>
      </c>
      <c r="J165" s="302">
        <f t="shared" si="78"/>
        <v>9.4736568005704545</v>
      </c>
      <c r="K165" s="303"/>
      <c r="L165" s="302">
        <v>5.9874116262449313</v>
      </c>
      <c r="M165" s="302">
        <v>3.0616914356147054</v>
      </c>
      <c r="N165" s="302">
        <v>0.10798731165518639</v>
      </c>
      <c r="O165" s="302">
        <f t="shared" si="79"/>
        <v>9.1570903735148228</v>
      </c>
    </row>
    <row r="166" spans="1:15" s="236" customFormat="1" x14ac:dyDescent="0.2">
      <c r="A166" s="237" t="str">
        <f>name!E$8</f>
        <v>Skilled trades occupations</v>
      </c>
      <c r="B166" s="302">
        <v>6.7801785267167229</v>
      </c>
      <c r="C166" s="302">
        <v>0.98131600417806131</v>
      </c>
      <c r="D166" s="302">
        <v>1.8267940042519892</v>
      </c>
      <c r="E166" s="302">
        <f t="shared" si="77"/>
        <v>9.5882885351467735</v>
      </c>
      <c r="F166" s="303"/>
      <c r="G166" s="302">
        <v>5.6225103495826723</v>
      </c>
      <c r="H166" s="302">
        <v>0.83853599217838104</v>
      </c>
      <c r="I166" s="302">
        <v>1.1341777070317884</v>
      </c>
      <c r="J166" s="302">
        <f>SUM(G166:I166)</f>
        <v>7.5952240487928417</v>
      </c>
      <c r="K166" s="303"/>
      <c r="L166" s="302">
        <v>5.2588614066623034</v>
      </c>
      <c r="M166" s="302">
        <v>0.88798927379460313</v>
      </c>
      <c r="N166" s="302">
        <v>1.2692713013930255</v>
      </c>
      <c r="O166" s="302">
        <f t="shared" si="79"/>
        <v>7.4161219818499315</v>
      </c>
    </row>
    <row r="167" spans="1:15" s="236" customFormat="1" x14ac:dyDescent="0.2">
      <c r="A167" s="237" t="str">
        <f>name!E$9</f>
        <v>Caring, leisure and other service occupations</v>
      </c>
      <c r="B167" s="302">
        <v>0.51269809890854179</v>
      </c>
      <c r="C167" s="302">
        <v>0.18544627433630584</v>
      </c>
      <c r="D167" s="302">
        <v>5.7966830995828444E-2</v>
      </c>
      <c r="E167" s="302">
        <f t="shared" si="77"/>
        <v>0.75611120424067602</v>
      </c>
      <c r="F167" s="303"/>
      <c r="G167" s="302">
        <v>0.50816663090272141</v>
      </c>
      <c r="H167" s="302">
        <v>0.16525431181977329</v>
      </c>
      <c r="I167" s="302">
        <v>0.10760543311583422</v>
      </c>
      <c r="J167" s="302">
        <f t="shared" ref="J167:J170" si="80">SUM(G167:I167)</f>
        <v>0.7810263758383289</v>
      </c>
      <c r="K167" s="303"/>
      <c r="L167" s="302">
        <v>0.72761359001434622</v>
      </c>
      <c r="M167" s="302">
        <v>0.14285521981156135</v>
      </c>
      <c r="N167" s="302">
        <v>0.1812198115949159</v>
      </c>
      <c r="O167" s="302">
        <f t="shared" si="79"/>
        <v>1.0516886214208234</v>
      </c>
    </row>
    <row r="168" spans="1:15" s="236" customFormat="1" x14ac:dyDescent="0.2">
      <c r="A168" s="237" t="str">
        <f>name!E$10</f>
        <v>Sales and customer service occupations</v>
      </c>
      <c r="B168" s="302">
        <v>5.9913309168044515</v>
      </c>
      <c r="C168" s="302">
        <v>18.512815066480925</v>
      </c>
      <c r="D168" s="302">
        <v>0.93842531557307551</v>
      </c>
      <c r="E168" s="302">
        <f t="shared" si="77"/>
        <v>25.44257129885845</v>
      </c>
      <c r="F168" s="303"/>
      <c r="G168" s="302">
        <v>5.1746507030672895</v>
      </c>
      <c r="H168" s="302">
        <v>17.257630693822033</v>
      </c>
      <c r="I168" s="302">
        <v>0.58758638717367273</v>
      </c>
      <c r="J168" s="302">
        <f t="shared" si="80"/>
        <v>23.019867784062995</v>
      </c>
      <c r="K168" s="303"/>
      <c r="L168" s="302">
        <v>4.463621886788232</v>
      </c>
      <c r="M168" s="302">
        <v>15.355398322059004</v>
      </c>
      <c r="N168" s="302">
        <v>0.4364393571290095</v>
      </c>
      <c r="O168" s="302">
        <f t="shared" si="79"/>
        <v>20.255459565976246</v>
      </c>
    </row>
    <row r="169" spans="1:15" s="236" customFormat="1" x14ac:dyDescent="0.2">
      <c r="A169" s="237" t="str">
        <f>name!E$11</f>
        <v>Process, plant and machine operatives</v>
      </c>
      <c r="B169" s="302">
        <v>6.671696245189449</v>
      </c>
      <c r="C169" s="302">
        <v>1.3472895006474463</v>
      </c>
      <c r="D169" s="302">
        <v>0.17738273520380288</v>
      </c>
      <c r="E169" s="302">
        <f t="shared" si="77"/>
        <v>8.1963684810406985</v>
      </c>
      <c r="F169" s="303"/>
      <c r="G169" s="302">
        <v>5.1028229135995806</v>
      </c>
      <c r="H169" s="302">
        <v>1.3761834546309928</v>
      </c>
      <c r="I169" s="302">
        <v>0.14711117386039882</v>
      </c>
      <c r="J169" s="302">
        <f t="shared" si="80"/>
        <v>6.6261175420909719</v>
      </c>
      <c r="K169" s="303"/>
      <c r="L169" s="302">
        <v>5.7347380626992912</v>
      </c>
      <c r="M169" s="302">
        <v>1.8028173974835271</v>
      </c>
      <c r="N169" s="302">
        <v>0.19607876612671496</v>
      </c>
      <c r="O169" s="302">
        <f t="shared" si="79"/>
        <v>7.7336342263095332</v>
      </c>
    </row>
    <row r="170" spans="1:15" s="236" customFormat="1" x14ac:dyDescent="0.2">
      <c r="A170" s="237" t="str">
        <f>name!E$12</f>
        <v>Elementary occupations</v>
      </c>
      <c r="B170" s="302">
        <v>5.5950707640758717</v>
      </c>
      <c r="C170" s="302">
        <v>4.9420021345545795</v>
      </c>
      <c r="D170" s="302">
        <v>0.20315992749464304</v>
      </c>
      <c r="E170" s="302">
        <f t="shared" si="77"/>
        <v>10.740232826125094</v>
      </c>
      <c r="F170" s="303"/>
      <c r="G170" s="302">
        <v>4.1166058521695907</v>
      </c>
      <c r="H170" s="302">
        <v>3.9793278137048973</v>
      </c>
      <c r="I170" s="302">
        <v>0.17353614824075467</v>
      </c>
      <c r="J170" s="302">
        <f t="shared" si="80"/>
        <v>8.2694698141152436</v>
      </c>
      <c r="K170" s="303"/>
      <c r="L170" s="302">
        <v>3.4959531294998567</v>
      </c>
      <c r="M170" s="302">
        <v>2.9463761566532032</v>
      </c>
      <c r="N170" s="302">
        <v>0.23227289018225067</v>
      </c>
      <c r="O170" s="302">
        <f t="shared" si="79"/>
        <v>6.6746021763353101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51.295775751341168</v>
      </c>
      <c r="C172" s="311">
        <f t="shared" ref="C172:E172" si="81">SUM(C162:C170)</f>
        <v>33.013215615935863</v>
      </c>
      <c r="D172" s="311">
        <f t="shared" si="81"/>
        <v>6.3320086327229825</v>
      </c>
      <c r="E172" s="311">
        <f t="shared" si="81"/>
        <v>90.640999999999991</v>
      </c>
      <c r="F172" s="311"/>
      <c r="G172" s="311">
        <f t="shared" ref="G172:J172" si="82">SUM(G162:G170)</f>
        <v>48.445609994329679</v>
      </c>
      <c r="H172" s="311">
        <f t="shared" si="82"/>
        <v>32.200974553530102</v>
      </c>
      <c r="I172" s="311">
        <f t="shared" si="82"/>
        <v>5.1044154521401763</v>
      </c>
      <c r="J172" s="311">
        <f t="shared" si="82"/>
        <v>85.750999999999962</v>
      </c>
      <c r="K172" s="311"/>
      <c r="L172" s="311">
        <f t="shared" ref="L172:O172" si="83">SUM(L162:L170)</f>
        <v>51.645767324646634</v>
      </c>
      <c r="M172" s="311">
        <f t="shared" si="83"/>
        <v>30.47573779797613</v>
      </c>
      <c r="N172" s="311">
        <f t="shared" si="83"/>
        <v>5.4744948773772357</v>
      </c>
      <c r="O172" s="311">
        <f t="shared" si="83"/>
        <v>87.595999999999989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2.1013284244408861</v>
      </c>
      <c r="C179" s="302">
        <v>0.10343828064860618</v>
      </c>
      <c r="D179" s="302">
        <v>0.42149084631996298</v>
      </c>
      <c r="E179" s="302">
        <f>SUM(B179:D179)</f>
        <v>2.6262575514094553</v>
      </c>
      <c r="F179" s="303"/>
      <c r="G179" s="302">
        <v>2.9356121572460117</v>
      </c>
      <c r="H179" s="302">
        <v>0.36754634190865398</v>
      </c>
      <c r="I179" s="302">
        <v>0.5841929205452141</v>
      </c>
      <c r="J179" s="302">
        <f>SUM(G179:I179)</f>
        <v>3.88735141969988</v>
      </c>
      <c r="K179" s="303"/>
      <c r="L179" s="302">
        <v>3.8914321547139807</v>
      </c>
      <c r="M179" s="302">
        <v>0.55017818403365204</v>
      </c>
      <c r="N179" s="302">
        <v>0.67376327659575852</v>
      </c>
      <c r="O179" s="302">
        <f>SUM(L179:N179)</f>
        <v>5.1153736153433913</v>
      </c>
    </row>
    <row r="180" spans="1:15" s="236" customFormat="1" x14ac:dyDescent="0.2">
      <c r="A180" s="237" t="str">
        <f>name!E$5</f>
        <v>Professional occupations</v>
      </c>
      <c r="B180" s="302">
        <v>1.5095042932884786</v>
      </c>
      <c r="C180" s="302">
        <v>8.7072347856773036E-2</v>
      </c>
      <c r="D180" s="302">
        <v>0.14159362118029051</v>
      </c>
      <c r="E180" s="302">
        <f t="shared" ref="E180:E187" si="84">SUM(B180:D180)</f>
        <v>1.7381702623255419</v>
      </c>
      <c r="F180" s="303"/>
      <c r="G180" s="302">
        <v>2.3839036745918989</v>
      </c>
      <c r="H180" s="302">
        <v>0.2781278497395126</v>
      </c>
      <c r="I180" s="302">
        <v>0.18015565790678761</v>
      </c>
      <c r="J180" s="302">
        <f t="shared" ref="J180:J182" si="85">SUM(G180:I180)</f>
        <v>2.8421871822381992</v>
      </c>
      <c r="K180" s="303"/>
      <c r="L180" s="302">
        <v>3.4706526878377901</v>
      </c>
      <c r="M180" s="302">
        <v>0.47881375317260194</v>
      </c>
      <c r="N180" s="302">
        <v>0.17186336518232878</v>
      </c>
      <c r="O180" s="302">
        <f t="shared" ref="O180:O187" si="86">SUM(L180:N180)</f>
        <v>4.1213298061927208</v>
      </c>
    </row>
    <row r="181" spans="1:15" s="236" customFormat="1" x14ac:dyDescent="0.2">
      <c r="A181" s="237" t="str">
        <f>name!E$6</f>
        <v>Associate professional occupations</v>
      </c>
      <c r="B181" s="302">
        <v>1.5073412672938713</v>
      </c>
      <c r="C181" s="302">
        <v>0.13765005130143304</v>
      </c>
      <c r="D181" s="302">
        <v>7.9337134418391103E-2</v>
      </c>
      <c r="E181" s="302">
        <f t="shared" si="84"/>
        <v>1.7243284530136955</v>
      </c>
      <c r="F181" s="303"/>
      <c r="G181" s="302">
        <v>2.0810611080735626</v>
      </c>
      <c r="H181" s="302">
        <v>0.32617178686921205</v>
      </c>
      <c r="I181" s="302">
        <v>9.9990926302302427E-2</v>
      </c>
      <c r="J181" s="302">
        <f t="shared" si="85"/>
        <v>2.507223821245077</v>
      </c>
      <c r="K181" s="303"/>
      <c r="L181" s="302">
        <v>2.3614090997066151</v>
      </c>
      <c r="M181" s="302">
        <v>0.43039646905222956</v>
      </c>
      <c r="N181" s="302">
        <v>9.3106022254476811E-2</v>
      </c>
      <c r="O181" s="302">
        <f t="shared" si="86"/>
        <v>2.8849115910133212</v>
      </c>
    </row>
    <row r="182" spans="1:15" s="236" customFormat="1" x14ac:dyDescent="0.2">
      <c r="A182" s="237" t="str">
        <f>name!E$7</f>
        <v>Administrative and secretarial occupations</v>
      </c>
      <c r="B182" s="302">
        <v>2.5712322405582717</v>
      </c>
      <c r="C182" s="302">
        <v>0.98025140656212395</v>
      </c>
      <c r="D182" s="302">
        <v>7.4548109066860671E-2</v>
      </c>
      <c r="E182" s="302">
        <f t="shared" si="84"/>
        <v>3.6260317561872561</v>
      </c>
      <c r="F182" s="303"/>
      <c r="G182" s="302">
        <v>3.2252410850448086</v>
      </c>
      <c r="H182" s="302">
        <v>1.4497483227287575</v>
      </c>
      <c r="I182" s="302">
        <v>7.7089722240596306E-2</v>
      </c>
      <c r="J182" s="302">
        <f t="shared" si="85"/>
        <v>4.7520791300141623</v>
      </c>
      <c r="K182" s="303"/>
      <c r="L182" s="302">
        <v>3.6446940219645017</v>
      </c>
      <c r="M182" s="302">
        <v>1.5463496179573266</v>
      </c>
      <c r="N182" s="302">
        <v>8.3198301981160266E-2</v>
      </c>
      <c r="O182" s="302">
        <f t="shared" si="86"/>
        <v>5.2742419419029885</v>
      </c>
    </row>
    <row r="183" spans="1:15" s="236" customFormat="1" x14ac:dyDescent="0.2">
      <c r="A183" s="237" t="str">
        <f>name!E$8</f>
        <v>Skilled trades occupations</v>
      </c>
      <c r="B183" s="302">
        <v>1.3392459835524033</v>
      </c>
      <c r="C183" s="302">
        <v>0.3460675269996889</v>
      </c>
      <c r="D183" s="302">
        <v>0.47588155470653853</v>
      </c>
      <c r="E183" s="302">
        <f t="shared" si="84"/>
        <v>2.1611950652586307</v>
      </c>
      <c r="F183" s="303"/>
      <c r="G183" s="302">
        <v>1.183683392157338</v>
      </c>
      <c r="H183" s="302">
        <v>0.28608371716229136</v>
      </c>
      <c r="I183" s="302">
        <v>0.39432267370817514</v>
      </c>
      <c r="J183" s="302">
        <f>SUM(G183:I183)</f>
        <v>1.8640897830278045</v>
      </c>
      <c r="K183" s="303"/>
      <c r="L183" s="302">
        <v>1.0623793504488803</v>
      </c>
      <c r="M183" s="302">
        <v>0.39767039910422414</v>
      </c>
      <c r="N183" s="302">
        <v>0.40666792265825102</v>
      </c>
      <c r="O183" s="302">
        <f t="shared" si="86"/>
        <v>1.8667176722113554</v>
      </c>
    </row>
    <row r="184" spans="1:15" s="236" customFormat="1" x14ac:dyDescent="0.2">
      <c r="A184" s="237" t="str">
        <f>name!E$9</f>
        <v>Caring, leisure and other service occupations</v>
      </c>
      <c r="B184" s="302">
        <v>0.97741417511888684</v>
      </c>
      <c r="C184" s="302">
        <v>0.47009234713939224</v>
      </c>
      <c r="D184" s="302">
        <v>0.16385467188264388</v>
      </c>
      <c r="E184" s="302">
        <f t="shared" si="84"/>
        <v>1.6113611941409229</v>
      </c>
      <c r="F184" s="303"/>
      <c r="G184" s="302">
        <v>1.1420321039851842</v>
      </c>
      <c r="H184" s="302">
        <v>1.1125788361920774</v>
      </c>
      <c r="I184" s="302">
        <v>0.19596845933398779</v>
      </c>
      <c r="J184" s="302">
        <f t="shared" ref="J184:J187" si="87">SUM(G184:I184)</f>
        <v>2.4505793995112497</v>
      </c>
      <c r="K184" s="303"/>
      <c r="L184" s="302">
        <v>1.2915889340242555</v>
      </c>
      <c r="M184" s="302">
        <v>1.4027040862160847</v>
      </c>
      <c r="N184" s="302">
        <v>0.28179282831413799</v>
      </c>
      <c r="O184" s="302">
        <f t="shared" si="86"/>
        <v>2.9760858485544781</v>
      </c>
    </row>
    <row r="185" spans="1:15" s="236" customFormat="1" x14ac:dyDescent="0.2">
      <c r="A185" s="237" t="str">
        <f>name!E$10</f>
        <v>Sales and customer service occupations</v>
      </c>
      <c r="B185" s="302">
        <v>0.85288319321289019</v>
      </c>
      <c r="C185" s="302">
        <v>0.26617169829089493</v>
      </c>
      <c r="D185" s="302">
        <v>7.7959852631260748E-2</v>
      </c>
      <c r="E185" s="302">
        <f t="shared" si="84"/>
        <v>1.197014744135046</v>
      </c>
      <c r="F185" s="303"/>
      <c r="G185" s="302">
        <v>1.0642497662998578</v>
      </c>
      <c r="H185" s="302">
        <v>0.33701015014612096</v>
      </c>
      <c r="I185" s="302">
        <v>7.7422667162999476E-2</v>
      </c>
      <c r="J185" s="302">
        <f t="shared" si="87"/>
        <v>1.4786825836089781</v>
      </c>
      <c r="K185" s="303"/>
      <c r="L185" s="302">
        <v>1.4454765729849104</v>
      </c>
      <c r="M185" s="302">
        <v>0.56162646825985396</v>
      </c>
      <c r="N185" s="302">
        <v>7.766816140495901E-2</v>
      </c>
      <c r="O185" s="302">
        <f t="shared" si="86"/>
        <v>2.0847712026497232</v>
      </c>
    </row>
    <row r="186" spans="1:15" s="236" customFormat="1" x14ac:dyDescent="0.2">
      <c r="A186" s="237" t="str">
        <f>name!E$11</f>
        <v>Process, plant and machine operatives</v>
      </c>
      <c r="B186" s="302">
        <v>9.8179095635785423</v>
      </c>
      <c r="C186" s="302">
        <v>0.66289408949007411</v>
      </c>
      <c r="D186" s="302">
        <v>3.507769413863306</v>
      </c>
      <c r="E186" s="302">
        <f t="shared" si="84"/>
        <v>13.988573066931922</v>
      </c>
      <c r="F186" s="303"/>
      <c r="G186" s="302">
        <v>9.2787326420257958</v>
      </c>
      <c r="H186" s="302">
        <v>2.3148190818744072</v>
      </c>
      <c r="I186" s="302">
        <v>4.4570726782556989</v>
      </c>
      <c r="J186" s="302">
        <f t="shared" si="87"/>
        <v>16.050624402155904</v>
      </c>
      <c r="K186" s="303"/>
      <c r="L186" s="302">
        <v>11.015598259038372</v>
      </c>
      <c r="M186" s="302">
        <v>3.2683878454465556</v>
      </c>
      <c r="N186" s="302">
        <v>5.5529349657092357</v>
      </c>
      <c r="O186" s="302">
        <f t="shared" si="86"/>
        <v>19.836921070194165</v>
      </c>
    </row>
    <row r="187" spans="1:15" s="236" customFormat="1" x14ac:dyDescent="0.2">
      <c r="A187" s="237" t="str">
        <f>name!E$12</f>
        <v>Elementary occupations</v>
      </c>
      <c r="B187" s="302">
        <v>4.9264017641161004</v>
      </c>
      <c r="C187" s="302">
        <v>1.3971876600994628</v>
      </c>
      <c r="D187" s="302">
        <v>0.2004784823819587</v>
      </c>
      <c r="E187" s="302">
        <f t="shared" si="84"/>
        <v>6.524067906597522</v>
      </c>
      <c r="F187" s="303"/>
      <c r="G187" s="302">
        <v>4.8996805260843939</v>
      </c>
      <c r="H187" s="302">
        <v>1.3907031996107722</v>
      </c>
      <c r="I187" s="302">
        <v>0.18479855280354099</v>
      </c>
      <c r="J187" s="302">
        <f t="shared" si="87"/>
        <v>6.4751822784987079</v>
      </c>
      <c r="K187" s="303"/>
      <c r="L187" s="302">
        <v>5.058251715348562</v>
      </c>
      <c r="M187" s="302">
        <v>1.4476948587849334</v>
      </c>
      <c r="N187" s="302">
        <v>0.22870067780434289</v>
      </c>
      <c r="O187" s="302">
        <f t="shared" si="86"/>
        <v>6.7346472519378384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25.603260905160329</v>
      </c>
      <c r="C189" s="311">
        <f t="shared" ref="C189:E189" si="88">SUM(C179:C187)</f>
        <v>4.4508254083884484</v>
      </c>
      <c r="D189" s="311">
        <f t="shared" si="88"/>
        <v>5.1429136864512133</v>
      </c>
      <c r="E189" s="311">
        <f t="shared" si="88"/>
        <v>35.196999999999996</v>
      </c>
      <c r="F189" s="311"/>
      <c r="G189" s="311">
        <f t="shared" ref="G189:J189" si="89">SUM(G179:G187)</f>
        <v>28.194196455508852</v>
      </c>
      <c r="H189" s="311">
        <f t="shared" si="89"/>
        <v>7.8627892862318056</v>
      </c>
      <c r="I189" s="311">
        <f t="shared" si="89"/>
        <v>6.2510142582593033</v>
      </c>
      <c r="J189" s="311">
        <f t="shared" si="89"/>
        <v>42.307999999999964</v>
      </c>
      <c r="K189" s="311"/>
      <c r="L189" s="311">
        <f t="shared" ref="L189:O189" si="90">SUM(L179:L187)</f>
        <v>33.241482796067864</v>
      </c>
      <c r="M189" s="311">
        <f t="shared" si="90"/>
        <v>10.083821682027462</v>
      </c>
      <c r="N189" s="311">
        <f t="shared" si="90"/>
        <v>7.5696955219046513</v>
      </c>
      <c r="O189" s="311">
        <f t="shared" si="90"/>
        <v>50.894999999999982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2.7225201286433141</v>
      </c>
      <c r="C196" s="302">
        <v>0.37178859558155236</v>
      </c>
      <c r="D196" s="302">
        <v>1.044739289728291</v>
      </c>
      <c r="E196" s="302">
        <f>SUM(B196:D196)</f>
        <v>4.1390480139531576</v>
      </c>
      <c r="F196" s="303"/>
      <c r="G196" s="302">
        <v>3.1311815779987917</v>
      </c>
      <c r="H196" s="302">
        <v>0.62980008672710386</v>
      </c>
      <c r="I196" s="302">
        <v>0.90119895663347027</v>
      </c>
      <c r="J196" s="302">
        <f>SUM(G196:I196)</f>
        <v>4.662180621359366</v>
      </c>
      <c r="K196" s="303"/>
      <c r="L196" s="302">
        <v>4.6300469792919099</v>
      </c>
      <c r="M196" s="302">
        <v>1.0421025750775683</v>
      </c>
      <c r="N196" s="302">
        <v>1.132546762283178</v>
      </c>
      <c r="O196" s="302">
        <f>SUM(L196:N196)</f>
        <v>6.804696316652656</v>
      </c>
    </row>
    <row r="197" spans="1:15" s="236" customFormat="1" x14ac:dyDescent="0.2">
      <c r="A197" s="237" t="str">
        <f>name!E$5</f>
        <v>Professional occupations</v>
      </c>
      <c r="B197" s="302">
        <v>0.92750180481451161</v>
      </c>
      <c r="C197" s="302">
        <v>0.13874112591744939</v>
      </c>
      <c r="D197" s="302">
        <v>8.5823071901042144E-2</v>
      </c>
      <c r="E197" s="302">
        <f t="shared" ref="E197:E204" si="91">SUM(B197:D197)</f>
        <v>1.1520660026330032</v>
      </c>
      <c r="F197" s="303"/>
      <c r="G197" s="302">
        <v>1.272764354247367</v>
      </c>
      <c r="H197" s="302">
        <v>0.2505759349726151</v>
      </c>
      <c r="I197" s="302">
        <v>7.0681681725342435E-2</v>
      </c>
      <c r="J197" s="302">
        <f t="shared" ref="J197:J199" si="92">SUM(G197:I197)</f>
        <v>1.5940219709453245</v>
      </c>
      <c r="K197" s="303"/>
      <c r="L197" s="302">
        <v>1.8286022179881034</v>
      </c>
      <c r="M197" s="302">
        <v>0.38407244066823543</v>
      </c>
      <c r="N197" s="302">
        <v>4.8134948885494695E-2</v>
      </c>
      <c r="O197" s="302">
        <f t="shared" ref="O197:O204" si="93">SUM(L197:N197)</f>
        <v>2.2608096075418338</v>
      </c>
    </row>
    <row r="198" spans="1:15" s="236" customFormat="1" x14ac:dyDescent="0.2">
      <c r="A198" s="237" t="str">
        <f>name!E$6</f>
        <v>Associate professional occupations</v>
      </c>
      <c r="B198" s="302">
        <v>0.74974061377381962</v>
      </c>
      <c r="C198" s="302">
        <v>0.39655676123332506</v>
      </c>
      <c r="D198" s="302">
        <v>5.0861430167527685E-2</v>
      </c>
      <c r="E198" s="302">
        <f t="shared" si="91"/>
        <v>1.1971588051746722</v>
      </c>
      <c r="F198" s="303"/>
      <c r="G198" s="302">
        <v>0.93355041120304505</v>
      </c>
      <c r="H198" s="302">
        <v>0.50380560866826374</v>
      </c>
      <c r="I198" s="302">
        <v>3.6041729229652965E-2</v>
      </c>
      <c r="J198" s="302">
        <f t="shared" si="92"/>
        <v>1.4733977491009618</v>
      </c>
      <c r="K198" s="303"/>
      <c r="L198" s="302">
        <v>1.202431491209605</v>
      </c>
      <c r="M198" s="302">
        <v>0.76485904168019392</v>
      </c>
      <c r="N198" s="302">
        <v>2.8744760039040727E-2</v>
      </c>
      <c r="O198" s="302">
        <f t="shared" si="93"/>
        <v>1.9960352929288396</v>
      </c>
    </row>
    <row r="199" spans="1:15" s="236" customFormat="1" x14ac:dyDescent="0.2">
      <c r="A199" s="237" t="str">
        <f>name!E$7</f>
        <v>Administrative and secretarial occupations</v>
      </c>
      <c r="B199" s="302">
        <v>1.1957368811812226</v>
      </c>
      <c r="C199" s="302">
        <v>0.62186195661955723</v>
      </c>
      <c r="D199" s="302">
        <v>3.725623540956742E-2</v>
      </c>
      <c r="E199" s="302">
        <f t="shared" si="91"/>
        <v>1.854855073210347</v>
      </c>
      <c r="F199" s="303"/>
      <c r="G199" s="302">
        <v>1.2460251164066722</v>
      </c>
      <c r="H199" s="302">
        <v>0.72638654858485407</v>
      </c>
      <c r="I199" s="302">
        <v>2.5535600075097073E-2</v>
      </c>
      <c r="J199" s="302">
        <f t="shared" si="92"/>
        <v>1.9979472650666235</v>
      </c>
      <c r="K199" s="303"/>
      <c r="L199" s="302">
        <v>1.656956189753094</v>
      </c>
      <c r="M199" s="302">
        <v>1.0638114345315322</v>
      </c>
      <c r="N199" s="302">
        <v>3.2488363005405245E-2</v>
      </c>
      <c r="O199" s="302">
        <f t="shared" si="93"/>
        <v>2.7532559872900313</v>
      </c>
    </row>
    <row r="200" spans="1:15" s="236" customFormat="1" x14ac:dyDescent="0.2">
      <c r="A200" s="237" t="str">
        <f>name!E$8</f>
        <v>Skilled trades occupations</v>
      </c>
      <c r="B200" s="302">
        <v>2.2093505656233572</v>
      </c>
      <c r="C200" s="302">
        <v>1.8095691942628409</v>
      </c>
      <c r="D200" s="302">
        <v>0.30008013967515745</v>
      </c>
      <c r="E200" s="302">
        <f t="shared" si="91"/>
        <v>4.318999899561355</v>
      </c>
      <c r="F200" s="303"/>
      <c r="G200" s="302">
        <v>1.7617103516823631</v>
      </c>
      <c r="H200" s="302">
        <v>1.5558259997054777</v>
      </c>
      <c r="I200" s="302">
        <v>0.26302101217651036</v>
      </c>
      <c r="J200" s="302">
        <f>SUM(G200:I200)</f>
        <v>3.5805573635643513</v>
      </c>
      <c r="K200" s="303"/>
      <c r="L200" s="302">
        <v>1.142752211625536</v>
      </c>
      <c r="M200" s="302">
        <v>1.8916050625923497</v>
      </c>
      <c r="N200" s="302">
        <v>0.31029544312043467</v>
      </c>
      <c r="O200" s="302">
        <f t="shared" si="93"/>
        <v>3.3446527173383203</v>
      </c>
    </row>
    <row r="201" spans="1:15" s="236" customFormat="1" x14ac:dyDescent="0.2">
      <c r="A201" s="237" t="str">
        <f>name!E$9</f>
        <v>Caring, leisure and other service occupations</v>
      </c>
      <c r="B201" s="302">
        <v>0.70471039366017041</v>
      </c>
      <c r="C201" s="302">
        <v>0.77250821775307577</v>
      </c>
      <c r="D201" s="302">
        <v>8.0375120467283845E-2</v>
      </c>
      <c r="E201" s="302">
        <f t="shared" si="91"/>
        <v>1.55759373188053</v>
      </c>
      <c r="F201" s="303"/>
      <c r="G201" s="302">
        <v>0.67210984061547518</v>
      </c>
      <c r="H201" s="302">
        <v>0.77937211443506316</v>
      </c>
      <c r="I201" s="302">
        <v>8.4715838799390084E-2</v>
      </c>
      <c r="J201" s="302">
        <f t="shared" ref="J201:J204" si="94">SUM(G201:I201)</f>
        <v>1.5361977938499285</v>
      </c>
      <c r="K201" s="303"/>
      <c r="L201" s="302">
        <v>0.83089272406311887</v>
      </c>
      <c r="M201" s="302">
        <v>0.88250736733917468</v>
      </c>
      <c r="N201" s="302">
        <v>0.132901346189091</v>
      </c>
      <c r="O201" s="302">
        <f t="shared" si="93"/>
        <v>1.8463014375913844</v>
      </c>
    </row>
    <row r="202" spans="1:15" s="236" customFormat="1" x14ac:dyDescent="0.2">
      <c r="A202" s="237" t="str">
        <f>name!E$10</f>
        <v>Sales and customer service occupations</v>
      </c>
      <c r="B202" s="302">
        <v>0.82142767230295632</v>
      </c>
      <c r="C202" s="302">
        <v>1.5141686626343711</v>
      </c>
      <c r="D202" s="302">
        <v>0.44358914358687279</v>
      </c>
      <c r="E202" s="302">
        <f t="shared" si="91"/>
        <v>2.7791854785242003</v>
      </c>
      <c r="F202" s="303"/>
      <c r="G202" s="302">
        <v>0.82357185872339378</v>
      </c>
      <c r="H202" s="302">
        <v>1.7039653471255627</v>
      </c>
      <c r="I202" s="302">
        <v>0.26197900061031243</v>
      </c>
      <c r="J202" s="302">
        <f t="shared" si="94"/>
        <v>2.7895162064592687</v>
      </c>
      <c r="K202" s="303"/>
      <c r="L202" s="302">
        <v>1.2213605878164053</v>
      </c>
      <c r="M202" s="302">
        <v>2.3781679827647997</v>
      </c>
      <c r="N202" s="302">
        <v>0.21860685837245225</v>
      </c>
      <c r="O202" s="302">
        <f t="shared" si="93"/>
        <v>3.8181354289536569</v>
      </c>
    </row>
    <row r="203" spans="1:15" s="236" customFormat="1" x14ac:dyDescent="0.2">
      <c r="A203" s="237" t="str">
        <f>name!E$11</f>
        <v>Process, plant and machine operatives</v>
      </c>
      <c r="B203" s="302">
        <v>0.48105505442124902</v>
      </c>
      <c r="C203" s="302">
        <v>0.79460860364846708</v>
      </c>
      <c r="D203" s="302">
        <v>3.5905029009241647E-2</v>
      </c>
      <c r="E203" s="302">
        <f t="shared" si="91"/>
        <v>1.3115686870789578</v>
      </c>
      <c r="F203" s="303"/>
      <c r="G203" s="302">
        <v>0.37824343302570407</v>
      </c>
      <c r="H203" s="302">
        <v>0.92595179559472673</v>
      </c>
      <c r="I203" s="302">
        <v>2.7177969664277137E-2</v>
      </c>
      <c r="J203" s="302">
        <f t="shared" si="94"/>
        <v>1.3313731982847079</v>
      </c>
      <c r="K203" s="303"/>
      <c r="L203" s="302">
        <v>0.57598898153034228</v>
      </c>
      <c r="M203" s="302">
        <v>1.6226851241881441</v>
      </c>
      <c r="N203" s="302">
        <v>3.9874854519971227E-2</v>
      </c>
      <c r="O203" s="302">
        <f t="shared" si="93"/>
        <v>2.2385489602384578</v>
      </c>
    </row>
    <row r="204" spans="1:15" s="236" customFormat="1" x14ac:dyDescent="0.2">
      <c r="A204" s="237" t="str">
        <f>name!E$12</f>
        <v>Elementary occupations</v>
      </c>
      <c r="B204" s="302">
        <v>3.0173880695536921</v>
      </c>
      <c r="C204" s="302">
        <v>12.345889832450959</v>
      </c>
      <c r="D204" s="302">
        <v>0.1152464059790715</v>
      </c>
      <c r="E204" s="302">
        <f t="shared" si="91"/>
        <v>15.478524307983722</v>
      </c>
      <c r="F204" s="303"/>
      <c r="G204" s="302">
        <v>2.7147871020281999</v>
      </c>
      <c r="H204" s="302">
        <v>11.635306886520713</v>
      </c>
      <c r="I204" s="302">
        <v>6.5713842820574256E-2</v>
      </c>
      <c r="J204" s="302">
        <f t="shared" si="94"/>
        <v>14.415807831369488</v>
      </c>
      <c r="K204" s="303"/>
      <c r="L204" s="302">
        <v>2.9842556016544126</v>
      </c>
      <c r="M204" s="302">
        <v>12.760904396821415</v>
      </c>
      <c r="N204" s="302">
        <v>0.1154042529890119</v>
      </c>
      <c r="O204" s="302">
        <f t="shared" si="93"/>
        <v>15.86056425146484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12.829431183974293</v>
      </c>
      <c r="C206" s="311">
        <f t="shared" ref="C206:E206" si="95">SUM(C196:C204)</f>
        <v>18.765692950101599</v>
      </c>
      <c r="D206" s="311">
        <f t="shared" si="95"/>
        <v>2.1938758659240558</v>
      </c>
      <c r="E206" s="311">
        <f t="shared" si="95"/>
        <v>33.788999999999945</v>
      </c>
      <c r="F206" s="311"/>
      <c r="G206" s="311">
        <f t="shared" ref="G206:J206" si="96">SUM(G196:G204)</f>
        <v>12.933944045931012</v>
      </c>
      <c r="H206" s="311">
        <f t="shared" si="96"/>
        <v>18.710990322334379</v>
      </c>
      <c r="I206" s="311">
        <f t="shared" si="96"/>
        <v>1.736065631734627</v>
      </c>
      <c r="J206" s="311">
        <f t="shared" si="96"/>
        <v>33.381000000000022</v>
      </c>
      <c r="K206" s="311"/>
      <c r="L206" s="311">
        <f t="shared" ref="L206:O206" si="97">SUM(L196:L204)</f>
        <v>16.07328698493253</v>
      </c>
      <c r="M206" s="311">
        <f t="shared" si="97"/>
        <v>22.790715425663414</v>
      </c>
      <c r="N206" s="311">
        <f t="shared" si="97"/>
        <v>2.0589975894040795</v>
      </c>
      <c r="O206" s="311">
        <f t="shared" si="97"/>
        <v>40.923000000000016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9.7331364938064754E-2</v>
      </c>
      <c r="C213" s="302">
        <v>1.3958385617819306E-2</v>
      </c>
      <c r="D213" s="302">
        <v>5.402137487400116E-2</v>
      </c>
      <c r="E213" s="302">
        <f>SUM(B213:D213)</f>
        <v>0.16531112542988521</v>
      </c>
      <c r="F213" s="303"/>
      <c r="G213" s="302">
        <v>9.1484789100267139E-2</v>
      </c>
      <c r="H213" s="302">
        <v>3.0026538295368173E-2</v>
      </c>
      <c r="I213" s="302">
        <v>0.11389718020188119</v>
      </c>
      <c r="J213" s="302">
        <f>SUM(G213:I213)</f>
        <v>0.2354085075975165</v>
      </c>
      <c r="K213" s="303"/>
      <c r="L213" s="302">
        <v>8.8253636257968268E-2</v>
      </c>
      <c r="M213" s="302">
        <v>4.0019834105618629E-2</v>
      </c>
      <c r="N213" s="302">
        <v>0.11462702371189598</v>
      </c>
      <c r="O213" s="302">
        <f>SUM(L213:N213)</f>
        <v>0.24290049407548286</v>
      </c>
    </row>
    <row r="214" spans="1:15" s="236" customFormat="1" x14ac:dyDescent="0.2">
      <c r="A214" s="237" t="str">
        <f>name!E$5</f>
        <v>Professional occupations</v>
      </c>
      <c r="B214" s="302">
        <v>0.18126093096691828</v>
      </c>
      <c r="C214" s="302">
        <v>2.7271560985773918E-2</v>
      </c>
      <c r="D214" s="302">
        <v>0.16478757031369645</v>
      </c>
      <c r="E214" s="302">
        <f t="shared" ref="E214:E221" si="98">SUM(B214:D214)</f>
        <v>0.37332006226638864</v>
      </c>
      <c r="F214" s="303"/>
      <c r="G214" s="302">
        <v>0.20337665477835423</v>
      </c>
      <c r="H214" s="302">
        <v>5.8954451622373345E-2</v>
      </c>
      <c r="I214" s="302">
        <v>0.30143522661203248</v>
      </c>
      <c r="J214" s="302">
        <f t="shared" ref="J214:J216" si="99">SUM(G214:I214)</f>
        <v>0.56376633301276002</v>
      </c>
      <c r="K214" s="303"/>
      <c r="L214" s="302">
        <v>0.23875302384101377</v>
      </c>
      <c r="M214" s="302">
        <v>8.0819491648051842E-2</v>
      </c>
      <c r="N214" s="302">
        <v>0.25652252091483213</v>
      </c>
      <c r="O214" s="302">
        <f t="shared" ref="O214:O221" si="100">SUM(L214:N214)</f>
        <v>0.5760950364038977</v>
      </c>
    </row>
    <row r="215" spans="1:15" s="236" customFormat="1" x14ac:dyDescent="0.2">
      <c r="A215" s="237" t="str">
        <f>name!E$6</f>
        <v>Associate professional occupations</v>
      </c>
      <c r="B215" s="302">
        <v>0.14771506861215447</v>
      </c>
      <c r="C215" s="302">
        <v>5.2152965215498413E-2</v>
      </c>
      <c r="D215" s="302">
        <v>0.25050705311684945</v>
      </c>
      <c r="E215" s="302">
        <f t="shared" si="98"/>
        <v>0.45037508694450235</v>
      </c>
      <c r="F215" s="303"/>
      <c r="G215" s="302">
        <v>0.13397343453344382</v>
      </c>
      <c r="H215" s="302">
        <v>9.3843634929096476E-2</v>
      </c>
      <c r="I215" s="302">
        <v>0.47236543842354861</v>
      </c>
      <c r="J215" s="302">
        <f t="shared" si="99"/>
        <v>0.70018250788608893</v>
      </c>
      <c r="K215" s="303"/>
      <c r="L215" s="302">
        <v>0.12592462405393401</v>
      </c>
      <c r="M215" s="302">
        <v>9.5574449504160053E-2</v>
      </c>
      <c r="N215" s="302">
        <v>0.45151329652462596</v>
      </c>
      <c r="O215" s="302">
        <f t="shared" si="100"/>
        <v>0.67301237008271997</v>
      </c>
    </row>
    <row r="216" spans="1:15" s="236" customFormat="1" x14ac:dyDescent="0.2">
      <c r="A216" s="237" t="str">
        <f>name!E$7</f>
        <v>Administrative and secretarial occupations</v>
      </c>
      <c r="B216" s="302">
        <v>0.10037630008628388</v>
      </c>
      <c r="C216" s="302">
        <v>0.10055945730889669</v>
      </c>
      <c r="D216" s="302">
        <v>1.0502279270981617E-2</v>
      </c>
      <c r="E216" s="302">
        <f t="shared" si="98"/>
        <v>0.2114380366661622</v>
      </c>
      <c r="F216" s="303"/>
      <c r="G216" s="302">
        <v>7.3667793683582089E-2</v>
      </c>
      <c r="H216" s="302">
        <v>0.13953046429417471</v>
      </c>
      <c r="I216" s="302">
        <v>2.0417516722389496E-2</v>
      </c>
      <c r="J216" s="302">
        <f t="shared" si="99"/>
        <v>0.2336157747001463</v>
      </c>
      <c r="K216" s="303"/>
      <c r="L216" s="302">
        <v>5.5965475964808886E-2</v>
      </c>
      <c r="M216" s="302">
        <v>0.12588730093419767</v>
      </c>
      <c r="N216" s="302">
        <v>1.6748824481396293E-2</v>
      </c>
      <c r="O216" s="302">
        <f t="shared" si="100"/>
        <v>0.19860160138040284</v>
      </c>
    </row>
    <row r="217" spans="1:15" s="236" customFormat="1" x14ac:dyDescent="0.2">
      <c r="A217" s="237" t="str">
        <f>name!E$8</f>
        <v>Skilled trades occupations</v>
      </c>
      <c r="B217" s="302">
        <v>5.7773994768280351E-2</v>
      </c>
      <c r="C217" s="302">
        <v>1.0719427895308574E-2</v>
      </c>
      <c r="D217" s="302">
        <v>6.1813233954588369E-2</v>
      </c>
      <c r="E217" s="302">
        <f t="shared" si="98"/>
        <v>0.13030665661817731</v>
      </c>
      <c r="F217" s="303"/>
      <c r="G217" s="302">
        <v>3.9966583691183187E-2</v>
      </c>
      <c r="H217" s="302">
        <v>1.4542563881322881E-2</v>
      </c>
      <c r="I217" s="302">
        <v>0.10329185315693441</v>
      </c>
      <c r="J217" s="302">
        <f>SUM(G217:I217)</f>
        <v>0.15780100072944048</v>
      </c>
      <c r="K217" s="303"/>
      <c r="L217" s="302">
        <v>2.295852465488266E-2</v>
      </c>
      <c r="M217" s="302">
        <v>1.6927219847532704E-2</v>
      </c>
      <c r="N217" s="302">
        <v>0.11093911494427777</v>
      </c>
      <c r="O217" s="302">
        <f t="shared" si="100"/>
        <v>0.15082485944669313</v>
      </c>
    </row>
    <row r="218" spans="1:15" s="236" customFormat="1" x14ac:dyDescent="0.2">
      <c r="A218" s="237" t="str">
        <f>name!E$9</f>
        <v>Caring, leisure and other service occupations</v>
      </c>
      <c r="B218" s="302">
        <v>5.063974548822181E-2</v>
      </c>
      <c r="C218" s="302">
        <v>4.9749695737248509E-2</v>
      </c>
      <c r="D218" s="302">
        <v>1.0560033399075896E-2</v>
      </c>
      <c r="E218" s="302">
        <f t="shared" si="98"/>
        <v>0.11094947462454621</v>
      </c>
      <c r="F218" s="303"/>
      <c r="G218" s="302">
        <v>3.2809450795694368E-2</v>
      </c>
      <c r="H218" s="302">
        <v>6.9958159025736044E-2</v>
      </c>
      <c r="I218" s="302">
        <v>2.5300661189176676E-2</v>
      </c>
      <c r="J218" s="302">
        <f t="shared" ref="J218:J221" si="101">SUM(G218:I218)</f>
        <v>0.12806827101060708</v>
      </c>
      <c r="K218" s="303"/>
      <c r="L218" s="302">
        <v>3.7465628633770676E-2</v>
      </c>
      <c r="M218" s="302">
        <v>6.9621670957683915E-2</v>
      </c>
      <c r="N218" s="302">
        <v>3.0188158411609899E-2</v>
      </c>
      <c r="O218" s="302">
        <f t="shared" si="100"/>
        <v>0.13727545800306448</v>
      </c>
    </row>
    <row r="219" spans="1:15" s="236" customFormat="1" x14ac:dyDescent="0.2">
      <c r="A219" s="237" t="str">
        <f>name!E$10</f>
        <v>Sales and customer service occupations</v>
      </c>
      <c r="B219" s="302">
        <v>5.6489798616573765E-2</v>
      </c>
      <c r="C219" s="302">
        <v>3.9312352618959635E-2</v>
      </c>
      <c r="D219" s="302">
        <v>1.2119309358174884E-2</v>
      </c>
      <c r="E219" s="302">
        <f t="shared" si="98"/>
        <v>0.10792146059370829</v>
      </c>
      <c r="F219" s="303"/>
      <c r="G219" s="302">
        <v>4.1815969998341355E-2</v>
      </c>
      <c r="H219" s="302">
        <v>6.2091801827785467E-2</v>
      </c>
      <c r="I219" s="302">
        <v>1.7909815966029124E-2</v>
      </c>
      <c r="J219" s="302">
        <f t="shared" si="101"/>
        <v>0.12181758779215594</v>
      </c>
      <c r="K219" s="303"/>
      <c r="L219" s="302">
        <v>4.539028061675783E-2</v>
      </c>
      <c r="M219" s="302">
        <v>8.0446654178737739E-2</v>
      </c>
      <c r="N219" s="302">
        <v>1.3712766946264719E-2</v>
      </c>
      <c r="O219" s="302">
        <f t="shared" si="100"/>
        <v>0.13954970174176029</v>
      </c>
    </row>
    <row r="220" spans="1:15" s="236" customFormat="1" x14ac:dyDescent="0.2">
      <c r="A220" s="237" t="str">
        <f>name!E$11</f>
        <v>Process, plant and machine operatives</v>
      </c>
      <c r="B220" s="302">
        <v>1.689704574381911E-2</v>
      </c>
      <c r="C220" s="302">
        <v>6.4094190893012352E-3</v>
      </c>
      <c r="D220" s="302">
        <v>1.7003579740200413E-2</v>
      </c>
      <c r="E220" s="302">
        <f t="shared" si="98"/>
        <v>4.0310044573320755E-2</v>
      </c>
      <c r="F220" s="303"/>
      <c r="G220" s="302">
        <v>1.0340023105661159E-2</v>
      </c>
      <c r="H220" s="302">
        <v>1.0822376779348915E-2</v>
      </c>
      <c r="I220" s="302">
        <v>4.0874031941379771E-2</v>
      </c>
      <c r="J220" s="302">
        <f t="shared" si="101"/>
        <v>6.2036431826389848E-2</v>
      </c>
      <c r="K220" s="303"/>
      <c r="L220" s="302">
        <v>7.3646658007823227E-3</v>
      </c>
      <c r="M220" s="302">
        <v>1.10385302709495E-2</v>
      </c>
      <c r="N220" s="302">
        <v>5.2491307748102886E-2</v>
      </c>
      <c r="O220" s="302">
        <f t="shared" si="100"/>
        <v>7.0894503819834712E-2</v>
      </c>
    </row>
    <row r="221" spans="1:15" s="236" customFormat="1" x14ac:dyDescent="0.2">
      <c r="A221" s="237" t="str">
        <f>name!E$12</f>
        <v>Elementary occupations</v>
      </c>
      <c r="B221" s="302">
        <v>7.7212047679662457E-2</v>
      </c>
      <c r="C221" s="302">
        <v>9.3408281385406994E-2</v>
      </c>
      <c r="D221" s="302">
        <v>9.9447723218237083E-2</v>
      </c>
      <c r="E221" s="302">
        <f t="shared" si="98"/>
        <v>0.27006805228330655</v>
      </c>
      <c r="F221" s="303"/>
      <c r="G221" s="302">
        <v>3.9038136574929508E-2</v>
      </c>
      <c r="H221" s="302">
        <v>0.10877103593510098</v>
      </c>
      <c r="I221" s="302">
        <v>0.14549441293486662</v>
      </c>
      <c r="J221" s="302">
        <f t="shared" si="101"/>
        <v>0.2933035854448971</v>
      </c>
      <c r="K221" s="303"/>
      <c r="L221" s="302">
        <v>3.1589702253133255E-2</v>
      </c>
      <c r="M221" s="302">
        <v>9.4705426254265063E-2</v>
      </c>
      <c r="N221" s="302">
        <v>0.17555084653874409</v>
      </c>
      <c r="O221" s="302">
        <f t="shared" si="100"/>
        <v>0.30184597504614241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0.78569629689997889</v>
      </c>
      <c r="C223" s="311">
        <f t="shared" ref="C223:E223" si="102">SUM(C213:C221)</f>
        <v>0.3935415458542133</v>
      </c>
      <c r="D223" s="311">
        <f t="shared" si="102"/>
        <v>0.68076215724580513</v>
      </c>
      <c r="E223" s="311">
        <f t="shared" si="102"/>
        <v>1.8599999999999974</v>
      </c>
      <c r="F223" s="311"/>
      <c r="G223" s="311">
        <f t="shared" ref="G223:J223" si="103">SUM(G213:G221)</f>
        <v>0.66647283626145692</v>
      </c>
      <c r="H223" s="311">
        <f t="shared" si="103"/>
        <v>0.58854102659030694</v>
      </c>
      <c r="I223" s="311">
        <f t="shared" si="103"/>
        <v>1.2409861371482382</v>
      </c>
      <c r="J223" s="311">
        <f t="shared" si="103"/>
        <v>2.4960000000000022</v>
      </c>
      <c r="K223" s="311"/>
      <c r="L223" s="311">
        <f t="shared" ref="L223:O223" si="104">SUM(L213:L221)</f>
        <v>0.65366556207705184</v>
      </c>
      <c r="M223" s="311">
        <f t="shared" si="104"/>
        <v>0.61504057770119702</v>
      </c>
      <c r="N223" s="311">
        <f t="shared" si="104"/>
        <v>1.2222938602217497</v>
      </c>
      <c r="O223" s="311">
        <f t="shared" si="104"/>
        <v>2.4909999999999988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1.1777597538902518</v>
      </c>
      <c r="C230" s="302">
        <v>0.10974688405583045</v>
      </c>
      <c r="D230" s="302">
        <v>0.12649939597441498</v>
      </c>
      <c r="E230" s="302">
        <f>SUM(B230:D230)</f>
        <v>1.4140060339204972</v>
      </c>
      <c r="F230" s="303"/>
      <c r="G230" s="302">
        <v>1.4279635902142422</v>
      </c>
      <c r="H230" s="302">
        <v>0.13130912863668578</v>
      </c>
      <c r="I230" s="302">
        <v>0.28957448041195044</v>
      </c>
      <c r="J230" s="302">
        <f>SUM(G230:I230)</f>
        <v>1.8488471992628785</v>
      </c>
      <c r="K230" s="303"/>
      <c r="L230" s="302">
        <v>1.5981256055492039</v>
      </c>
      <c r="M230" s="302">
        <v>0.16269300679888579</v>
      </c>
      <c r="N230" s="302">
        <v>0.34498451823412979</v>
      </c>
      <c r="O230" s="302">
        <f>SUM(L230:N230)</f>
        <v>2.1058031305822196</v>
      </c>
    </row>
    <row r="231" spans="1:15" s="236" customFormat="1" x14ac:dyDescent="0.2">
      <c r="A231" s="237" t="str">
        <f>name!E$5</f>
        <v>Professional occupations</v>
      </c>
      <c r="B231" s="302">
        <v>3.5668385851375577</v>
      </c>
      <c r="C231" s="302">
        <v>0.15381572986540265</v>
      </c>
      <c r="D231" s="302">
        <v>0.46750691914719517</v>
      </c>
      <c r="E231" s="302">
        <f t="shared" ref="E231:E238" si="105">SUM(B231:D231)</f>
        <v>4.1881612341501553</v>
      </c>
      <c r="F231" s="303"/>
      <c r="G231" s="302">
        <v>4.518622269235876</v>
      </c>
      <c r="H231" s="302">
        <v>0.13425305126123327</v>
      </c>
      <c r="I231" s="302">
        <v>0.92355135642238273</v>
      </c>
      <c r="J231" s="302">
        <f t="shared" ref="J231:J233" si="106">SUM(G231:I231)</f>
        <v>5.5764266769194926</v>
      </c>
      <c r="K231" s="303"/>
      <c r="L231" s="302">
        <v>5.6093411069798806</v>
      </c>
      <c r="M231" s="302">
        <v>0.17459202283887765</v>
      </c>
      <c r="N231" s="302">
        <v>0.88592738495309231</v>
      </c>
      <c r="O231" s="302">
        <f t="shared" ref="O231:O238" si="107">SUM(L231:N231)</f>
        <v>6.6698605147718508</v>
      </c>
    </row>
    <row r="232" spans="1:15" s="236" customFormat="1" x14ac:dyDescent="0.2">
      <c r="A232" s="237" t="str">
        <f>name!E$6</f>
        <v>Associate professional occupations</v>
      </c>
      <c r="B232" s="302">
        <v>1.5028574935513521</v>
      </c>
      <c r="C232" s="302">
        <v>0.17514499343493192</v>
      </c>
      <c r="D232" s="302">
        <v>0.16449241869490178</v>
      </c>
      <c r="E232" s="302">
        <f t="shared" si="105"/>
        <v>1.8424949056811857</v>
      </c>
      <c r="F232" s="303"/>
      <c r="G232" s="302">
        <v>1.8442141406358081</v>
      </c>
      <c r="H232" s="302">
        <v>0.17136924832155986</v>
      </c>
      <c r="I232" s="302">
        <v>0.31477393270743448</v>
      </c>
      <c r="J232" s="302">
        <f t="shared" si="106"/>
        <v>2.3303573216648026</v>
      </c>
      <c r="K232" s="303"/>
      <c r="L232" s="302">
        <v>2.0401548716351892</v>
      </c>
      <c r="M232" s="302">
        <v>0.18570236797486969</v>
      </c>
      <c r="N232" s="302">
        <v>0.40283614082230862</v>
      </c>
      <c r="O232" s="302">
        <f t="shared" si="107"/>
        <v>2.6286933804323676</v>
      </c>
    </row>
    <row r="233" spans="1:15" s="236" customFormat="1" x14ac:dyDescent="0.2">
      <c r="A233" s="237" t="str">
        <f>name!E$7</f>
        <v>Administrative and secretarial occupations</v>
      </c>
      <c r="B233" s="302">
        <v>0.6272227074947323</v>
      </c>
      <c r="C233" s="302">
        <v>0.40715463610399621</v>
      </c>
      <c r="D233" s="302">
        <v>2.8809851687847752E-2</v>
      </c>
      <c r="E233" s="302">
        <f t="shared" si="105"/>
        <v>1.0631871952865761</v>
      </c>
      <c r="F233" s="303"/>
      <c r="G233" s="302">
        <v>0.69692206726294037</v>
      </c>
      <c r="H233" s="302">
        <v>0.27501973954337333</v>
      </c>
      <c r="I233" s="302">
        <v>4.3107821702064203E-2</v>
      </c>
      <c r="J233" s="302">
        <f t="shared" si="106"/>
        <v>1.0150496285083779</v>
      </c>
      <c r="K233" s="303"/>
      <c r="L233" s="302">
        <v>0.61031275604902846</v>
      </c>
      <c r="M233" s="302">
        <v>0.24890993625132785</v>
      </c>
      <c r="N233" s="302">
        <v>3.6481539168110068E-2</v>
      </c>
      <c r="O233" s="302">
        <f t="shared" si="107"/>
        <v>0.89570423146846634</v>
      </c>
    </row>
    <row r="234" spans="1:15" s="236" customFormat="1" x14ac:dyDescent="0.2">
      <c r="A234" s="237" t="str">
        <f>name!E$8</f>
        <v>Skilled trades occupations</v>
      </c>
      <c r="B234" s="302">
        <v>0.40126020215265051</v>
      </c>
      <c r="C234" s="302">
        <v>1.6934161884199491E-2</v>
      </c>
      <c r="D234" s="302">
        <v>0.13913509626772419</v>
      </c>
      <c r="E234" s="302">
        <f t="shared" si="105"/>
        <v>0.5573294603045742</v>
      </c>
      <c r="F234" s="303"/>
      <c r="G234" s="302">
        <v>0.38483047708707141</v>
      </c>
      <c r="H234" s="302">
        <v>1.3999413551852555E-2</v>
      </c>
      <c r="I234" s="302">
        <v>0.22561695755093031</v>
      </c>
      <c r="J234" s="302">
        <f>SUM(G234:I234)</f>
        <v>0.6244468481898543</v>
      </c>
      <c r="K234" s="303"/>
      <c r="L234" s="302">
        <v>0.29945144680311769</v>
      </c>
      <c r="M234" s="302">
        <v>1.6298455267867586E-2</v>
      </c>
      <c r="N234" s="302">
        <v>0.42215674178079593</v>
      </c>
      <c r="O234" s="302">
        <f t="shared" si="107"/>
        <v>0.73790664385178117</v>
      </c>
    </row>
    <row r="235" spans="1:15" s="236" customFormat="1" x14ac:dyDescent="0.2">
      <c r="A235" s="237" t="str">
        <f>name!E$9</f>
        <v>Caring, leisure and other service occupations</v>
      </c>
      <c r="B235" s="302">
        <v>0.20171293318577804</v>
      </c>
      <c r="C235" s="302">
        <v>4.35470798375951E-2</v>
      </c>
      <c r="D235" s="302">
        <v>1.7172644243847866E-2</v>
      </c>
      <c r="E235" s="302">
        <f t="shared" si="105"/>
        <v>0.26243265726722098</v>
      </c>
      <c r="F235" s="303"/>
      <c r="G235" s="302">
        <v>0.22131440561622959</v>
      </c>
      <c r="H235" s="302">
        <v>3.1775197458525001E-2</v>
      </c>
      <c r="I235" s="302">
        <v>3.1291082319624894E-2</v>
      </c>
      <c r="J235" s="302">
        <f t="shared" ref="J235:J238" si="108">SUM(G235:I235)</f>
        <v>0.2843806853943795</v>
      </c>
      <c r="K235" s="303"/>
      <c r="L235" s="302">
        <v>0.31259319041866929</v>
      </c>
      <c r="M235" s="302">
        <v>3.5629427318732219E-2</v>
      </c>
      <c r="N235" s="302">
        <v>5.7834414018808997E-2</v>
      </c>
      <c r="O235" s="302">
        <f t="shared" si="107"/>
        <v>0.4060570317562105</v>
      </c>
    </row>
    <row r="236" spans="1:15" s="236" customFormat="1" x14ac:dyDescent="0.2">
      <c r="A236" s="237" t="str">
        <f>name!E$10</f>
        <v>Sales and customer service occupations</v>
      </c>
      <c r="B236" s="302">
        <v>0.28537690627246237</v>
      </c>
      <c r="C236" s="302">
        <v>0.15207667899560287</v>
      </c>
      <c r="D236" s="302">
        <v>2.0178417118184761E-2</v>
      </c>
      <c r="E236" s="302">
        <f t="shared" si="105"/>
        <v>0.45763200238624996</v>
      </c>
      <c r="F236" s="303"/>
      <c r="G236" s="302">
        <v>0.32583586595141134</v>
      </c>
      <c r="H236" s="302">
        <v>0.13222811035616097</v>
      </c>
      <c r="I236" s="302">
        <v>2.871597900390235E-2</v>
      </c>
      <c r="J236" s="302">
        <f t="shared" si="108"/>
        <v>0.48677995531147467</v>
      </c>
      <c r="K236" s="303"/>
      <c r="L236" s="302">
        <v>0.41009904157406263</v>
      </c>
      <c r="M236" s="302">
        <v>0.18116925751579321</v>
      </c>
      <c r="N236" s="302">
        <v>3.7093622081003801E-2</v>
      </c>
      <c r="O236" s="302">
        <f t="shared" si="107"/>
        <v>0.62836192117085965</v>
      </c>
    </row>
    <row r="237" spans="1:15" s="236" customFormat="1" x14ac:dyDescent="0.2">
      <c r="A237" s="237" t="str">
        <f>name!E$11</f>
        <v>Process, plant and machine operatives</v>
      </c>
      <c r="B237" s="302">
        <v>4.6998625598604807E-2</v>
      </c>
      <c r="C237" s="302">
        <v>1.6120135170693828E-2</v>
      </c>
      <c r="D237" s="302">
        <v>3.1622359977860663E-2</v>
      </c>
      <c r="E237" s="302">
        <f t="shared" si="105"/>
        <v>9.4741120747159291E-2</v>
      </c>
      <c r="F237" s="303"/>
      <c r="G237" s="302">
        <v>4.0244601067456573E-2</v>
      </c>
      <c r="H237" s="302">
        <v>2.3424896554056183E-2</v>
      </c>
      <c r="I237" s="302">
        <v>6.4479082006821342E-2</v>
      </c>
      <c r="J237" s="302">
        <f t="shared" si="108"/>
        <v>0.12814857962833409</v>
      </c>
      <c r="K237" s="303"/>
      <c r="L237" s="302">
        <v>4.4830038790648133E-2</v>
      </c>
      <c r="M237" s="302">
        <v>2.617287192011267E-2</v>
      </c>
      <c r="N237" s="302">
        <v>9.5674862679362774E-2</v>
      </c>
      <c r="O237" s="302">
        <f t="shared" si="107"/>
        <v>0.16667777339012357</v>
      </c>
    </row>
    <row r="238" spans="1:15" s="236" customFormat="1" x14ac:dyDescent="0.2">
      <c r="A238" s="237" t="str">
        <f>name!E$12</f>
        <v>Elementary occupations</v>
      </c>
      <c r="B238" s="302">
        <v>8.1264684671398552E-2</v>
      </c>
      <c r="C238" s="302">
        <v>3.6872613911817995E-2</v>
      </c>
      <c r="D238" s="302">
        <v>4.6878091673171057E-2</v>
      </c>
      <c r="E238" s="302">
        <f t="shared" si="105"/>
        <v>0.16501539025638762</v>
      </c>
      <c r="F238" s="303"/>
      <c r="G238" s="302">
        <v>6.3480682201460428E-2</v>
      </c>
      <c r="H238" s="302">
        <v>2.5395393332910438E-2</v>
      </c>
      <c r="I238" s="302">
        <v>6.5687029586005488E-2</v>
      </c>
      <c r="J238" s="302">
        <f t="shared" si="108"/>
        <v>0.15456310512037635</v>
      </c>
      <c r="K238" s="303"/>
      <c r="L238" s="302">
        <v>5.0066443173046454E-2</v>
      </c>
      <c r="M238" s="302">
        <v>1.8720578251268029E-2</v>
      </c>
      <c r="N238" s="302">
        <v>8.8148351151807761E-2</v>
      </c>
      <c r="O238" s="302">
        <f t="shared" si="107"/>
        <v>0.15693537257612222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7.8912918919547899</v>
      </c>
      <c r="C240" s="311">
        <f t="shared" ref="C240:E240" si="109">SUM(C230:C238)</f>
        <v>1.1114129132600707</v>
      </c>
      <c r="D240" s="311">
        <f t="shared" si="109"/>
        <v>1.0422951947851482</v>
      </c>
      <c r="E240" s="311">
        <f t="shared" si="109"/>
        <v>10.045000000000005</v>
      </c>
      <c r="F240" s="311"/>
      <c r="G240" s="311">
        <f t="shared" ref="G240:J240" si="110">SUM(G230:G238)</f>
        <v>9.5234280992724951</v>
      </c>
      <c r="H240" s="311">
        <f t="shared" si="110"/>
        <v>0.9387741790163574</v>
      </c>
      <c r="I240" s="311">
        <f t="shared" si="110"/>
        <v>1.9867977217111163</v>
      </c>
      <c r="J240" s="311">
        <f t="shared" si="110"/>
        <v>12.44899999999997</v>
      </c>
      <c r="K240" s="311"/>
      <c r="L240" s="311">
        <f t="shared" ref="L240:O240" si="111">SUM(L230:L238)</f>
        <v>10.974974500972847</v>
      </c>
      <c r="M240" s="311">
        <f t="shared" si="111"/>
        <v>1.0498879241377346</v>
      </c>
      <c r="N240" s="311">
        <f t="shared" si="111"/>
        <v>2.3711375748894206</v>
      </c>
      <c r="O240" s="311">
        <f t="shared" si="111"/>
        <v>14.396000000000003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1.1475068923992509</v>
      </c>
      <c r="C247" s="302">
        <v>9.2682508640103883E-2</v>
      </c>
      <c r="D247" s="302">
        <v>0.121778199529281</v>
      </c>
      <c r="E247" s="302">
        <f>SUM(B247:D247)</f>
        <v>1.3619676005686359</v>
      </c>
      <c r="F247" s="303"/>
      <c r="G247" s="302">
        <v>0.84889621461081322</v>
      </c>
      <c r="H247" s="302">
        <v>0.12391893282982833</v>
      </c>
      <c r="I247" s="302">
        <v>8.6925002824617514E-2</v>
      </c>
      <c r="J247" s="302">
        <f>SUM(G247:I247)</f>
        <v>1.059740150265259</v>
      </c>
      <c r="K247" s="303"/>
      <c r="L247" s="302">
        <v>0.80451870592463504</v>
      </c>
      <c r="M247" s="302">
        <v>0.15109157215550412</v>
      </c>
      <c r="N247" s="302">
        <v>9.2276725347054223E-2</v>
      </c>
      <c r="O247" s="302">
        <f>SUM(L247:N247)</f>
        <v>1.0478870034271934</v>
      </c>
    </row>
    <row r="248" spans="1:15" s="236" customFormat="1" x14ac:dyDescent="0.2">
      <c r="A248" s="237" t="str">
        <f>name!E$5</f>
        <v>Professional occupations</v>
      </c>
      <c r="B248" s="302">
        <v>1.4265745174661884</v>
      </c>
      <c r="C248" s="302">
        <v>7.0359725734182962E-2</v>
      </c>
      <c r="D248" s="302">
        <v>0.31023716530132667</v>
      </c>
      <c r="E248" s="302">
        <f t="shared" ref="E248:E255" si="112">SUM(B248:D248)</f>
        <v>1.8071714085016981</v>
      </c>
      <c r="F248" s="303"/>
      <c r="G248" s="302">
        <v>1.2517706103532873</v>
      </c>
      <c r="H248" s="302">
        <v>8.788881137440796E-2</v>
      </c>
      <c r="I248" s="302">
        <v>0.15928654083223542</v>
      </c>
      <c r="J248" s="302">
        <f t="shared" ref="J248:J250" si="113">SUM(G248:I248)</f>
        <v>1.4989459625599306</v>
      </c>
      <c r="K248" s="303"/>
      <c r="L248" s="302">
        <v>1.459016182609018</v>
      </c>
      <c r="M248" s="302">
        <v>0.10109780679515257</v>
      </c>
      <c r="N248" s="302">
        <v>0.16030787511724537</v>
      </c>
      <c r="O248" s="302">
        <f t="shared" ref="O248:O255" si="114">SUM(L248:N248)</f>
        <v>1.7204218645214158</v>
      </c>
    </row>
    <row r="249" spans="1:15" s="236" customFormat="1" x14ac:dyDescent="0.2">
      <c r="A249" s="237" t="str">
        <f>name!E$6</f>
        <v>Associate professional occupations</v>
      </c>
      <c r="B249" s="302">
        <v>1.7356511869089448</v>
      </c>
      <c r="C249" s="302">
        <v>0.17779699738719165</v>
      </c>
      <c r="D249" s="302">
        <v>0.37139694202276408</v>
      </c>
      <c r="E249" s="302">
        <f t="shared" si="112"/>
        <v>2.2848451263189005</v>
      </c>
      <c r="F249" s="303"/>
      <c r="G249" s="302">
        <v>1.3196304475959579</v>
      </c>
      <c r="H249" s="302">
        <v>0.17590569900037581</v>
      </c>
      <c r="I249" s="302">
        <v>0.20790934891277763</v>
      </c>
      <c r="J249" s="302">
        <f t="shared" si="113"/>
        <v>1.7034454955091114</v>
      </c>
      <c r="K249" s="303"/>
      <c r="L249" s="302">
        <v>1.1672534021009129</v>
      </c>
      <c r="M249" s="302">
        <v>0.18610836010843862</v>
      </c>
      <c r="N249" s="302">
        <v>0.18216744911741867</v>
      </c>
      <c r="O249" s="302">
        <f t="shared" si="114"/>
        <v>1.5355292113267702</v>
      </c>
    </row>
    <row r="250" spans="1:15" s="236" customFormat="1" x14ac:dyDescent="0.2">
      <c r="A250" s="237" t="str">
        <f>name!E$7</f>
        <v>Administrative and secretarial occupations</v>
      </c>
      <c r="B250" s="302">
        <v>2.2256328130196983</v>
      </c>
      <c r="C250" s="302">
        <v>0.80030195806571292</v>
      </c>
      <c r="D250" s="302">
        <v>0.14037973778856883</v>
      </c>
      <c r="E250" s="302">
        <f t="shared" si="112"/>
        <v>3.1663145088739797</v>
      </c>
      <c r="F250" s="303"/>
      <c r="G250" s="302">
        <v>1.461051818490954</v>
      </c>
      <c r="H250" s="302">
        <v>0.6777597771475723</v>
      </c>
      <c r="I250" s="302">
        <v>4.4279462307520383E-2</v>
      </c>
      <c r="J250" s="302">
        <f t="shared" si="113"/>
        <v>2.1830910579460467</v>
      </c>
      <c r="K250" s="303"/>
      <c r="L250" s="302">
        <v>1.1099337716199305</v>
      </c>
      <c r="M250" s="302">
        <v>0.51225896445715569</v>
      </c>
      <c r="N250" s="302">
        <v>4.7499335912602213E-2</v>
      </c>
      <c r="O250" s="302">
        <f t="shared" si="114"/>
        <v>1.6696920719896882</v>
      </c>
    </row>
    <row r="251" spans="1:15" s="236" customFormat="1" x14ac:dyDescent="0.2">
      <c r="A251" s="237" t="str">
        <f>name!E$8</f>
        <v>Skilled trades occupations</v>
      </c>
      <c r="B251" s="302">
        <v>6.5423254968029254E-2</v>
      </c>
      <c r="C251" s="302">
        <v>1.5215437921764018E-2</v>
      </c>
      <c r="D251" s="302">
        <v>4.3304504816909645E-2</v>
      </c>
      <c r="E251" s="302">
        <f t="shared" si="112"/>
        <v>0.12394319770670292</v>
      </c>
      <c r="F251" s="303"/>
      <c r="G251" s="302">
        <v>3.5817000528327612E-2</v>
      </c>
      <c r="H251" s="302">
        <v>1.0847358067592943E-2</v>
      </c>
      <c r="I251" s="302">
        <v>2.2891421539992615E-2</v>
      </c>
      <c r="J251" s="302">
        <f>SUM(G251:I251)</f>
        <v>6.9555780135913167E-2</v>
      </c>
      <c r="K251" s="303"/>
      <c r="L251" s="302">
        <v>3.323169917939077E-2</v>
      </c>
      <c r="M251" s="302">
        <v>1.0957919918529737E-2</v>
      </c>
      <c r="N251" s="302">
        <v>2.369826078742163E-2</v>
      </c>
      <c r="O251" s="302">
        <f t="shared" si="114"/>
        <v>6.7887879885342131E-2</v>
      </c>
    </row>
    <row r="252" spans="1:15" s="236" customFormat="1" x14ac:dyDescent="0.2">
      <c r="A252" s="237" t="str">
        <f>name!E$9</f>
        <v>Caring, leisure and other service occupations</v>
      </c>
      <c r="B252" s="302">
        <v>5.2213997566837034E-2</v>
      </c>
      <c r="C252" s="302">
        <v>6.2025909700583418E-3</v>
      </c>
      <c r="D252" s="302">
        <v>3.8034160486351207E-2</v>
      </c>
      <c r="E252" s="302">
        <f t="shared" si="112"/>
        <v>9.6450749023246574E-2</v>
      </c>
      <c r="F252" s="303"/>
      <c r="G252" s="302">
        <v>4.1737997910123663E-2</v>
      </c>
      <c r="H252" s="302">
        <v>5.0814220583111349E-3</v>
      </c>
      <c r="I252" s="302">
        <v>1.2090895351428901E-2</v>
      </c>
      <c r="J252" s="302">
        <f t="shared" ref="J252:J255" si="115">SUM(G252:I252)</f>
        <v>5.8910315319863696E-2</v>
      </c>
      <c r="K252" s="303"/>
      <c r="L252" s="302">
        <v>4.7706645494696234E-2</v>
      </c>
      <c r="M252" s="302">
        <v>4.3463820214838193E-3</v>
      </c>
      <c r="N252" s="302">
        <v>2.0367274929756166E-2</v>
      </c>
      <c r="O252" s="302">
        <f t="shared" si="114"/>
        <v>7.2420302445936224E-2</v>
      </c>
    </row>
    <row r="253" spans="1:15" s="236" customFormat="1" x14ac:dyDescent="0.2">
      <c r="A253" s="237" t="str">
        <f>name!E$10</f>
        <v>Sales and customer service occupations</v>
      </c>
      <c r="B253" s="302">
        <v>0.54072973163149074</v>
      </c>
      <c r="C253" s="302">
        <v>0.21197924797325765</v>
      </c>
      <c r="D253" s="302">
        <v>0.18399101139780441</v>
      </c>
      <c r="E253" s="302">
        <f t="shared" si="112"/>
        <v>0.93669999100255275</v>
      </c>
      <c r="F253" s="303"/>
      <c r="G253" s="302">
        <v>0.36269426005007499</v>
      </c>
      <c r="H253" s="302">
        <v>0.20506491403227514</v>
      </c>
      <c r="I253" s="302">
        <v>3.9318238705714804E-2</v>
      </c>
      <c r="J253" s="302">
        <f t="shared" si="115"/>
        <v>0.60707741278806493</v>
      </c>
      <c r="K253" s="303"/>
      <c r="L253" s="302">
        <v>0.39738657374984931</v>
      </c>
      <c r="M253" s="302">
        <v>0.24847808168754584</v>
      </c>
      <c r="N253" s="302">
        <v>3.6186564836227633E-2</v>
      </c>
      <c r="O253" s="302">
        <f t="shared" si="114"/>
        <v>0.68205122027362275</v>
      </c>
    </row>
    <row r="254" spans="1:15" s="236" customFormat="1" x14ac:dyDescent="0.2">
      <c r="A254" s="237" t="str">
        <f>name!E$11</f>
        <v>Process, plant and machine operatives</v>
      </c>
      <c r="B254" s="302">
        <v>3.4862467638845498E-2</v>
      </c>
      <c r="C254" s="302">
        <v>4.6486105681389231E-3</v>
      </c>
      <c r="D254" s="302">
        <v>3.0382945080243074E-2</v>
      </c>
      <c r="E254" s="302">
        <f t="shared" si="112"/>
        <v>6.9894023287227491E-2</v>
      </c>
      <c r="F254" s="303"/>
      <c r="G254" s="302">
        <v>1.806695286953032E-2</v>
      </c>
      <c r="H254" s="302">
        <v>4.0600314541000401E-3</v>
      </c>
      <c r="I254" s="302">
        <v>3.1384233662153933E-2</v>
      </c>
      <c r="J254" s="302">
        <f t="shared" si="115"/>
        <v>5.3511217985784294E-2</v>
      </c>
      <c r="K254" s="303"/>
      <c r="L254" s="302">
        <v>1.8483586265357507E-2</v>
      </c>
      <c r="M254" s="302">
        <v>6.614789880160188E-3</v>
      </c>
      <c r="N254" s="302">
        <v>5.1620666183705033E-2</v>
      </c>
      <c r="O254" s="302">
        <f t="shared" si="114"/>
        <v>7.671904232922272E-2</v>
      </c>
    </row>
    <row r="255" spans="1:15" s="236" customFormat="1" x14ac:dyDescent="0.2">
      <c r="A255" s="237" t="str">
        <f>name!E$12</f>
        <v>Elementary occupations</v>
      </c>
      <c r="B255" s="302">
        <v>8.6736441159933578E-2</v>
      </c>
      <c r="C255" s="302">
        <v>2.1085033551943185E-2</v>
      </c>
      <c r="D255" s="302">
        <v>6.489192000520963E-2</v>
      </c>
      <c r="E255" s="302">
        <f t="shared" si="112"/>
        <v>0.17271339471708641</v>
      </c>
      <c r="F255" s="303"/>
      <c r="G255" s="302">
        <v>4.5813907331222911E-2</v>
      </c>
      <c r="H255" s="302">
        <v>1.5891153444639809E-2</v>
      </c>
      <c r="I255" s="302">
        <v>1.7017546714170231E-2</v>
      </c>
      <c r="J255" s="302">
        <f t="shared" si="115"/>
        <v>7.8722607490032959E-2</v>
      </c>
      <c r="K255" s="303"/>
      <c r="L255" s="302">
        <v>3.8328064006946702E-2</v>
      </c>
      <c r="M255" s="302">
        <v>1.1905254854459911E-2</v>
      </c>
      <c r="N255" s="302">
        <v>2.4158084939401473E-2</v>
      </c>
      <c r="O255" s="302">
        <f t="shared" si="114"/>
        <v>7.4391403800808081E-2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7.3153313027592173</v>
      </c>
      <c r="C257" s="311">
        <f t="shared" ref="C257:E257" si="116">SUM(C247:C255)</f>
        <v>1.4002721108123535</v>
      </c>
      <c r="D257" s="311">
        <f t="shared" si="116"/>
        <v>1.3043965864284586</v>
      </c>
      <c r="E257" s="311">
        <f t="shared" si="116"/>
        <v>10.020000000000028</v>
      </c>
      <c r="F257" s="311"/>
      <c r="G257" s="311">
        <f t="shared" ref="G257:J257" si="117">SUM(G247:G255)</f>
        <v>5.385479209740291</v>
      </c>
      <c r="H257" s="311">
        <f t="shared" si="117"/>
        <v>1.3064180994091033</v>
      </c>
      <c r="I257" s="311">
        <f t="shared" si="117"/>
        <v>0.62110269085061143</v>
      </c>
      <c r="J257" s="311">
        <f t="shared" si="117"/>
        <v>7.3130000000000068</v>
      </c>
      <c r="K257" s="311"/>
      <c r="L257" s="311">
        <f t="shared" ref="L257:O257" si="118">SUM(L247:L255)</f>
        <v>5.0758586309507372</v>
      </c>
      <c r="M257" s="311">
        <f t="shared" si="118"/>
        <v>1.2328591318784305</v>
      </c>
      <c r="N257" s="311">
        <f t="shared" si="118"/>
        <v>0.63828223717083243</v>
      </c>
      <c r="O257" s="311">
        <f t="shared" si="118"/>
        <v>6.9470000000000001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0.65231427513452989</v>
      </c>
      <c r="C264" s="302">
        <v>0.11583795761110878</v>
      </c>
      <c r="D264" s="302">
        <v>0.10330054594515613</v>
      </c>
      <c r="E264" s="302">
        <f>SUM(B264:D264)</f>
        <v>0.87145277869079485</v>
      </c>
      <c r="F264" s="303"/>
      <c r="G264" s="302">
        <v>0.72170841482613768</v>
      </c>
      <c r="H264" s="302">
        <v>0.26452940728262037</v>
      </c>
      <c r="I264" s="302">
        <v>0.11656769988812585</v>
      </c>
      <c r="J264" s="302">
        <f>SUM(G264:I264)</f>
        <v>1.1028055219968838</v>
      </c>
      <c r="K264" s="303"/>
      <c r="L264" s="302">
        <v>0.93949213125488906</v>
      </c>
      <c r="M264" s="302">
        <v>0.33120465760292916</v>
      </c>
      <c r="N264" s="302">
        <v>0.13892325915344231</v>
      </c>
      <c r="O264" s="302">
        <f>SUM(L264:N264)</f>
        <v>1.4096200480112606</v>
      </c>
    </row>
    <row r="265" spans="1:15" s="236" customFormat="1" x14ac:dyDescent="0.2">
      <c r="A265" s="237" t="str">
        <f>name!E$5</f>
        <v>Professional occupations</v>
      </c>
      <c r="B265" s="302">
        <v>0.70103042429526541</v>
      </c>
      <c r="C265" s="302">
        <v>0.1289741119233056</v>
      </c>
      <c r="D265" s="302">
        <v>7.4779827708157734E-2</v>
      </c>
      <c r="E265" s="302">
        <f t="shared" ref="E265:E272" si="119">SUM(B265:D265)</f>
        <v>0.90478436392672879</v>
      </c>
      <c r="F265" s="303"/>
      <c r="G265" s="302">
        <v>0.86367590776711722</v>
      </c>
      <c r="H265" s="302">
        <v>0.23844539763813921</v>
      </c>
      <c r="I265" s="302">
        <v>6.8471202143011098E-2</v>
      </c>
      <c r="J265" s="302">
        <f t="shared" ref="J265:J267" si="120">SUM(G265:I265)</f>
        <v>1.1705925075482677</v>
      </c>
      <c r="K265" s="303"/>
      <c r="L265" s="302">
        <v>1.1521996906705558</v>
      </c>
      <c r="M265" s="302">
        <v>0.29667561431054018</v>
      </c>
      <c r="N265" s="302">
        <v>6.622207660529543E-2</v>
      </c>
      <c r="O265" s="302">
        <f t="shared" ref="O265:O272" si="121">SUM(L265:N265)</f>
        <v>1.5150973815863915</v>
      </c>
    </row>
    <row r="266" spans="1:15" s="236" customFormat="1" x14ac:dyDescent="0.2">
      <c r="A266" s="237" t="str">
        <f>name!E$6</f>
        <v>Associate professional occupations</v>
      </c>
      <c r="B266" s="302">
        <v>0.71101457667898327</v>
      </c>
      <c r="C266" s="302">
        <v>0.1684655712136838</v>
      </c>
      <c r="D266" s="302">
        <v>7.4362979214829178E-2</v>
      </c>
      <c r="E266" s="302">
        <f t="shared" si="119"/>
        <v>0.95384312710749619</v>
      </c>
      <c r="F266" s="303"/>
      <c r="G266" s="302">
        <v>0.7950713083983475</v>
      </c>
      <c r="H266" s="302">
        <v>0.29563700534729126</v>
      </c>
      <c r="I266" s="302">
        <v>6.6797491730544556E-2</v>
      </c>
      <c r="J266" s="302">
        <f t="shared" si="120"/>
        <v>1.1575058054761833</v>
      </c>
      <c r="K266" s="303"/>
      <c r="L266" s="302">
        <v>0.91887648223158624</v>
      </c>
      <c r="M266" s="302">
        <v>0.29682331659608241</v>
      </c>
      <c r="N266" s="302">
        <v>6.4580008221851296E-2</v>
      </c>
      <c r="O266" s="302">
        <f t="shared" si="121"/>
        <v>1.28027980704952</v>
      </c>
    </row>
    <row r="267" spans="1:15" s="236" customFormat="1" x14ac:dyDescent="0.2">
      <c r="A267" s="237" t="str">
        <f>name!E$7</f>
        <v>Administrative and secretarial occupations</v>
      </c>
      <c r="B267" s="302">
        <v>0.80942783078051816</v>
      </c>
      <c r="C267" s="302">
        <v>0.68465978808584982</v>
      </c>
      <c r="D267" s="302">
        <v>1.2884333741490221E-2</v>
      </c>
      <c r="E267" s="302">
        <f t="shared" si="119"/>
        <v>1.506971952607858</v>
      </c>
      <c r="F267" s="303"/>
      <c r="G267" s="302">
        <v>0.70798456903962992</v>
      </c>
      <c r="H267" s="302">
        <v>0.68522338457064669</v>
      </c>
      <c r="I267" s="302">
        <v>1.1188883896402746E-2</v>
      </c>
      <c r="J267" s="302">
        <f t="shared" si="120"/>
        <v>1.4043968375066793</v>
      </c>
      <c r="K267" s="303"/>
      <c r="L267" s="302">
        <v>0.62727913635121979</v>
      </c>
      <c r="M267" s="302">
        <v>0.56058727670774433</v>
      </c>
      <c r="N267" s="302">
        <v>1.9110699271043072E-2</v>
      </c>
      <c r="O267" s="302">
        <f t="shared" si="121"/>
        <v>1.206977112330007</v>
      </c>
    </row>
    <row r="268" spans="1:15" s="236" customFormat="1" x14ac:dyDescent="0.2">
      <c r="A268" s="237" t="str">
        <f>name!E$8</f>
        <v>Skilled trades occupations</v>
      </c>
      <c r="B268" s="302">
        <v>0.13096917423190682</v>
      </c>
      <c r="C268" s="302">
        <v>3.670655118343228E-2</v>
      </c>
      <c r="D268" s="302">
        <v>0.22421215880152934</v>
      </c>
      <c r="E268" s="302">
        <f t="shared" si="119"/>
        <v>0.39188788421686843</v>
      </c>
      <c r="F268" s="303"/>
      <c r="G268" s="302">
        <v>0.11872154619892007</v>
      </c>
      <c r="H268" s="302">
        <v>5.2772514671427018E-2</v>
      </c>
      <c r="I268" s="302">
        <v>0.14652413181956903</v>
      </c>
      <c r="J268" s="302">
        <f>SUM(G268:I268)</f>
        <v>0.3180181926899161</v>
      </c>
      <c r="K268" s="303"/>
      <c r="L268" s="302">
        <v>0.15422313140470953</v>
      </c>
      <c r="M268" s="302">
        <v>8.7308725111450561E-2</v>
      </c>
      <c r="N268" s="302">
        <v>0.17146042537459644</v>
      </c>
      <c r="O268" s="302">
        <f t="shared" si="121"/>
        <v>0.41299228189075654</v>
      </c>
    </row>
    <row r="269" spans="1:15" s="236" customFormat="1" x14ac:dyDescent="0.2">
      <c r="A269" s="237" t="str">
        <f>name!E$9</f>
        <v>Caring, leisure and other service occupations</v>
      </c>
      <c r="B269" s="302">
        <v>0.13976140192319281</v>
      </c>
      <c r="C269" s="302">
        <v>6.7313285889410712E-2</v>
      </c>
      <c r="D269" s="302">
        <v>3.9001667616613694E-2</v>
      </c>
      <c r="E269" s="302">
        <f t="shared" si="119"/>
        <v>0.24607635542921721</v>
      </c>
      <c r="F269" s="303"/>
      <c r="G269" s="302">
        <v>0.12302892453805843</v>
      </c>
      <c r="H269" s="302">
        <v>8.2758485199278628E-2</v>
      </c>
      <c r="I269" s="302">
        <v>3.2987982116473247E-2</v>
      </c>
      <c r="J269" s="302">
        <f t="shared" ref="J269:J272" si="122">SUM(G269:I269)</f>
        <v>0.2387753918538103</v>
      </c>
      <c r="K269" s="303"/>
      <c r="L269" s="302">
        <v>0.1649907936907877</v>
      </c>
      <c r="M269" s="302">
        <v>8.0411535539207948E-2</v>
      </c>
      <c r="N269" s="302">
        <v>7.20201638635493E-2</v>
      </c>
      <c r="O269" s="302">
        <f t="shared" si="121"/>
        <v>0.31742249309354498</v>
      </c>
    </row>
    <row r="270" spans="1:15" s="236" customFormat="1" x14ac:dyDescent="0.2">
      <c r="A270" s="237" t="str">
        <f>name!E$10</f>
        <v>Sales and customer service occupations</v>
      </c>
      <c r="B270" s="302">
        <v>0.60831079706401681</v>
      </c>
      <c r="C270" s="302">
        <v>0.30123847298113171</v>
      </c>
      <c r="D270" s="302">
        <v>4.0592343251162379E-2</v>
      </c>
      <c r="E270" s="302">
        <f t="shared" si="119"/>
        <v>0.95014161329631086</v>
      </c>
      <c r="F270" s="303"/>
      <c r="G270" s="302">
        <v>0.5069760028402619</v>
      </c>
      <c r="H270" s="302">
        <v>0.36206965301298744</v>
      </c>
      <c r="I270" s="302">
        <v>3.2158490319293742E-2</v>
      </c>
      <c r="J270" s="302">
        <f t="shared" si="122"/>
        <v>0.90120414617254307</v>
      </c>
      <c r="K270" s="303"/>
      <c r="L270" s="302">
        <v>0.54699212640073336</v>
      </c>
      <c r="M270" s="302">
        <v>0.39362231448240748</v>
      </c>
      <c r="N270" s="302">
        <v>2.9720243176706938E-2</v>
      </c>
      <c r="O270" s="302">
        <f t="shared" si="121"/>
        <v>0.9703346840598478</v>
      </c>
    </row>
    <row r="271" spans="1:15" s="236" customFormat="1" x14ac:dyDescent="0.2">
      <c r="A271" s="237" t="str">
        <f>name!E$11</f>
        <v>Process, plant and machine operatives</v>
      </c>
      <c r="B271" s="302">
        <v>6.4042365829453982E-2</v>
      </c>
      <c r="C271" s="302">
        <v>8.6168087469156492E-3</v>
      </c>
      <c r="D271" s="302">
        <v>1.2298983186501739E-2</v>
      </c>
      <c r="E271" s="302">
        <f t="shared" si="119"/>
        <v>8.495815776287137E-2</v>
      </c>
      <c r="F271" s="303"/>
      <c r="G271" s="302">
        <v>5.5594058198291336E-2</v>
      </c>
      <c r="H271" s="302">
        <v>1.7030381868789995E-2</v>
      </c>
      <c r="I271" s="302">
        <v>1.4007058018378437E-2</v>
      </c>
      <c r="J271" s="302">
        <f t="shared" si="122"/>
        <v>8.6631498085459765E-2</v>
      </c>
      <c r="K271" s="303"/>
      <c r="L271" s="302">
        <v>5.1772213454909573E-2</v>
      </c>
      <c r="M271" s="302">
        <v>1.9550026965860889E-2</v>
      </c>
      <c r="N271" s="302">
        <v>2.632244705379503E-2</v>
      </c>
      <c r="O271" s="302">
        <f t="shared" si="121"/>
        <v>9.7644687474565478E-2</v>
      </c>
    </row>
    <row r="272" spans="1:15" s="236" customFormat="1" x14ac:dyDescent="0.2">
      <c r="A272" s="237" t="str">
        <f>name!E$12</f>
        <v>Elementary occupations</v>
      </c>
      <c r="B272" s="302">
        <v>0.10146023603236722</v>
      </c>
      <c r="C272" s="302">
        <v>9.1657667159032452E-2</v>
      </c>
      <c r="D272" s="302">
        <v>0.28676586377045477</v>
      </c>
      <c r="E272" s="302">
        <f t="shared" si="119"/>
        <v>0.47988376696185442</v>
      </c>
      <c r="F272" s="303"/>
      <c r="G272" s="302">
        <v>8.7399413773020962E-2</v>
      </c>
      <c r="H272" s="302">
        <v>8.4901981293170198E-2</v>
      </c>
      <c r="I272" s="302">
        <v>0.24676870360406855</v>
      </c>
      <c r="J272" s="302">
        <f t="shared" si="122"/>
        <v>0.41907009867025968</v>
      </c>
      <c r="K272" s="303"/>
      <c r="L272" s="302">
        <v>7.6381766602605136E-2</v>
      </c>
      <c r="M272" s="302">
        <v>6.7880034636329634E-2</v>
      </c>
      <c r="N272" s="302">
        <v>0.30936970326516727</v>
      </c>
      <c r="O272" s="302">
        <f t="shared" si="121"/>
        <v>0.45363150450410206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3.9183310819702348</v>
      </c>
      <c r="C274" s="311">
        <f t="shared" ref="C274:E274" si="123">SUM(C264:C272)</f>
        <v>1.6034702147938709</v>
      </c>
      <c r="D274" s="311">
        <f t="shared" si="123"/>
        <v>0.8681987032358951</v>
      </c>
      <c r="E274" s="311">
        <f t="shared" si="123"/>
        <v>6.39</v>
      </c>
      <c r="F274" s="311"/>
      <c r="G274" s="311">
        <f t="shared" ref="G274:J274" si="124">SUM(G264:G272)</f>
        <v>3.9801601455797853</v>
      </c>
      <c r="H274" s="311">
        <f t="shared" si="124"/>
        <v>2.083368210884351</v>
      </c>
      <c r="I274" s="311">
        <f t="shared" si="124"/>
        <v>0.73547164353586725</v>
      </c>
      <c r="J274" s="311">
        <f t="shared" si="124"/>
        <v>6.799000000000003</v>
      </c>
      <c r="K274" s="311"/>
      <c r="L274" s="311">
        <f t="shared" ref="L274:O274" si="125">SUM(L264:L272)</f>
        <v>4.6322074720619959</v>
      </c>
      <c r="M274" s="311">
        <f t="shared" si="125"/>
        <v>2.1340635019525522</v>
      </c>
      <c r="N274" s="311">
        <f t="shared" si="125"/>
        <v>0.89772902598544713</v>
      </c>
      <c r="O274" s="311">
        <f t="shared" si="125"/>
        <v>7.6639999999999961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2.3321215526610333</v>
      </c>
      <c r="C281" s="302">
        <v>0.44437679479211611</v>
      </c>
      <c r="D281" s="302">
        <v>0.48606726131770295</v>
      </c>
      <c r="E281" s="302">
        <f>SUM(B281:D281)</f>
        <v>3.2625656087708523</v>
      </c>
      <c r="F281" s="303"/>
      <c r="G281" s="302">
        <v>2.3488718810337925</v>
      </c>
      <c r="H281" s="302">
        <v>0.62702983618010888</v>
      </c>
      <c r="I281" s="302">
        <v>0.78491529080769828</v>
      </c>
      <c r="J281" s="302">
        <f>SUM(G281:I281)</f>
        <v>3.7608170080215997</v>
      </c>
      <c r="K281" s="303"/>
      <c r="L281" s="302">
        <v>2.5108085558509523</v>
      </c>
      <c r="M281" s="302">
        <v>0.84554401616565555</v>
      </c>
      <c r="N281" s="302">
        <v>0.89073072142105525</v>
      </c>
      <c r="O281" s="302">
        <f>SUM(L281:N281)</f>
        <v>4.2470832934376626</v>
      </c>
    </row>
    <row r="282" spans="1:15" s="236" customFormat="1" x14ac:dyDescent="0.2">
      <c r="A282" s="237" t="str">
        <f>name!E$5</f>
        <v>Professional occupations</v>
      </c>
      <c r="B282" s="302">
        <v>6.355217860644327</v>
      </c>
      <c r="C282" s="302">
        <v>0.79350932886188641</v>
      </c>
      <c r="D282" s="302">
        <v>2.2518972919737044</v>
      </c>
      <c r="E282" s="302">
        <f t="shared" ref="E282:E289" si="126">SUM(B282:D282)</f>
        <v>9.4006244814799178</v>
      </c>
      <c r="F282" s="303"/>
      <c r="G282" s="302">
        <v>7.5230608234619778</v>
      </c>
      <c r="H282" s="302">
        <v>1.1165606428749353</v>
      </c>
      <c r="I282" s="302">
        <v>3.336779540057575</v>
      </c>
      <c r="J282" s="302">
        <f t="shared" ref="J282:J284" si="127">SUM(G282:I282)</f>
        <v>11.976401006394488</v>
      </c>
      <c r="K282" s="303"/>
      <c r="L282" s="302">
        <v>9.1557505156986156</v>
      </c>
      <c r="M282" s="302">
        <v>1.484539106334354</v>
      </c>
      <c r="N282" s="302">
        <v>3.3805835265636435</v>
      </c>
      <c r="O282" s="302">
        <f t="shared" ref="O282:O289" si="128">SUM(L282:N282)</f>
        <v>14.020873148596614</v>
      </c>
    </row>
    <row r="283" spans="1:15" s="236" customFormat="1" x14ac:dyDescent="0.2">
      <c r="A283" s="237" t="str">
        <f>name!E$6</f>
        <v>Associate professional occupations</v>
      </c>
      <c r="B283" s="302">
        <v>3.6197358342121495</v>
      </c>
      <c r="C283" s="302">
        <v>0.76976561460825066</v>
      </c>
      <c r="D283" s="302">
        <v>1.0469075705274258</v>
      </c>
      <c r="E283" s="302">
        <f t="shared" si="126"/>
        <v>5.4364090193478258</v>
      </c>
      <c r="F283" s="303"/>
      <c r="G283" s="302">
        <v>3.7787347913832372</v>
      </c>
      <c r="H283" s="302">
        <v>0.90359738666098111</v>
      </c>
      <c r="I283" s="302">
        <v>1.2684623000916713</v>
      </c>
      <c r="J283" s="302">
        <f t="shared" si="127"/>
        <v>5.9507944781358892</v>
      </c>
      <c r="K283" s="303"/>
      <c r="L283" s="302">
        <v>3.8207916857092203</v>
      </c>
      <c r="M283" s="302">
        <v>1.0709200512365733</v>
      </c>
      <c r="N283" s="302">
        <v>1.4027677863547685</v>
      </c>
      <c r="O283" s="302">
        <f t="shared" si="128"/>
        <v>6.2944795233005628</v>
      </c>
    </row>
    <row r="284" spans="1:15" s="236" customFormat="1" x14ac:dyDescent="0.2">
      <c r="A284" s="237" t="str">
        <f>name!E$7</f>
        <v>Administrative and secretarial occupations</v>
      </c>
      <c r="B284" s="302">
        <v>3.6947227529152236</v>
      </c>
      <c r="C284" s="302">
        <v>2.9272623806156073</v>
      </c>
      <c r="D284" s="302">
        <v>0.69526568325356519</v>
      </c>
      <c r="E284" s="302">
        <f t="shared" si="126"/>
        <v>7.3172508167843962</v>
      </c>
      <c r="F284" s="303"/>
      <c r="G284" s="302">
        <v>3.1705102959922007</v>
      </c>
      <c r="H284" s="302">
        <v>2.7807501711459919</v>
      </c>
      <c r="I284" s="302">
        <v>0.51928323763646411</v>
      </c>
      <c r="J284" s="302">
        <f t="shared" si="127"/>
        <v>6.4705437047746566</v>
      </c>
      <c r="K284" s="303"/>
      <c r="L284" s="302">
        <v>2.7086771209373115</v>
      </c>
      <c r="M284" s="302">
        <v>2.6615783228926366</v>
      </c>
      <c r="N284" s="302">
        <v>0.61171386581460441</v>
      </c>
      <c r="O284" s="302">
        <f t="shared" si="128"/>
        <v>5.981969309644553</v>
      </c>
    </row>
    <row r="285" spans="1:15" s="236" customFormat="1" x14ac:dyDescent="0.2">
      <c r="A285" s="237" t="str">
        <f>name!E$8</f>
        <v>Skilled trades occupations</v>
      </c>
      <c r="B285" s="302">
        <v>0.41962586873995328</v>
      </c>
      <c r="C285" s="302">
        <v>0.11809166836135702</v>
      </c>
      <c r="D285" s="302">
        <v>0.14170084174621356</v>
      </c>
      <c r="E285" s="302">
        <f t="shared" si="126"/>
        <v>0.67941837884752387</v>
      </c>
      <c r="F285" s="303"/>
      <c r="G285" s="302">
        <v>0.31241260845395624</v>
      </c>
      <c r="H285" s="302">
        <v>6.8230829724108252E-2</v>
      </c>
      <c r="I285" s="302">
        <v>0.17455318882368559</v>
      </c>
      <c r="J285" s="302">
        <f>SUM(G285:I285)</f>
        <v>0.5551966270017501</v>
      </c>
      <c r="K285" s="303"/>
      <c r="L285" s="302">
        <v>0.25566763285603061</v>
      </c>
      <c r="M285" s="302">
        <v>9.6796400802364221E-2</v>
      </c>
      <c r="N285" s="302">
        <v>0.20004839736331956</v>
      </c>
      <c r="O285" s="302">
        <f t="shared" si="128"/>
        <v>0.55251243102171443</v>
      </c>
    </row>
    <row r="286" spans="1:15" s="236" customFormat="1" x14ac:dyDescent="0.2">
      <c r="A286" s="237" t="str">
        <f>name!E$9</f>
        <v>Caring, leisure and other service occupations</v>
      </c>
      <c r="B286" s="302">
        <v>0.2199722442102082</v>
      </c>
      <c r="C286" s="302">
        <v>0.10502911963484453</v>
      </c>
      <c r="D286" s="302">
        <v>0.1757357314963541</v>
      </c>
      <c r="E286" s="302">
        <f t="shared" si="126"/>
        <v>0.50073709534140687</v>
      </c>
      <c r="F286" s="303"/>
      <c r="G286" s="302">
        <v>0.25069967954195621</v>
      </c>
      <c r="H286" s="302">
        <v>0.16985717093144681</v>
      </c>
      <c r="I286" s="302">
        <v>0.18108670633745683</v>
      </c>
      <c r="J286" s="302">
        <f t="shared" ref="J286:J289" si="129">SUM(G286:I286)</f>
        <v>0.60164355681085979</v>
      </c>
      <c r="K286" s="303"/>
      <c r="L286" s="302">
        <v>0.30011392263014847</v>
      </c>
      <c r="M286" s="302">
        <v>0.22306096694062</v>
      </c>
      <c r="N286" s="302">
        <v>0.31081563884527524</v>
      </c>
      <c r="O286" s="302">
        <f t="shared" si="128"/>
        <v>0.8339905284160436</v>
      </c>
    </row>
    <row r="287" spans="1:15" s="236" customFormat="1" x14ac:dyDescent="0.2">
      <c r="A287" s="237" t="str">
        <f>name!E$10</f>
        <v>Sales and customer service occupations</v>
      </c>
      <c r="B287" s="302">
        <v>0.78363087449117441</v>
      </c>
      <c r="C287" s="302">
        <v>0.53671190714146588</v>
      </c>
      <c r="D287" s="302">
        <v>0.19242073527339162</v>
      </c>
      <c r="E287" s="302">
        <f t="shared" si="126"/>
        <v>1.5127635169060318</v>
      </c>
      <c r="F287" s="303"/>
      <c r="G287" s="302">
        <v>0.63619637891043568</v>
      </c>
      <c r="H287" s="302">
        <v>0.50320413000737019</v>
      </c>
      <c r="I287" s="302">
        <v>0.1473397531916209</v>
      </c>
      <c r="J287" s="302">
        <f t="shared" si="129"/>
        <v>1.2867402621094268</v>
      </c>
      <c r="K287" s="303"/>
      <c r="L287" s="302">
        <v>0.73844611446981046</v>
      </c>
      <c r="M287" s="302">
        <v>0.67941255785695442</v>
      </c>
      <c r="N287" s="302">
        <v>0.14569677694281694</v>
      </c>
      <c r="O287" s="302">
        <f t="shared" si="128"/>
        <v>1.5635554492695818</v>
      </c>
    </row>
    <row r="288" spans="1:15" s="236" customFormat="1" x14ac:dyDescent="0.2">
      <c r="A288" s="237" t="str">
        <f>name!E$11</f>
        <v>Process, plant and machine operatives</v>
      </c>
      <c r="B288" s="302">
        <v>0.24343993218889001</v>
      </c>
      <c r="C288" s="302">
        <v>8.247677753307156E-2</v>
      </c>
      <c r="D288" s="302">
        <v>5.1168425488648708E-2</v>
      </c>
      <c r="E288" s="302">
        <f t="shared" si="126"/>
        <v>0.37708513521061027</v>
      </c>
      <c r="F288" s="303"/>
      <c r="G288" s="302">
        <v>0.16536337104168797</v>
      </c>
      <c r="H288" s="302">
        <v>7.0142224537981315E-2</v>
      </c>
      <c r="I288" s="302">
        <v>8.146953586535817E-2</v>
      </c>
      <c r="J288" s="302">
        <f t="shared" si="129"/>
        <v>0.31697513144502742</v>
      </c>
      <c r="K288" s="303"/>
      <c r="L288" s="302">
        <v>0.13420132463867318</v>
      </c>
      <c r="M288" s="302">
        <v>8.6885671964594138E-2</v>
      </c>
      <c r="N288" s="302">
        <v>0.11212977853467279</v>
      </c>
      <c r="O288" s="302">
        <f t="shared" si="128"/>
        <v>0.33321677513794012</v>
      </c>
    </row>
    <row r="289" spans="1:15" s="236" customFormat="1" x14ac:dyDescent="0.2">
      <c r="A289" s="237" t="str">
        <f>name!E$12</f>
        <v>Elementary occupations</v>
      </c>
      <c r="B289" s="302">
        <v>0.45892361234288653</v>
      </c>
      <c r="C289" s="302">
        <v>0.24864494378672433</v>
      </c>
      <c r="D289" s="302">
        <v>0.54857739118181337</v>
      </c>
      <c r="E289" s="302">
        <f t="shared" si="126"/>
        <v>1.2561459473114243</v>
      </c>
      <c r="F289" s="303"/>
      <c r="G289" s="302">
        <v>0.32427320561944506</v>
      </c>
      <c r="H289" s="302">
        <v>0.22612783152911939</v>
      </c>
      <c r="I289" s="302">
        <v>0.43948718815776039</v>
      </c>
      <c r="J289" s="302">
        <f t="shared" si="129"/>
        <v>0.98988822530632481</v>
      </c>
      <c r="K289" s="303"/>
      <c r="L289" s="302">
        <v>0.23021815643597618</v>
      </c>
      <c r="M289" s="302">
        <v>0.20075309081380513</v>
      </c>
      <c r="N289" s="302">
        <v>0.65034829392554283</v>
      </c>
      <c r="O289" s="302">
        <f t="shared" si="128"/>
        <v>1.0813195411753243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18.12739053240584</v>
      </c>
      <c r="C291" s="311">
        <f t="shared" ref="C291:E291" si="130">SUM(C281:C289)</f>
        <v>6.0258685353353227</v>
      </c>
      <c r="D291" s="311">
        <f t="shared" si="130"/>
        <v>5.5897409322588185</v>
      </c>
      <c r="E291" s="311">
        <f t="shared" si="130"/>
        <v>29.742999999999988</v>
      </c>
      <c r="F291" s="311"/>
      <c r="G291" s="311">
        <f t="shared" ref="G291:J291" si="131">SUM(G281:G289)</f>
        <v>18.510123035438692</v>
      </c>
      <c r="H291" s="311">
        <f t="shared" si="131"/>
        <v>6.4655002235920431</v>
      </c>
      <c r="I291" s="311">
        <f t="shared" si="131"/>
        <v>6.9333767409692904</v>
      </c>
      <c r="J291" s="311">
        <f t="shared" si="131"/>
        <v>31.909000000000017</v>
      </c>
      <c r="K291" s="311"/>
      <c r="L291" s="311">
        <f t="shared" ref="L291:O291" si="132">SUM(L281:L289)</f>
        <v>19.85467502922674</v>
      </c>
      <c r="M291" s="311">
        <f t="shared" si="132"/>
        <v>7.3494901850075571</v>
      </c>
      <c r="N291" s="311">
        <f t="shared" si="132"/>
        <v>7.7048347857656996</v>
      </c>
      <c r="O291" s="311">
        <f t="shared" si="132"/>
        <v>34.908999999999999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2.1487145502171505</v>
      </c>
      <c r="C298" s="302">
        <v>0.49480312856210557</v>
      </c>
      <c r="D298" s="302">
        <v>0.19288747300722381</v>
      </c>
      <c r="E298" s="302">
        <f>SUM(B298:D298)</f>
        <v>2.8364051517864799</v>
      </c>
      <c r="F298" s="303"/>
      <c r="G298" s="302">
        <v>2.2678670157065972</v>
      </c>
      <c r="H298" s="302">
        <v>0.57673601955622822</v>
      </c>
      <c r="I298" s="302">
        <v>0.12055854501543632</v>
      </c>
      <c r="J298" s="302">
        <f>SUM(G298:I298)</f>
        <v>2.9651615802782616</v>
      </c>
      <c r="K298" s="303"/>
      <c r="L298" s="302">
        <v>2.8198469780035076</v>
      </c>
      <c r="M298" s="302">
        <v>0.69206288257514104</v>
      </c>
      <c r="N298" s="302">
        <v>0.10872423623746726</v>
      </c>
      <c r="O298" s="302">
        <f>SUM(L298:N298)</f>
        <v>3.6206340968161159</v>
      </c>
    </row>
    <row r="299" spans="1:15" s="236" customFormat="1" x14ac:dyDescent="0.2">
      <c r="A299" s="237" t="str">
        <f>name!E$5</f>
        <v>Professional occupations</v>
      </c>
      <c r="B299" s="302">
        <v>2.4974023810271437</v>
      </c>
      <c r="C299" s="302">
        <v>0.7813307516302237</v>
      </c>
      <c r="D299" s="302">
        <v>0.24877391186592143</v>
      </c>
      <c r="E299" s="302">
        <f t="shared" ref="E299:E306" si="133">SUM(B299:D299)</f>
        <v>3.527507044523289</v>
      </c>
      <c r="F299" s="303"/>
      <c r="G299" s="302">
        <v>3.0305830270967249</v>
      </c>
      <c r="H299" s="302">
        <v>0.9202550094190407</v>
      </c>
      <c r="I299" s="302">
        <v>0.13464993388138188</v>
      </c>
      <c r="J299" s="302">
        <f t="shared" ref="J299:J301" si="134">SUM(G299:I299)</f>
        <v>4.0854879703971472</v>
      </c>
      <c r="K299" s="303"/>
      <c r="L299" s="302">
        <v>4.1744488322318078</v>
      </c>
      <c r="M299" s="302">
        <v>1.2710400633008911</v>
      </c>
      <c r="N299" s="302">
        <v>0.10370350604982272</v>
      </c>
      <c r="O299" s="302">
        <f t="shared" ref="O299:O306" si="135">SUM(L299:N299)</f>
        <v>5.5491924015825216</v>
      </c>
    </row>
    <row r="300" spans="1:15" s="236" customFormat="1" x14ac:dyDescent="0.2">
      <c r="A300" s="237" t="str">
        <f>name!E$6</f>
        <v>Associate professional occupations</v>
      </c>
      <c r="B300" s="302">
        <v>3.528604630279391</v>
      </c>
      <c r="C300" s="302">
        <v>1.0904923602098406</v>
      </c>
      <c r="D300" s="302">
        <v>0.5692584056866048</v>
      </c>
      <c r="E300" s="302">
        <f t="shared" si="133"/>
        <v>5.1883553961758366</v>
      </c>
      <c r="F300" s="303"/>
      <c r="G300" s="302">
        <v>3.8487908367527148</v>
      </c>
      <c r="H300" s="302">
        <v>1.1058686221296803</v>
      </c>
      <c r="I300" s="302">
        <v>0.31875137972567763</v>
      </c>
      <c r="J300" s="302">
        <f t="shared" si="134"/>
        <v>5.273410838608072</v>
      </c>
      <c r="K300" s="303"/>
      <c r="L300" s="302">
        <v>4.266783297982589</v>
      </c>
      <c r="M300" s="302">
        <v>1.3075781388074079</v>
      </c>
      <c r="N300" s="302">
        <v>0.29147810341980634</v>
      </c>
      <c r="O300" s="302">
        <f t="shared" si="135"/>
        <v>5.8658395402098034</v>
      </c>
    </row>
    <row r="301" spans="1:15" s="236" customFormat="1" x14ac:dyDescent="0.2">
      <c r="A301" s="237" t="str">
        <f>name!E$7</f>
        <v>Administrative and secretarial occupations</v>
      </c>
      <c r="B301" s="302">
        <v>3.4186394598510379</v>
      </c>
      <c r="C301" s="302">
        <v>2.5913696008383265</v>
      </c>
      <c r="D301" s="302">
        <v>4.9612640194509346E-2</v>
      </c>
      <c r="E301" s="302">
        <f t="shared" si="133"/>
        <v>6.0596217008838744</v>
      </c>
      <c r="F301" s="303"/>
      <c r="G301" s="302">
        <v>3.3580771006212413</v>
      </c>
      <c r="H301" s="302">
        <v>2.2931331540864202</v>
      </c>
      <c r="I301" s="302">
        <v>2.7218296040513925E-2</v>
      </c>
      <c r="J301" s="302">
        <f t="shared" si="134"/>
        <v>5.6784285507481762</v>
      </c>
      <c r="K301" s="303"/>
      <c r="L301" s="302">
        <v>3.4454727807101326</v>
      </c>
      <c r="M301" s="302">
        <v>2.2831326558387923</v>
      </c>
      <c r="N301" s="302">
        <v>2.8574916894556532E-2</v>
      </c>
      <c r="O301" s="302">
        <f t="shared" si="135"/>
        <v>5.7571803534434816</v>
      </c>
    </row>
    <row r="302" spans="1:15" s="236" customFormat="1" x14ac:dyDescent="0.2">
      <c r="A302" s="237" t="str">
        <f>name!E$8</f>
        <v>Skilled trades occupations</v>
      </c>
      <c r="B302" s="302">
        <v>0.54923885156708241</v>
      </c>
      <c r="C302" s="302">
        <v>0.34183653326544333</v>
      </c>
      <c r="D302" s="302">
        <v>0.27997583783050856</v>
      </c>
      <c r="E302" s="302">
        <f t="shared" si="133"/>
        <v>1.1710512226630343</v>
      </c>
      <c r="F302" s="303"/>
      <c r="G302" s="302">
        <v>0.41337756195775821</v>
      </c>
      <c r="H302" s="302">
        <v>0.19284809501575906</v>
      </c>
      <c r="I302" s="302">
        <v>0.1154604088072979</v>
      </c>
      <c r="J302" s="302">
        <f>SUM(G302:I302)</f>
        <v>0.72168606578081518</v>
      </c>
      <c r="K302" s="303"/>
      <c r="L302" s="302">
        <v>0.41760058436577341</v>
      </c>
      <c r="M302" s="302">
        <v>0.26034284334319707</v>
      </c>
      <c r="N302" s="302">
        <v>8.7421095508247698E-2</v>
      </c>
      <c r="O302" s="302">
        <f t="shared" si="135"/>
        <v>0.76536452321721815</v>
      </c>
    </row>
    <row r="303" spans="1:15" s="236" customFormat="1" x14ac:dyDescent="0.2">
      <c r="A303" s="237" t="str">
        <f>name!E$9</f>
        <v>Caring, leisure and other service occupations</v>
      </c>
      <c r="B303" s="302">
        <v>1.3447632276791421</v>
      </c>
      <c r="C303" s="302">
        <v>1.5513910776389943</v>
      </c>
      <c r="D303" s="302">
        <v>0.17908481377706248</v>
      </c>
      <c r="E303" s="302">
        <f t="shared" si="133"/>
        <v>3.0752391190951989</v>
      </c>
      <c r="F303" s="303"/>
      <c r="G303" s="302">
        <v>1.3175586313262211</v>
      </c>
      <c r="H303" s="302">
        <v>1.3768327205937274</v>
      </c>
      <c r="I303" s="302">
        <v>0.1599546268292461</v>
      </c>
      <c r="J303" s="302">
        <f t="shared" ref="J303:J306" si="136">SUM(G303:I303)</f>
        <v>2.8543459787491949</v>
      </c>
      <c r="K303" s="303"/>
      <c r="L303" s="302">
        <v>1.8019955940954748</v>
      </c>
      <c r="M303" s="302">
        <v>1.7224247050846178</v>
      </c>
      <c r="N303" s="302">
        <v>0.22199413263281825</v>
      </c>
      <c r="O303" s="302">
        <f t="shared" si="135"/>
        <v>3.7464144318129105</v>
      </c>
    </row>
    <row r="304" spans="1:15" s="236" customFormat="1" x14ac:dyDescent="0.2">
      <c r="A304" s="237" t="str">
        <f>name!E$10</f>
        <v>Sales and customer service occupations</v>
      </c>
      <c r="B304" s="302">
        <v>2.3691937606327245</v>
      </c>
      <c r="C304" s="302">
        <v>1.6631233396185157</v>
      </c>
      <c r="D304" s="302">
        <v>0.11671273163149597</v>
      </c>
      <c r="E304" s="302">
        <f t="shared" si="133"/>
        <v>4.1490298318827357</v>
      </c>
      <c r="F304" s="303"/>
      <c r="G304" s="302">
        <v>2.2011973304275925</v>
      </c>
      <c r="H304" s="302">
        <v>1.3315416926693096</v>
      </c>
      <c r="I304" s="302">
        <v>5.1435891977724621E-2</v>
      </c>
      <c r="J304" s="302">
        <f t="shared" si="136"/>
        <v>3.5841749150746267</v>
      </c>
      <c r="K304" s="303"/>
      <c r="L304" s="302">
        <v>2.8376520986985598</v>
      </c>
      <c r="M304" s="302">
        <v>2.1988132039044554</v>
      </c>
      <c r="N304" s="302">
        <v>3.8524022227877534E-2</v>
      </c>
      <c r="O304" s="302">
        <f t="shared" si="135"/>
        <v>5.0749893248308924</v>
      </c>
    </row>
    <row r="305" spans="1:15" s="236" customFormat="1" x14ac:dyDescent="0.2">
      <c r="A305" s="237" t="str">
        <f>name!E$11</f>
        <v>Process, plant and machine operatives</v>
      </c>
      <c r="B305" s="302">
        <v>1.0916363813239793</v>
      </c>
      <c r="C305" s="302">
        <v>0.76800010383684614</v>
      </c>
      <c r="D305" s="302">
        <v>9.0047493673305154E-2</v>
      </c>
      <c r="E305" s="302">
        <f t="shared" si="133"/>
        <v>1.9496839788341305</v>
      </c>
      <c r="F305" s="303"/>
      <c r="G305" s="302">
        <v>0.7824203569387721</v>
      </c>
      <c r="H305" s="302">
        <v>0.57411296399019229</v>
      </c>
      <c r="I305" s="302">
        <v>5.6728464158136829E-2</v>
      </c>
      <c r="J305" s="302">
        <f t="shared" si="136"/>
        <v>1.4132617850871014</v>
      </c>
      <c r="K305" s="303"/>
      <c r="L305" s="302">
        <v>0.76014406661161715</v>
      </c>
      <c r="M305" s="302">
        <v>0.67704271092218937</v>
      </c>
      <c r="N305" s="302">
        <v>6.5608384723649285E-2</v>
      </c>
      <c r="O305" s="302">
        <f t="shared" si="135"/>
        <v>1.5027951622574558</v>
      </c>
    </row>
    <row r="306" spans="1:15" s="236" customFormat="1" x14ac:dyDescent="0.2">
      <c r="A306" s="237" t="str">
        <f>name!E$12</f>
        <v>Elementary occupations</v>
      </c>
      <c r="B306" s="302">
        <v>4.8564212866239176</v>
      </c>
      <c r="C306" s="302">
        <v>4.6232490510203217</v>
      </c>
      <c r="D306" s="302">
        <v>2.3444362165111956</v>
      </c>
      <c r="E306" s="302">
        <f t="shared" si="133"/>
        <v>11.824106554155435</v>
      </c>
      <c r="F306" s="303"/>
      <c r="G306" s="302">
        <v>3.9300763003679591</v>
      </c>
      <c r="H306" s="302">
        <v>3.3032633004967416</v>
      </c>
      <c r="I306" s="302">
        <v>1.9547027144118299</v>
      </c>
      <c r="J306" s="302">
        <f t="shared" si="136"/>
        <v>9.1880423152765314</v>
      </c>
      <c r="K306" s="303"/>
      <c r="L306" s="302">
        <v>4.7047770151172452</v>
      </c>
      <c r="M306" s="302">
        <v>2.8440069092051363</v>
      </c>
      <c r="N306" s="302">
        <v>2.4778062415071949</v>
      </c>
      <c r="O306" s="302">
        <f t="shared" si="135"/>
        <v>10.026590165829576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21.804614529201569</v>
      </c>
      <c r="C308" s="311">
        <f t="shared" ref="C308:E308" si="137">SUM(C298:C306)</f>
        <v>13.905595946620616</v>
      </c>
      <c r="D308" s="311">
        <f t="shared" si="137"/>
        <v>4.0707895241778269</v>
      </c>
      <c r="E308" s="311">
        <f t="shared" si="137"/>
        <v>39.781000000000013</v>
      </c>
      <c r="F308" s="311"/>
      <c r="G308" s="311">
        <f t="shared" ref="G308:J308" si="138">SUM(G298:G306)</f>
        <v>21.149948161195582</v>
      </c>
      <c r="H308" s="311">
        <f t="shared" si="138"/>
        <v>11.674591577957099</v>
      </c>
      <c r="I308" s="311">
        <f t="shared" si="138"/>
        <v>2.9394602608472451</v>
      </c>
      <c r="J308" s="311">
        <f t="shared" si="138"/>
        <v>35.763999999999925</v>
      </c>
      <c r="K308" s="311"/>
      <c r="L308" s="311">
        <f t="shared" ref="L308:O308" si="139">SUM(L298:L306)</f>
        <v>25.228721247816704</v>
      </c>
      <c r="M308" s="311">
        <f t="shared" si="139"/>
        <v>13.256444112981828</v>
      </c>
      <c r="N308" s="311">
        <f t="shared" si="139"/>
        <v>3.4238346392014405</v>
      </c>
      <c r="O308" s="311">
        <f t="shared" si="139"/>
        <v>41.908999999999978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0.91619977876750247</v>
      </c>
      <c r="C315" s="302">
        <v>0.26388293393836365</v>
      </c>
      <c r="D315" s="302">
        <v>0.18939593776780356</v>
      </c>
      <c r="E315" s="302">
        <f>SUM(B315:D315)</f>
        <v>1.3694786504736698</v>
      </c>
      <c r="F315" s="303"/>
      <c r="G315" s="302">
        <v>0.96157677026936017</v>
      </c>
      <c r="H315" s="302">
        <v>0.32031286454670849</v>
      </c>
      <c r="I315" s="302">
        <v>3.6568485728972942E-2</v>
      </c>
      <c r="J315" s="302">
        <f>SUM(G315:I315)</f>
        <v>1.3184581205450416</v>
      </c>
      <c r="K315" s="303"/>
      <c r="L315" s="302">
        <v>0.96741803737089704</v>
      </c>
      <c r="M315" s="302">
        <v>0.41049456022053515</v>
      </c>
      <c r="N315" s="302">
        <v>5.1259502803231459E-2</v>
      </c>
      <c r="O315" s="302">
        <f>SUM(L315:N315)</f>
        <v>1.4291721003946636</v>
      </c>
    </row>
    <row r="316" spans="1:15" s="236" customFormat="1" x14ac:dyDescent="0.2">
      <c r="A316" s="237" t="str">
        <f>name!E$5</f>
        <v>Professional occupations</v>
      </c>
      <c r="B316" s="302">
        <v>2.0599096527957972</v>
      </c>
      <c r="C316" s="302">
        <v>0.90581670683826698</v>
      </c>
      <c r="D316" s="302">
        <v>0.43528739622125046</v>
      </c>
      <c r="E316" s="302">
        <f t="shared" ref="E316:E323" si="140">SUM(B316:D316)</f>
        <v>3.4010137558553142</v>
      </c>
      <c r="F316" s="303"/>
      <c r="G316" s="302">
        <v>2.4751635202631359</v>
      </c>
      <c r="H316" s="302">
        <v>1.0226027115251983</v>
      </c>
      <c r="I316" s="302">
        <v>0.14410334439948466</v>
      </c>
      <c r="J316" s="302">
        <f t="shared" ref="J316:J318" si="141">SUM(G316:I316)</f>
        <v>3.641869576187819</v>
      </c>
      <c r="K316" s="303"/>
      <c r="L316" s="302">
        <v>2.8374542631934263</v>
      </c>
      <c r="M316" s="302">
        <v>1.3845484906241767</v>
      </c>
      <c r="N316" s="302">
        <v>0.15059042546598275</v>
      </c>
      <c r="O316" s="302">
        <f t="shared" ref="O316:O323" si="142">SUM(L316:N316)</f>
        <v>4.3725931792835855</v>
      </c>
    </row>
    <row r="317" spans="1:15" s="236" customFormat="1" x14ac:dyDescent="0.2">
      <c r="A317" s="237" t="str">
        <f>name!E$6</f>
        <v>Associate professional occupations</v>
      </c>
      <c r="B317" s="302">
        <v>4.0668257689294061</v>
      </c>
      <c r="C317" s="302">
        <v>1.0358428963157844</v>
      </c>
      <c r="D317" s="302">
        <v>0.33705731792336224</v>
      </c>
      <c r="E317" s="302">
        <f t="shared" si="140"/>
        <v>5.439725983168552</v>
      </c>
      <c r="F317" s="303"/>
      <c r="G317" s="302">
        <v>4.3522227911310747</v>
      </c>
      <c r="H317" s="302">
        <v>0.98337565926377346</v>
      </c>
      <c r="I317" s="302">
        <v>6.6700463919719857E-2</v>
      </c>
      <c r="J317" s="302">
        <f t="shared" si="141"/>
        <v>5.4022989143145672</v>
      </c>
      <c r="K317" s="303"/>
      <c r="L317" s="302">
        <v>5.0514679082241143</v>
      </c>
      <c r="M317" s="302">
        <v>1.2128119337176144</v>
      </c>
      <c r="N317" s="302">
        <v>8.0363667592521518E-2</v>
      </c>
      <c r="O317" s="302">
        <f t="shared" si="142"/>
        <v>6.3446435095342508</v>
      </c>
    </row>
    <row r="318" spans="1:15" s="236" customFormat="1" x14ac:dyDescent="0.2">
      <c r="A318" s="237" t="str">
        <f>name!E$7</f>
        <v>Administrative and secretarial occupations</v>
      </c>
      <c r="B318" s="302">
        <v>3.0468860541696894</v>
      </c>
      <c r="C318" s="302">
        <v>3.0847964063130657</v>
      </c>
      <c r="D318" s="302">
        <v>0.11193640103945182</v>
      </c>
      <c r="E318" s="302">
        <f t="shared" si="140"/>
        <v>6.243618861522207</v>
      </c>
      <c r="F318" s="303"/>
      <c r="G318" s="302">
        <v>2.7704001157230373</v>
      </c>
      <c r="H318" s="302">
        <v>2.5028942618421048</v>
      </c>
      <c r="I318" s="302">
        <v>2.7798393682143364E-2</v>
      </c>
      <c r="J318" s="302">
        <f t="shared" si="141"/>
        <v>5.3010927712472853</v>
      </c>
      <c r="K318" s="303"/>
      <c r="L318" s="302">
        <v>1.921975638807947</v>
      </c>
      <c r="M318" s="302">
        <v>2.1728578920277815</v>
      </c>
      <c r="N318" s="302">
        <v>1.5714802605428776E-2</v>
      </c>
      <c r="O318" s="302">
        <f t="shared" si="142"/>
        <v>4.110548333441157</v>
      </c>
    </row>
    <row r="319" spans="1:15" s="236" customFormat="1" x14ac:dyDescent="0.2">
      <c r="A319" s="237" t="str">
        <f>name!E$8</f>
        <v>Skilled trades occupations</v>
      </c>
      <c r="B319" s="302">
        <v>0.26157958034082679</v>
      </c>
      <c r="C319" s="302">
        <v>3.022446891799074E-2</v>
      </c>
      <c r="D319" s="302">
        <v>0.16999116587029411</v>
      </c>
      <c r="E319" s="302">
        <f t="shared" si="140"/>
        <v>0.46179521512911165</v>
      </c>
      <c r="F319" s="303"/>
      <c r="G319" s="302">
        <v>0.19874360315363387</v>
      </c>
      <c r="H319" s="302">
        <v>2.1100029952505907E-2</v>
      </c>
      <c r="I319" s="302">
        <v>2.0358730897330865E-3</v>
      </c>
      <c r="J319" s="302">
        <f>SUM(G319:I319)</f>
        <v>0.22187950619587285</v>
      </c>
      <c r="K319" s="303"/>
      <c r="L319" s="302">
        <v>0.19259096669827389</v>
      </c>
      <c r="M319" s="302">
        <v>5.2746923001459813E-2</v>
      </c>
      <c r="N319" s="302">
        <v>4.5767647755644578E-3</v>
      </c>
      <c r="O319" s="302">
        <f t="shared" si="142"/>
        <v>0.24991465447529815</v>
      </c>
    </row>
    <row r="320" spans="1:15" s="236" customFormat="1" x14ac:dyDescent="0.2">
      <c r="A320" s="237" t="str">
        <f>name!E$9</f>
        <v>Caring, leisure and other service occupations</v>
      </c>
      <c r="B320" s="302">
        <v>0.45001117787225903</v>
      </c>
      <c r="C320" s="302">
        <v>0.4358473733364811</v>
      </c>
      <c r="D320" s="302">
        <v>7.7973176582234557E-2</v>
      </c>
      <c r="E320" s="302">
        <f t="shared" si="140"/>
        <v>0.9638317277909747</v>
      </c>
      <c r="F320" s="303"/>
      <c r="G320" s="302">
        <v>0.40986725444191929</v>
      </c>
      <c r="H320" s="302">
        <v>0.36298906171075462</v>
      </c>
      <c r="I320" s="302">
        <v>3.5902470678732916E-2</v>
      </c>
      <c r="J320" s="302">
        <f t="shared" ref="J320:J323" si="143">SUM(G320:I320)</f>
        <v>0.80875878683140678</v>
      </c>
      <c r="K320" s="303"/>
      <c r="L320" s="302">
        <v>0.46590429659506521</v>
      </c>
      <c r="M320" s="302">
        <v>0.41182113687096439</v>
      </c>
      <c r="N320" s="302">
        <v>2.9625798431927586E-2</v>
      </c>
      <c r="O320" s="302">
        <f t="shared" si="142"/>
        <v>0.90735123189795719</v>
      </c>
    </row>
    <row r="321" spans="1:15" s="236" customFormat="1" x14ac:dyDescent="0.2">
      <c r="A321" s="237" t="str">
        <f>name!E$10</f>
        <v>Sales and customer service occupations</v>
      </c>
      <c r="B321" s="302">
        <v>0.24860803504177845</v>
      </c>
      <c r="C321" s="302">
        <v>0.27938368651944834</v>
      </c>
      <c r="D321" s="302">
        <v>3.7532209264183512E-2</v>
      </c>
      <c r="E321" s="302">
        <f t="shared" si="140"/>
        <v>0.5655239308254103</v>
      </c>
      <c r="F321" s="303"/>
      <c r="G321" s="302">
        <v>0.22874535178301209</v>
      </c>
      <c r="H321" s="302">
        <v>0.24659896771900838</v>
      </c>
      <c r="I321" s="302">
        <v>5.0074695657784619E-3</v>
      </c>
      <c r="J321" s="302">
        <f t="shared" si="143"/>
        <v>0.48035178906779896</v>
      </c>
      <c r="K321" s="303"/>
      <c r="L321" s="302">
        <v>0.26389614658518756</v>
      </c>
      <c r="M321" s="302">
        <v>0.33581818185447082</v>
      </c>
      <c r="N321" s="302">
        <v>6.8849338099082856E-3</v>
      </c>
      <c r="O321" s="302">
        <f t="shared" si="142"/>
        <v>0.60659926224956673</v>
      </c>
    </row>
    <row r="322" spans="1:15" s="236" customFormat="1" x14ac:dyDescent="0.2">
      <c r="A322" s="237" t="str">
        <f>name!E$11</f>
        <v>Process, plant and machine operatives</v>
      </c>
      <c r="B322" s="302">
        <v>0.21440586175542664</v>
      </c>
      <c r="C322" s="302">
        <v>7.3633469781411498E-2</v>
      </c>
      <c r="D322" s="302">
        <v>2.4130515022438841E-2</v>
      </c>
      <c r="E322" s="302">
        <f t="shared" si="140"/>
        <v>0.31216984655927699</v>
      </c>
      <c r="F322" s="303"/>
      <c r="G322" s="302">
        <v>0.1521919884293893</v>
      </c>
      <c r="H322" s="302">
        <v>4.8276653940518249E-2</v>
      </c>
      <c r="I322" s="302">
        <v>1.7723997695206402E-3</v>
      </c>
      <c r="J322" s="302">
        <f t="shared" si="143"/>
        <v>0.2022410421394282</v>
      </c>
      <c r="K322" s="303"/>
      <c r="L322" s="302">
        <v>0.1611669505935289</v>
      </c>
      <c r="M322" s="302">
        <v>6.3999295556133443E-2</v>
      </c>
      <c r="N322" s="302">
        <v>2.0513755036126158E-3</v>
      </c>
      <c r="O322" s="302">
        <f t="shared" si="142"/>
        <v>0.22721762165327497</v>
      </c>
    </row>
    <row r="323" spans="1:15" s="236" customFormat="1" x14ac:dyDescent="0.2">
      <c r="A323" s="237" t="str">
        <f>name!E$12</f>
        <v>Elementary occupations</v>
      </c>
      <c r="B323" s="302">
        <v>0.29272939534962628</v>
      </c>
      <c r="C323" s="302">
        <v>0.29201688402067871</v>
      </c>
      <c r="D323" s="302">
        <v>2.3095749305158939E-2</v>
      </c>
      <c r="E323" s="302">
        <f t="shared" si="140"/>
        <v>0.60784202867546389</v>
      </c>
      <c r="F323" s="303"/>
      <c r="G323" s="302">
        <v>0.22194112622377718</v>
      </c>
      <c r="H323" s="302">
        <v>0.18826082658562426</v>
      </c>
      <c r="I323" s="302">
        <v>2.8475406613578443E-3</v>
      </c>
      <c r="J323" s="302">
        <f t="shared" si="143"/>
        <v>0.41304949347075925</v>
      </c>
      <c r="K323" s="303"/>
      <c r="L323" s="302">
        <v>0.19365270857935044</v>
      </c>
      <c r="M323" s="302">
        <v>0.14653611063866961</v>
      </c>
      <c r="N323" s="302">
        <v>3.7712878522490659E-3</v>
      </c>
      <c r="O323" s="302">
        <f t="shared" si="142"/>
        <v>0.34396010707026908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11.557155305022313</v>
      </c>
      <c r="C325" s="311">
        <f t="shared" ref="C325:E325" si="144">SUM(C315:C323)</f>
        <v>6.4014448259814909</v>
      </c>
      <c r="D325" s="311">
        <f t="shared" si="144"/>
        <v>1.4063998689961781</v>
      </c>
      <c r="E325" s="311">
        <f t="shared" si="144"/>
        <v>19.364999999999981</v>
      </c>
      <c r="F325" s="311"/>
      <c r="G325" s="311">
        <f t="shared" ref="G325:J325" si="145">SUM(G315:G323)</f>
        <v>11.770852521418339</v>
      </c>
      <c r="H325" s="311">
        <f t="shared" si="145"/>
        <v>5.6964110370861967</v>
      </c>
      <c r="I325" s="311">
        <f t="shared" si="145"/>
        <v>0.32273644149544378</v>
      </c>
      <c r="J325" s="311">
        <f t="shared" si="145"/>
        <v>17.789999999999978</v>
      </c>
      <c r="K325" s="311"/>
      <c r="L325" s="311">
        <f t="shared" ref="L325:O325" si="146">SUM(L315:L323)</f>
        <v>12.055526916647791</v>
      </c>
      <c r="M325" s="311">
        <f t="shared" si="146"/>
        <v>6.1916345245118061</v>
      </c>
      <c r="N325" s="311">
        <f t="shared" si="146"/>
        <v>0.34483855884042652</v>
      </c>
      <c r="O325" s="311">
        <f t="shared" si="146"/>
        <v>18.592000000000027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0.57403010862283677</v>
      </c>
      <c r="C332" s="302">
        <v>0.22558299800466591</v>
      </c>
      <c r="D332" s="302">
        <v>0.16493420576914966</v>
      </c>
      <c r="E332" s="302">
        <f>SUM(B332:D332)</f>
        <v>0.96454731239665237</v>
      </c>
      <c r="F332" s="303"/>
      <c r="G332" s="302">
        <v>0.59309556336186009</v>
      </c>
      <c r="H332" s="302">
        <v>0.26941378821339862</v>
      </c>
      <c r="I332" s="302">
        <v>0.18285460201694032</v>
      </c>
      <c r="J332" s="302">
        <f>SUM(G332:I332)</f>
        <v>1.045363953592199</v>
      </c>
      <c r="K332" s="303"/>
      <c r="L332" s="302">
        <v>0.63050442334607559</v>
      </c>
      <c r="M332" s="302">
        <v>0.33602577447413901</v>
      </c>
      <c r="N332" s="302">
        <v>0.16305258098630412</v>
      </c>
      <c r="O332" s="302">
        <f>SUM(L332:N332)</f>
        <v>1.1295827788065187</v>
      </c>
    </row>
    <row r="333" spans="1:15" s="236" customFormat="1" x14ac:dyDescent="0.2">
      <c r="A333" s="237" t="str">
        <f>name!E$5</f>
        <v>Professional occupations</v>
      </c>
      <c r="B333" s="302">
        <v>11.268306182851902</v>
      </c>
      <c r="C333" s="302">
        <v>5.8397598276457847</v>
      </c>
      <c r="D333" s="302">
        <v>0.85791544842590384</v>
      </c>
      <c r="E333" s="302">
        <f t="shared" ref="E333:E340" si="147">SUM(B333:D333)</f>
        <v>17.96598145892359</v>
      </c>
      <c r="F333" s="303"/>
      <c r="G333" s="302">
        <v>12.429093348177458</v>
      </c>
      <c r="H333" s="302">
        <v>6.1546616765748059</v>
      </c>
      <c r="I333" s="302">
        <v>1.1014465036641929</v>
      </c>
      <c r="J333" s="302">
        <f t="shared" ref="J333:J335" si="148">SUM(G333:I333)</f>
        <v>19.685201528416457</v>
      </c>
      <c r="K333" s="303"/>
      <c r="L333" s="302">
        <v>14.045574759589906</v>
      </c>
      <c r="M333" s="302">
        <v>7.9994884060406557</v>
      </c>
      <c r="N333" s="302">
        <v>1.0069460273485134</v>
      </c>
      <c r="O333" s="302">
        <f t="shared" ref="O333:O340" si="149">SUM(L333:N333)</f>
        <v>23.052009192979074</v>
      </c>
    </row>
    <row r="334" spans="1:15" s="236" customFormat="1" x14ac:dyDescent="0.2">
      <c r="A334" s="237" t="str">
        <f>name!E$6</f>
        <v>Associate professional occupations</v>
      </c>
      <c r="B334" s="302">
        <v>1.5361626140410658</v>
      </c>
      <c r="C334" s="302">
        <v>1.3792010621950768</v>
      </c>
      <c r="D334" s="302">
        <v>0.4814685340318009</v>
      </c>
      <c r="E334" s="302">
        <f t="shared" si="147"/>
        <v>3.3968322102679438</v>
      </c>
      <c r="F334" s="303"/>
      <c r="G334" s="302">
        <v>1.6725315023978442</v>
      </c>
      <c r="H334" s="302">
        <v>1.4224749067200451</v>
      </c>
      <c r="I334" s="302">
        <v>0.43753747876725518</v>
      </c>
      <c r="J334" s="302">
        <f t="shared" si="148"/>
        <v>3.5325438878851445</v>
      </c>
      <c r="K334" s="303"/>
      <c r="L334" s="302">
        <v>1.5808281875775845</v>
      </c>
      <c r="M334" s="302">
        <v>1.5049774777228613</v>
      </c>
      <c r="N334" s="302">
        <v>0.33654926705686217</v>
      </c>
      <c r="O334" s="302">
        <f t="shared" si="149"/>
        <v>3.4223549323573077</v>
      </c>
    </row>
    <row r="335" spans="1:15" s="236" customFormat="1" x14ac:dyDescent="0.2">
      <c r="A335" s="237" t="str">
        <f>name!E$7</f>
        <v>Administrative and secretarial occupations</v>
      </c>
      <c r="B335" s="302">
        <v>0.85871624158892079</v>
      </c>
      <c r="C335" s="302">
        <v>2.074883642818691</v>
      </c>
      <c r="D335" s="302">
        <v>5.358202533753257E-2</v>
      </c>
      <c r="E335" s="302">
        <f t="shared" si="147"/>
        <v>2.9871819097451442</v>
      </c>
      <c r="F335" s="303"/>
      <c r="G335" s="302">
        <v>0.75472010803347456</v>
      </c>
      <c r="H335" s="302">
        <v>1.7214486035366749</v>
      </c>
      <c r="I335" s="302">
        <v>4.948545997491649E-2</v>
      </c>
      <c r="J335" s="302">
        <f t="shared" si="148"/>
        <v>2.525654171545066</v>
      </c>
      <c r="K335" s="303"/>
      <c r="L335" s="302">
        <v>0.394213015712927</v>
      </c>
      <c r="M335" s="302">
        <v>0.91020747467602137</v>
      </c>
      <c r="N335" s="302">
        <v>2.641389762399482E-2</v>
      </c>
      <c r="O335" s="302">
        <f t="shared" si="149"/>
        <v>1.3308343880129434</v>
      </c>
    </row>
    <row r="336" spans="1:15" s="236" customFormat="1" x14ac:dyDescent="0.2">
      <c r="A336" s="237" t="str">
        <f>name!E$8</f>
        <v>Skilled trades occupations</v>
      </c>
      <c r="B336" s="302">
        <v>0.42481358220911319</v>
      </c>
      <c r="C336" s="302">
        <v>0.26975858418403353</v>
      </c>
      <c r="D336" s="302">
        <v>7.6524964750578323E-2</v>
      </c>
      <c r="E336" s="302">
        <f t="shared" si="147"/>
        <v>0.77109713114372513</v>
      </c>
      <c r="F336" s="303"/>
      <c r="G336" s="302">
        <v>0.30981261557251666</v>
      </c>
      <c r="H336" s="302">
        <v>0.17051675857999768</v>
      </c>
      <c r="I336" s="302">
        <v>7.0183581037882942E-2</v>
      </c>
      <c r="J336" s="302">
        <f>SUM(G336:I336)</f>
        <v>0.55051295519039722</v>
      </c>
      <c r="K336" s="303"/>
      <c r="L336" s="302">
        <v>0.19515689333374445</v>
      </c>
      <c r="M336" s="302">
        <v>7.7022285791110312E-2</v>
      </c>
      <c r="N336" s="302">
        <v>0.16922786363173267</v>
      </c>
      <c r="O336" s="302">
        <f t="shared" si="149"/>
        <v>0.44140704275658749</v>
      </c>
    </row>
    <row r="337" spans="1:15" s="236" customFormat="1" x14ac:dyDescent="0.2">
      <c r="A337" s="237" t="str">
        <f>name!E$9</f>
        <v>Caring, leisure and other service occupations</v>
      </c>
      <c r="B337" s="302">
        <v>4.6832026076757582</v>
      </c>
      <c r="C337" s="302">
        <v>6.3669181289004495</v>
      </c>
      <c r="D337" s="302">
        <v>0.26294551224357837</v>
      </c>
      <c r="E337" s="302">
        <f t="shared" si="147"/>
        <v>11.313066248819785</v>
      </c>
      <c r="F337" s="303"/>
      <c r="G337" s="302">
        <v>4.2982290924142026</v>
      </c>
      <c r="H337" s="302">
        <v>5.6517631868281475</v>
      </c>
      <c r="I337" s="302">
        <v>0.28637666500446773</v>
      </c>
      <c r="J337" s="302">
        <f t="shared" ref="J337:J340" si="150">SUM(G337:I337)</f>
        <v>10.236368944246818</v>
      </c>
      <c r="K337" s="303"/>
      <c r="L337" s="302">
        <v>5.2826830161222977</v>
      </c>
      <c r="M337" s="302">
        <v>6.1401644131143795</v>
      </c>
      <c r="N337" s="302">
        <v>0.46819255081703798</v>
      </c>
      <c r="O337" s="302">
        <f t="shared" si="149"/>
        <v>11.891039980053716</v>
      </c>
    </row>
    <row r="338" spans="1:15" s="236" customFormat="1" x14ac:dyDescent="0.2">
      <c r="A338" s="237" t="str">
        <f>name!E$10</f>
        <v>Sales and customer service occupations</v>
      </c>
      <c r="B338" s="302">
        <v>7.9398099719555193E-2</v>
      </c>
      <c r="C338" s="302">
        <v>0.15119060655267769</v>
      </c>
      <c r="D338" s="302">
        <v>4.4619818704312288E-2</v>
      </c>
      <c r="E338" s="302">
        <f t="shared" si="147"/>
        <v>0.27520852497654519</v>
      </c>
      <c r="F338" s="303"/>
      <c r="G338" s="302">
        <v>7.0141772073043535E-2</v>
      </c>
      <c r="H338" s="302">
        <v>0.12682016798174225</v>
      </c>
      <c r="I338" s="302">
        <v>3.1913716198119141E-2</v>
      </c>
      <c r="J338" s="302">
        <f t="shared" si="150"/>
        <v>0.22887565625290493</v>
      </c>
      <c r="K338" s="303"/>
      <c r="L338" s="302">
        <v>7.2905768946857588E-2</v>
      </c>
      <c r="M338" s="302">
        <v>0.12381420410912929</v>
      </c>
      <c r="N338" s="302">
        <v>4.6553515415662272E-2</v>
      </c>
      <c r="O338" s="302">
        <f t="shared" si="149"/>
        <v>0.24327348847164915</v>
      </c>
    </row>
    <row r="339" spans="1:15" s="236" customFormat="1" x14ac:dyDescent="0.2">
      <c r="A339" s="237" t="str">
        <f>name!E$11</f>
        <v>Process, plant and machine operatives</v>
      </c>
      <c r="B339" s="302">
        <v>7.018291225176615E-2</v>
      </c>
      <c r="C339" s="302">
        <v>9.6448421247708901E-2</v>
      </c>
      <c r="D339" s="302">
        <v>0.55389693806981644</v>
      </c>
      <c r="E339" s="302">
        <f t="shared" si="147"/>
        <v>0.72052827156929156</v>
      </c>
      <c r="F339" s="303"/>
      <c r="G339" s="302">
        <v>4.9210944981421569E-2</v>
      </c>
      <c r="H339" s="302">
        <v>5.948084060144463E-2</v>
      </c>
      <c r="I339" s="302">
        <v>0.58621461927485996</v>
      </c>
      <c r="J339" s="302">
        <f t="shared" si="150"/>
        <v>0.69490640485772615</v>
      </c>
      <c r="K339" s="303"/>
      <c r="L339" s="302">
        <v>3.828452329575309E-2</v>
      </c>
      <c r="M339" s="302">
        <v>5.9275101901777136E-2</v>
      </c>
      <c r="N339" s="302">
        <v>0.69869554010657531</v>
      </c>
      <c r="O339" s="302">
        <f t="shared" si="149"/>
        <v>0.79625516530410556</v>
      </c>
    </row>
    <row r="340" spans="1:15" s="236" customFormat="1" x14ac:dyDescent="0.2">
      <c r="A340" s="237" t="str">
        <f>name!E$12</f>
        <v>Elementary occupations</v>
      </c>
      <c r="B340" s="302">
        <v>0.24903254546762485</v>
      </c>
      <c r="C340" s="302">
        <v>2.0147086842527022</v>
      </c>
      <c r="D340" s="302">
        <v>0.10581570243707261</v>
      </c>
      <c r="E340" s="302">
        <f t="shared" si="147"/>
        <v>2.3695569321573999</v>
      </c>
      <c r="F340" s="303"/>
      <c r="G340" s="302">
        <v>0.18209534384026521</v>
      </c>
      <c r="H340" s="302">
        <v>1.446123822058113</v>
      </c>
      <c r="I340" s="302">
        <v>7.2353332114916902E-2</v>
      </c>
      <c r="J340" s="302">
        <f t="shared" si="150"/>
        <v>1.7005724980132952</v>
      </c>
      <c r="K340" s="303"/>
      <c r="L340" s="302">
        <v>0.1087825788713922</v>
      </c>
      <c r="M340" s="302">
        <v>9.7093202750295843E-2</v>
      </c>
      <c r="N340" s="302">
        <v>0.18136724963632025</v>
      </c>
      <c r="O340" s="302">
        <f t="shared" si="149"/>
        <v>0.3872430312580083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19.743844894428545</v>
      </c>
      <c r="C342" s="311">
        <f t="shared" ref="C342:E342" si="151">SUM(C332:C340)</f>
        <v>18.418451955801789</v>
      </c>
      <c r="D342" s="311">
        <f t="shared" si="151"/>
        <v>2.6017031497697456</v>
      </c>
      <c r="E342" s="311">
        <f t="shared" si="151"/>
        <v>40.764000000000088</v>
      </c>
      <c r="F342" s="311"/>
      <c r="G342" s="311">
        <f t="shared" ref="G342:J342" si="152">SUM(G332:G340)</f>
        <v>20.358930290852086</v>
      </c>
      <c r="H342" s="311">
        <f t="shared" si="152"/>
        <v>17.022703751094372</v>
      </c>
      <c r="I342" s="311">
        <f t="shared" si="152"/>
        <v>2.8183659580535521</v>
      </c>
      <c r="J342" s="311">
        <f t="shared" si="152"/>
        <v>40.200000000000003</v>
      </c>
      <c r="K342" s="311"/>
      <c r="L342" s="311">
        <f t="shared" ref="L342:O342" si="153">SUM(L332:L340)</f>
        <v>22.348933166796542</v>
      </c>
      <c r="M342" s="311">
        <f t="shared" si="153"/>
        <v>17.248068340580371</v>
      </c>
      <c r="N342" s="311">
        <f t="shared" si="153"/>
        <v>3.096998492623003</v>
      </c>
      <c r="O342" s="311">
        <f t="shared" si="153"/>
        <v>42.69399999999991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1.7591716057020959</v>
      </c>
      <c r="C349" s="302">
        <v>0.52282247799007953</v>
      </c>
      <c r="D349" s="302">
        <v>0.23602890746926841</v>
      </c>
      <c r="E349" s="302">
        <f>SUM(B349:D349)</f>
        <v>2.5180229911614438</v>
      </c>
      <c r="F349" s="303"/>
      <c r="G349" s="302">
        <v>1.9060551340143892</v>
      </c>
      <c r="H349" s="302">
        <v>0.73999455746547427</v>
      </c>
      <c r="I349" s="302">
        <v>0.44549238893782339</v>
      </c>
      <c r="J349" s="302">
        <f>SUM(G349:I349)</f>
        <v>3.0915420804176867</v>
      </c>
      <c r="K349" s="303"/>
      <c r="L349" s="302">
        <v>2.3619569191018837</v>
      </c>
      <c r="M349" s="302">
        <v>0.91408609515985972</v>
      </c>
      <c r="N349" s="302">
        <v>0.44114493064452259</v>
      </c>
      <c r="O349" s="302">
        <f>SUM(L349:N349)</f>
        <v>3.7171879449062661</v>
      </c>
    </row>
    <row r="350" spans="1:15" s="236" customFormat="1" x14ac:dyDescent="0.2">
      <c r="A350" s="237" t="str">
        <f>name!E$5</f>
        <v>Professional occupations</v>
      </c>
      <c r="B350" s="302">
        <v>12.191596899015597</v>
      </c>
      <c r="C350" s="302">
        <v>5.8601574825537055</v>
      </c>
      <c r="D350" s="302">
        <v>1.4919980097693037</v>
      </c>
      <c r="E350" s="302">
        <f t="shared" ref="E350:E357" si="154">SUM(B350:D350)</f>
        <v>19.543752391338607</v>
      </c>
      <c r="F350" s="303"/>
      <c r="G350" s="302">
        <v>14.129478299587857</v>
      </c>
      <c r="H350" s="302">
        <v>7.1933900537612869</v>
      </c>
      <c r="I350" s="302">
        <v>1.9644794046152496</v>
      </c>
      <c r="J350" s="302">
        <f t="shared" ref="J350:J352" si="155">SUM(G350:I350)</f>
        <v>23.287347757964394</v>
      </c>
      <c r="K350" s="303"/>
      <c r="L350" s="302">
        <v>17.830270378723252</v>
      </c>
      <c r="M350" s="302">
        <v>8.6856656292965955</v>
      </c>
      <c r="N350" s="302">
        <v>1.9540678959865643</v>
      </c>
      <c r="O350" s="302">
        <f t="shared" ref="O350:O357" si="156">SUM(L350:N350)</f>
        <v>28.470003904006415</v>
      </c>
    </row>
    <row r="351" spans="1:15" s="236" customFormat="1" x14ac:dyDescent="0.2">
      <c r="A351" s="237" t="str">
        <f>name!E$6</f>
        <v>Associate professional occupations</v>
      </c>
      <c r="B351" s="302">
        <v>5.0896402438711243</v>
      </c>
      <c r="C351" s="302">
        <v>3.0793133653625717</v>
      </c>
      <c r="D351" s="302">
        <v>0.69686156631168839</v>
      </c>
      <c r="E351" s="302">
        <f t="shared" si="154"/>
        <v>8.8658151755453858</v>
      </c>
      <c r="F351" s="303"/>
      <c r="G351" s="302">
        <v>5.7054917721222829</v>
      </c>
      <c r="H351" s="302">
        <v>3.7534201021701343</v>
      </c>
      <c r="I351" s="302">
        <v>0.58743467825915574</v>
      </c>
      <c r="J351" s="302">
        <f t="shared" si="155"/>
        <v>10.046346552551572</v>
      </c>
      <c r="K351" s="303"/>
      <c r="L351" s="302">
        <v>6.5702934568030207</v>
      </c>
      <c r="M351" s="302">
        <v>3.9773012019234182</v>
      </c>
      <c r="N351" s="302">
        <v>0.75837888837462442</v>
      </c>
      <c r="O351" s="302">
        <f t="shared" si="156"/>
        <v>11.305973547101063</v>
      </c>
    </row>
    <row r="352" spans="1:15" s="236" customFormat="1" x14ac:dyDescent="0.2">
      <c r="A352" s="237" t="str">
        <f>name!E$7</f>
        <v>Administrative and secretarial occupations</v>
      </c>
      <c r="B352" s="302">
        <v>2.3202342676639391</v>
      </c>
      <c r="C352" s="302">
        <v>3.598394238472975</v>
      </c>
      <c r="D352" s="302">
        <v>0.14250697970038981</v>
      </c>
      <c r="E352" s="302">
        <f t="shared" si="154"/>
        <v>6.0611354858373039</v>
      </c>
      <c r="F352" s="303"/>
      <c r="G352" s="302">
        <v>2.2458996585084829</v>
      </c>
      <c r="H352" s="302">
        <v>3.3596625775446682</v>
      </c>
      <c r="I352" s="302">
        <v>9.2264417716362498E-2</v>
      </c>
      <c r="J352" s="302">
        <f t="shared" si="155"/>
        <v>5.6978266537695132</v>
      </c>
      <c r="K352" s="303"/>
      <c r="L352" s="302">
        <v>1.5084848570061504</v>
      </c>
      <c r="M352" s="302">
        <v>1.5363387114102822</v>
      </c>
      <c r="N352" s="302">
        <v>6.6653089970950125E-2</v>
      </c>
      <c r="O352" s="302">
        <f t="shared" si="156"/>
        <v>3.111476658387383</v>
      </c>
    </row>
    <row r="353" spans="1:15" s="236" customFormat="1" x14ac:dyDescent="0.2">
      <c r="A353" s="237" t="str">
        <f>name!E$8</f>
        <v>Skilled trades occupations</v>
      </c>
      <c r="B353" s="302">
        <v>0.47129049235995374</v>
      </c>
      <c r="C353" s="302">
        <v>0.34740227782506583</v>
      </c>
      <c r="D353" s="302">
        <v>0.10321518254392192</v>
      </c>
      <c r="E353" s="302">
        <f t="shared" si="154"/>
        <v>0.92190795272894144</v>
      </c>
      <c r="F353" s="303"/>
      <c r="G353" s="302">
        <v>0.33490764161983744</v>
      </c>
      <c r="H353" s="302">
        <v>0.25500994111095215</v>
      </c>
      <c r="I353" s="302">
        <v>0.21480047886543993</v>
      </c>
      <c r="J353" s="302">
        <f>SUM(G353:I353)</f>
        <v>0.80471806159622961</v>
      </c>
      <c r="K353" s="303"/>
      <c r="L353" s="302">
        <v>0.22371299808975051</v>
      </c>
      <c r="M353" s="302">
        <v>0.18760646945298221</v>
      </c>
      <c r="N353" s="302">
        <v>0.24254468075630986</v>
      </c>
      <c r="O353" s="302">
        <f t="shared" si="156"/>
        <v>0.6538641482990426</v>
      </c>
    </row>
    <row r="354" spans="1:15" s="236" customFormat="1" x14ac:dyDescent="0.2">
      <c r="A354" s="237" t="str">
        <f>name!E$9</f>
        <v>Caring, leisure and other service occupations</v>
      </c>
      <c r="B354" s="302">
        <v>11.204700089142953</v>
      </c>
      <c r="C354" s="302">
        <v>10.101854850039212</v>
      </c>
      <c r="D354" s="302">
        <v>1.3901588291581699</v>
      </c>
      <c r="E354" s="302">
        <f t="shared" si="154"/>
        <v>22.696713768340334</v>
      </c>
      <c r="F354" s="303"/>
      <c r="G354" s="302">
        <v>11.675053553085082</v>
      </c>
      <c r="H354" s="302">
        <v>10.21343586895647</v>
      </c>
      <c r="I354" s="302">
        <v>1.1015763781278329</v>
      </c>
      <c r="J354" s="302">
        <f t="shared" ref="J354:J357" si="157">SUM(G354:I354)</f>
        <v>22.990065800169386</v>
      </c>
      <c r="K354" s="303"/>
      <c r="L354" s="302">
        <v>14.271926185786317</v>
      </c>
      <c r="M354" s="302">
        <v>11.192989555739782</v>
      </c>
      <c r="N354" s="302">
        <v>1.3996087472329208</v>
      </c>
      <c r="O354" s="302">
        <f t="shared" si="156"/>
        <v>26.86452448875902</v>
      </c>
    </row>
    <row r="355" spans="1:15" s="236" customFormat="1" x14ac:dyDescent="0.2">
      <c r="A355" s="237" t="str">
        <f>name!E$10</f>
        <v>Sales and customer service occupations</v>
      </c>
      <c r="B355" s="302">
        <v>0.38432813607247185</v>
      </c>
      <c r="C355" s="302">
        <v>0.41875234356084934</v>
      </c>
      <c r="D355" s="302">
        <v>5.9394891364038041E-2</v>
      </c>
      <c r="E355" s="302">
        <f t="shared" si="154"/>
        <v>0.86247537099735927</v>
      </c>
      <c r="F355" s="303"/>
      <c r="G355" s="302">
        <v>0.3668344540852882</v>
      </c>
      <c r="H355" s="302">
        <v>0.39764593194510939</v>
      </c>
      <c r="I355" s="302">
        <v>5.6927078817080444E-2</v>
      </c>
      <c r="J355" s="302">
        <f t="shared" si="157"/>
        <v>0.82140746484747806</v>
      </c>
      <c r="K355" s="303"/>
      <c r="L355" s="302">
        <v>0.41739775700772563</v>
      </c>
      <c r="M355" s="302">
        <v>0.41999032489104643</v>
      </c>
      <c r="N355" s="302">
        <v>6.0233910546206429E-2</v>
      </c>
      <c r="O355" s="302">
        <f t="shared" si="156"/>
        <v>0.89762199244497842</v>
      </c>
    </row>
    <row r="356" spans="1:15" s="236" customFormat="1" x14ac:dyDescent="0.2">
      <c r="A356" s="237" t="str">
        <f>name!E$11</f>
        <v>Process, plant and machine operatives</v>
      </c>
      <c r="B356" s="302">
        <v>0.16925561942168321</v>
      </c>
      <c r="C356" s="302">
        <v>0.2467860995052128</v>
      </c>
      <c r="D356" s="302">
        <v>2.9170177946063545E-2</v>
      </c>
      <c r="E356" s="302">
        <f t="shared" si="154"/>
        <v>0.44521189687295953</v>
      </c>
      <c r="F356" s="303"/>
      <c r="G356" s="302">
        <v>0.11748384322015458</v>
      </c>
      <c r="H356" s="302">
        <v>0.20259570140760544</v>
      </c>
      <c r="I356" s="302">
        <v>6.8435148562590489E-2</v>
      </c>
      <c r="J356" s="302">
        <f t="shared" si="157"/>
        <v>0.38851469319035048</v>
      </c>
      <c r="K356" s="303"/>
      <c r="L356" s="302">
        <v>9.972848146019174E-2</v>
      </c>
      <c r="M356" s="302">
        <v>0.17653782966768708</v>
      </c>
      <c r="N356" s="302">
        <v>7.0040610125216077E-2</v>
      </c>
      <c r="O356" s="302">
        <f t="shared" si="156"/>
        <v>0.34630692125309487</v>
      </c>
    </row>
    <row r="357" spans="1:15" s="236" customFormat="1" x14ac:dyDescent="0.2">
      <c r="A357" s="237" t="str">
        <f>name!E$12</f>
        <v>Elementary occupations</v>
      </c>
      <c r="B357" s="302">
        <v>0.46508963115688406</v>
      </c>
      <c r="C357" s="302">
        <v>1.0712818927875181</v>
      </c>
      <c r="D357" s="302">
        <v>7.6593443233370126E-2</v>
      </c>
      <c r="E357" s="302">
        <f t="shared" si="154"/>
        <v>1.6129649671777722</v>
      </c>
      <c r="F357" s="303"/>
      <c r="G357" s="302">
        <v>0.36290489183857383</v>
      </c>
      <c r="H357" s="302">
        <v>0.8370885252451119</v>
      </c>
      <c r="I357" s="302">
        <v>0.11223751840981436</v>
      </c>
      <c r="J357" s="302">
        <f t="shared" si="157"/>
        <v>1.3122309354935</v>
      </c>
      <c r="K357" s="303"/>
      <c r="L357" s="302">
        <v>0.23658990324164147</v>
      </c>
      <c r="M357" s="302">
        <v>0.35342567556243709</v>
      </c>
      <c r="N357" s="302">
        <v>0.13102481603868418</v>
      </c>
      <c r="O357" s="302">
        <f t="shared" si="156"/>
        <v>0.72104039484276283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34.055306984406705</v>
      </c>
      <c r="C359" s="311">
        <f t="shared" ref="C359:E359" si="158">SUM(C349:C357)</f>
        <v>25.246765028097187</v>
      </c>
      <c r="D359" s="311">
        <f t="shared" si="158"/>
        <v>4.2259279874962132</v>
      </c>
      <c r="E359" s="311">
        <f t="shared" si="158"/>
        <v>63.528000000000119</v>
      </c>
      <c r="F359" s="311"/>
      <c r="G359" s="311">
        <f t="shared" ref="G359:J359" si="159">SUM(G349:G357)</f>
        <v>36.844109248081949</v>
      </c>
      <c r="H359" s="311">
        <f t="shared" si="159"/>
        <v>26.952243259606814</v>
      </c>
      <c r="I359" s="311">
        <f t="shared" si="159"/>
        <v>4.6436474923113504</v>
      </c>
      <c r="J359" s="311">
        <f t="shared" si="159"/>
        <v>68.440000000000097</v>
      </c>
      <c r="K359" s="311"/>
      <c r="L359" s="311">
        <f t="shared" ref="L359:O359" si="160">SUM(L349:L357)</f>
        <v>43.520360937219934</v>
      </c>
      <c r="M359" s="311">
        <f t="shared" si="160"/>
        <v>27.443941493104091</v>
      </c>
      <c r="N359" s="311">
        <f t="shared" si="160"/>
        <v>5.1236975696759988</v>
      </c>
      <c r="O359" s="311">
        <f t="shared" si="160"/>
        <v>76.088000000000022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0.73944736549833145</v>
      </c>
      <c r="C366" s="302">
        <v>0.22982075882035249</v>
      </c>
      <c r="D366" s="302">
        <v>0.30146235813020889</v>
      </c>
      <c r="E366" s="302">
        <f>SUM(B366:D366)</f>
        <v>1.2707304824488928</v>
      </c>
      <c r="F366" s="303"/>
      <c r="G366" s="302">
        <v>0.79838213161661409</v>
      </c>
      <c r="H366" s="302">
        <v>0.28379477545673631</v>
      </c>
      <c r="I366" s="302">
        <v>0.30066519750781717</v>
      </c>
      <c r="J366" s="302">
        <f>SUM(G366:I366)</f>
        <v>1.3828421045811676</v>
      </c>
      <c r="K366" s="303"/>
      <c r="L366" s="302">
        <v>0.89072122664053566</v>
      </c>
      <c r="M366" s="302">
        <v>0.43103287124441397</v>
      </c>
      <c r="N366" s="302">
        <v>0.30858410555227456</v>
      </c>
      <c r="O366" s="302">
        <f>SUM(L366:N366)</f>
        <v>1.630338203437224</v>
      </c>
    </row>
    <row r="367" spans="1:15" s="236" customFormat="1" x14ac:dyDescent="0.2">
      <c r="A367" s="237" t="str">
        <f>name!E$5</f>
        <v>Professional occupations</v>
      </c>
      <c r="B367" s="302">
        <v>0.97467157792469161</v>
      </c>
      <c r="C367" s="302">
        <v>0.55465015873917856</v>
      </c>
      <c r="D367" s="302">
        <v>0.96860610651574197</v>
      </c>
      <c r="E367" s="302">
        <f t="shared" ref="E367:E374" si="161">SUM(B367:D367)</f>
        <v>2.4979278431796121</v>
      </c>
      <c r="F367" s="303"/>
      <c r="G367" s="302">
        <v>1.2742071225312805</v>
      </c>
      <c r="H367" s="302">
        <v>0.72199789032663697</v>
      </c>
      <c r="I367" s="302">
        <v>0.89965908862763033</v>
      </c>
      <c r="J367" s="302">
        <f t="shared" ref="J367:J369" si="162">SUM(G367:I367)</f>
        <v>2.895864101485548</v>
      </c>
      <c r="K367" s="303"/>
      <c r="L367" s="302">
        <v>1.5248880589129943</v>
      </c>
      <c r="M367" s="302">
        <v>1.0239355985320175</v>
      </c>
      <c r="N367" s="302">
        <v>0.85536113099160893</v>
      </c>
      <c r="O367" s="302">
        <f t="shared" ref="O367:O374" si="163">SUM(L367:N367)</f>
        <v>3.4041847884366208</v>
      </c>
    </row>
    <row r="368" spans="1:15" s="236" customFormat="1" x14ac:dyDescent="0.2">
      <c r="A368" s="237" t="str">
        <f>name!E$6</f>
        <v>Associate professional occupations</v>
      </c>
      <c r="B368" s="302">
        <v>1.419676853891261</v>
      </c>
      <c r="C368" s="302">
        <v>1.1634850585271119</v>
      </c>
      <c r="D368" s="302">
        <v>2.7386032707386581</v>
      </c>
      <c r="E368" s="302">
        <f t="shared" si="161"/>
        <v>5.321765183157031</v>
      </c>
      <c r="F368" s="303"/>
      <c r="G368" s="302">
        <v>1.6164055932970531</v>
      </c>
      <c r="H368" s="302">
        <v>1.156454365852196</v>
      </c>
      <c r="I368" s="302">
        <v>2.6244956932651409</v>
      </c>
      <c r="J368" s="302">
        <f t="shared" si="162"/>
        <v>5.3973556524143902</v>
      </c>
      <c r="K368" s="303"/>
      <c r="L368" s="302">
        <v>1.7804068245601865</v>
      </c>
      <c r="M368" s="302">
        <v>1.3136424102274615</v>
      </c>
      <c r="N368" s="302">
        <v>2.7035232446979336</v>
      </c>
      <c r="O368" s="302">
        <f t="shared" si="163"/>
        <v>5.7975724794855816</v>
      </c>
    </row>
    <row r="369" spans="1:15" s="236" customFormat="1" x14ac:dyDescent="0.2">
      <c r="A369" s="237" t="str">
        <f>name!E$7</f>
        <v>Administrative and secretarial occupations</v>
      </c>
      <c r="B369" s="302">
        <v>0.77058515363399116</v>
      </c>
      <c r="C369" s="302">
        <v>1.8992662224204828</v>
      </c>
      <c r="D369" s="302">
        <v>7.5114103742137547E-2</v>
      </c>
      <c r="E369" s="302">
        <f t="shared" si="161"/>
        <v>2.7449654797966119</v>
      </c>
      <c r="F369" s="303"/>
      <c r="G369" s="302">
        <v>0.76267132748694311</v>
      </c>
      <c r="H369" s="302">
        <v>1.7704968695911889</v>
      </c>
      <c r="I369" s="302">
        <v>5.5483867296223705E-2</v>
      </c>
      <c r="J369" s="302">
        <f t="shared" si="162"/>
        <v>2.5886520643743558</v>
      </c>
      <c r="K369" s="303"/>
      <c r="L369" s="302">
        <v>0.66234094518956321</v>
      </c>
      <c r="M369" s="302">
        <v>1.8385232479967517</v>
      </c>
      <c r="N369" s="302">
        <v>5.3228955763243692E-2</v>
      </c>
      <c r="O369" s="302">
        <f t="shared" si="163"/>
        <v>2.5540931489495584</v>
      </c>
    </row>
    <row r="370" spans="1:15" s="236" customFormat="1" x14ac:dyDescent="0.2">
      <c r="A370" s="237" t="str">
        <f>name!E$8</f>
        <v>Skilled trades occupations</v>
      </c>
      <c r="B370" s="302">
        <v>0.37210678266437774</v>
      </c>
      <c r="C370" s="302">
        <v>0.28843464217299292</v>
      </c>
      <c r="D370" s="302">
        <v>0.34896462781320031</v>
      </c>
      <c r="E370" s="302">
        <f t="shared" si="161"/>
        <v>1.009506052650571</v>
      </c>
      <c r="F370" s="303"/>
      <c r="G370" s="302">
        <v>0.30528200867879091</v>
      </c>
      <c r="H370" s="302">
        <v>0.17640665576490117</v>
      </c>
      <c r="I370" s="302">
        <v>0.3041728543939714</v>
      </c>
      <c r="J370" s="302">
        <f>SUM(G370:I370)</f>
        <v>0.78586151883766342</v>
      </c>
      <c r="K370" s="303"/>
      <c r="L370" s="302">
        <v>0.21547740162271053</v>
      </c>
      <c r="M370" s="302">
        <v>0.24848569632122638</v>
      </c>
      <c r="N370" s="302">
        <v>0.28362470466134398</v>
      </c>
      <c r="O370" s="302">
        <f t="shared" si="163"/>
        <v>0.7475878026052809</v>
      </c>
    </row>
    <row r="371" spans="1:15" s="236" customFormat="1" x14ac:dyDescent="0.2">
      <c r="A371" s="237" t="str">
        <f>name!E$9</f>
        <v>Caring, leisure and other service occupations</v>
      </c>
      <c r="B371" s="302">
        <v>0.79455456134564539</v>
      </c>
      <c r="C371" s="302">
        <v>1.1693814769311335</v>
      </c>
      <c r="D371" s="302">
        <v>0.12980532199075398</v>
      </c>
      <c r="E371" s="302">
        <f t="shared" si="161"/>
        <v>2.0937413602675328</v>
      </c>
      <c r="F371" s="303"/>
      <c r="G371" s="302">
        <v>0.67251131658657159</v>
      </c>
      <c r="H371" s="302">
        <v>0.91758382461669841</v>
      </c>
      <c r="I371" s="302">
        <v>9.8923099012597035E-2</v>
      </c>
      <c r="J371" s="302">
        <f t="shared" ref="J371:J374" si="164">SUM(G371:I371)</f>
        <v>1.6890182402158671</v>
      </c>
      <c r="K371" s="303"/>
      <c r="L371" s="302">
        <v>0.71179748340366555</v>
      </c>
      <c r="M371" s="302">
        <v>0.99950288897287509</v>
      </c>
      <c r="N371" s="302">
        <v>0.10226820878975608</v>
      </c>
      <c r="O371" s="302">
        <f t="shared" si="163"/>
        <v>1.8135685811662969</v>
      </c>
    </row>
    <row r="372" spans="1:15" s="236" customFormat="1" x14ac:dyDescent="0.2">
      <c r="A372" s="237" t="str">
        <f>name!E$10</f>
        <v>Sales and customer service occupations</v>
      </c>
      <c r="B372" s="302">
        <v>0.35012616775488986</v>
      </c>
      <c r="C372" s="302">
        <v>0.82991656262838021</v>
      </c>
      <c r="D372" s="302">
        <v>7.1469151866974612E-2</v>
      </c>
      <c r="E372" s="302">
        <f t="shared" si="161"/>
        <v>1.2515118822502447</v>
      </c>
      <c r="F372" s="303"/>
      <c r="G372" s="302">
        <v>0.33519146504414704</v>
      </c>
      <c r="H372" s="302">
        <v>0.66779504453067828</v>
      </c>
      <c r="I372" s="302">
        <v>4.9325544893445719E-2</v>
      </c>
      <c r="J372" s="302">
        <f t="shared" si="164"/>
        <v>1.0523120544682711</v>
      </c>
      <c r="K372" s="303"/>
      <c r="L372" s="302">
        <v>0.34867620914159952</v>
      </c>
      <c r="M372" s="302">
        <v>0.9099015613999204</v>
      </c>
      <c r="N372" s="302">
        <v>4.1634696277171521E-2</v>
      </c>
      <c r="O372" s="302">
        <f t="shared" si="163"/>
        <v>1.3002124668186914</v>
      </c>
    </row>
    <row r="373" spans="1:15" s="236" customFormat="1" x14ac:dyDescent="0.2">
      <c r="A373" s="237" t="str">
        <f>name!E$11</f>
        <v>Process, plant and machine operatives</v>
      </c>
      <c r="B373" s="302">
        <v>7.8892485934251508E-2</v>
      </c>
      <c r="C373" s="302">
        <v>7.6911014101023939E-2</v>
      </c>
      <c r="D373" s="302">
        <v>2.0160224533950274E-2</v>
      </c>
      <c r="E373" s="302">
        <f t="shared" si="161"/>
        <v>0.17596372456922571</v>
      </c>
      <c r="F373" s="303"/>
      <c r="G373" s="302">
        <v>5.7363502329275007E-2</v>
      </c>
      <c r="H373" s="302">
        <v>5.2540177048923317E-2</v>
      </c>
      <c r="I373" s="302">
        <v>1.9670214783207619E-2</v>
      </c>
      <c r="J373" s="302">
        <f t="shared" si="164"/>
        <v>0.12957389416140594</v>
      </c>
      <c r="K373" s="303"/>
      <c r="L373" s="302">
        <v>5.2668483264483194E-2</v>
      </c>
      <c r="M373" s="302">
        <v>6.8631199764752071E-2</v>
      </c>
      <c r="N373" s="302">
        <v>2.2532646748181756E-2</v>
      </c>
      <c r="O373" s="302">
        <f t="shared" si="163"/>
        <v>0.14383232977741703</v>
      </c>
    </row>
    <row r="374" spans="1:15" s="236" customFormat="1" x14ac:dyDescent="0.2">
      <c r="A374" s="237" t="str">
        <f>name!E$12</f>
        <v>Elementary occupations</v>
      </c>
      <c r="B374" s="302">
        <v>0.35799042445453122</v>
      </c>
      <c r="C374" s="302">
        <v>1.383748978781568</v>
      </c>
      <c r="D374" s="302">
        <v>7.7148588444209645E-2</v>
      </c>
      <c r="E374" s="302">
        <f t="shared" si="161"/>
        <v>1.8188879916803087</v>
      </c>
      <c r="F374" s="303"/>
      <c r="G374" s="302">
        <v>0.28499593227131159</v>
      </c>
      <c r="H374" s="302">
        <v>1.0045505147061708</v>
      </c>
      <c r="I374" s="302">
        <v>5.2973922483838802E-2</v>
      </c>
      <c r="J374" s="302">
        <f t="shared" si="164"/>
        <v>1.3425203694613213</v>
      </c>
      <c r="K374" s="303"/>
      <c r="L374" s="302">
        <v>0.284587830537537</v>
      </c>
      <c r="M374" s="302">
        <v>0.92136455452278243</v>
      </c>
      <c r="N374" s="302">
        <v>3.9657814262998296E-2</v>
      </c>
      <c r="O374" s="302">
        <f t="shared" si="163"/>
        <v>1.2456101993233177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5.8580513731019703</v>
      </c>
      <c r="C376" s="311">
        <f t="shared" ref="C376:E376" si="165">SUM(C366:C374)</f>
        <v>7.5956148731222246</v>
      </c>
      <c r="D376" s="311">
        <f t="shared" si="165"/>
        <v>4.7313337537758358</v>
      </c>
      <c r="E376" s="311">
        <f t="shared" si="165"/>
        <v>18.185000000000031</v>
      </c>
      <c r="F376" s="311"/>
      <c r="G376" s="311">
        <f t="shared" ref="G376:J376" si="166">SUM(G366:G374)</f>
        <v>6.107010399841986</v>
      </c>
      <c r="H376" s="311">
        <f t="shared" si="166"/>
        <v>6.7516201178941309</v>
      </c>
      <c r="I376" s="311">
        <f t="shared" si="166"/>
        <v>4.4053694822638727</v>
      </c>
      <c r="J376" s="311">
        <f t="shared" si="166"/>
        <v>17.263999999999989</v>
      </c>
      <c r="K376" s="311"/>
      <c r="L376" s="311">
        <f t="shared" ref="L376:O376" si="167">SUM(L366:L374)</f>
        <v>6.4715644632732747</v>
      </c>
      <c r="M376" s="311">
        <f t="shared" si="167"/>
        <v>7.7550200289822016</v>
      </c>
      <c r="N376" s="311">
        <f t="shared" si="167"/>
        <v>4.4104155077445117</v>
      </c>
      <c r="O376" s="311">
        <f t="shared" si="167"/>
        <v>18.63699999999999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0.62184808259841273</v>
      </c>
      <c r="C383" s="302">
        <v>0.10591749434989595</v>
      </c>
      <c r="D383" s="302">
        <v>0.44151453677503283</v>
      </c>
      <c r="E383" s="302">
        <f>SUM(B383:D383)</f>
        <v>1.1692801137233415</v>
      </c>
      <c r="F383" s="303"/>
      <c r="G383" s="302">
        <v>0.59143439845285073</v>
      </c>
      <c r="H383" s="302">
        <v>0.16315576750931343</v>
      </c>
      <c r="I383" s="302">
        <v>0.4657786822287252</v>
      </c>
      <c r="J383" s="302">
        <f>SUM(G383:I383)</f>
        <v>1.2203688481908892</v>
      </c>
      <c r="K383" s="303"/>
      <c r="L383" s="302">
        <v>0.63826977639889515</v>
      </c>
      <c r="M383" s="302">
        <v>0.20318151124545131</v>
      </c>
      <c r="N383" s="302">
        <v>0.45607992496811778</v>
      </c>
      <c r="O383" s="302">
        <f>SUM(L383:N383)</f>
        <v>1.2975312126124643</v>
      </c>
    </row>
    <row r="384" spans="1:15" s="236" customFormat="1" x14ac:dyDescent="0.2">
      <c r="A384" s="237" t="str">
        <f>name!E$5</f>
        <v>Professional occupations</v>
      </c>
      <c r="B384" s="302">
        <v>1.2527459549679998</v>
      </c>
      <c r="C384" s="302">
        <v>0.38470420647161235</v>
      </c>
      <c r="D384" s="302">
        <v>0.75700386462361191</v>
      </c>
      <c r="E384" s="302">
        <f t="shared" ref="E384:E391" si="168">SUM(B384:D384)</f>
        <v>2.3944540260632241</v>
      </c>
      <c r="F384" s="303"/>
      <c r="G384" s="302">
        <v>1.5617368306096435</v>
      </c>
      <c r="H384" s="302">
        <v>0.65585704050949667</v>
      </c>
      <c r="I384" s="302">
        <v>0.83020710818571197</v>
      </c>
      <c r="J384" s="302">
        <f t="shared" ref="J384:J386" si="169">SUM(G384:I384)</f>
        <v>3.0478009793048524</v>
      </c>
      <c r="K384" s="303"/>
      <c r="L384" s="302">
        <v>1.7435934599562228</v>
      </c>
      <c r="M384" s="302">
        <v>0.78438548327126612</v>
      </c>
      <c r="N384" s="302">
        <v>0.8118476347121022</v>
      </c>
      <c r="O384" s="302">
        <f t="shared" ref="O384:O391" si="170">SUM(L384:N384)</f>
        <v>3.3398265779395913</v>
      </c>
    </row>
    <row r="385" spans="1:15" s="236" customFormat="1" x14ac:dyDescent="0.2">
      <c r="A385" s="237" t="str">
        <f>name!E$6</f>
        <v>Associate professional occupations</v>
      </c>
      <c r="B385" s="302">
        <v>0.71831829961464722</v>
      </c>
      <c r="C385" s="302">
        <v>0.40966300065889222</v>
      </c>
      <c r="D385" s="302">
        <v>0.64264317211395161</v>
      </c>
      <c r="E385" s="302">
        <f t="shared" si="168"/>
        <v>1.7706244723874911</v>
      </c>
      <c r="F385" s="303"/>
      <c r="G385" s="302">
        <v>0.75641224100807058</v>
      </c>
      <c r="H385" s="302">
        <v>0.54395689326523122</v>
      </c>
      <c r="I385" s="302">
        <v>0.6957284906125869</v>
      </c>
      <c r="J385" s="302">
        <f t="shared" si="169"/>
        <v>1.9960976248858886</v>
      </c>
      <c r="K385" s="303"/>
      <c r="L385" s="302">
        <v>0.72487733743657534</v>
      </c>
      <c r="M385" s="302">
        <v>0.56053506805759867</v>
      </c>
      <c r="N385" s="302">
        <v>0.74940122862169878</v>
      </c>
      <c r="O385" s="302">
        <f t="shared" si="170"/>
        <v>2.0348136341158729</v>
      </c>
    </row>
    <row r="386" spans="1:15" s="236" customFormat="1" x14ac:dyDescent="0.2">
      <c r="A386" s="237" t="str">
        <f>name!E$7</f>
        <v>Administrative and secretarial occupations</v>
      </c>
      <c r="B386" s="302">
        <v>0.65722864374284928</v>
      </c>
      <c r="C386" s="302">
        <v>0.81104401819569572</v>
      </c>
      <c r="D386" s="302">
        <v>0.18423327603559278</v>
      </c>
      <c r="E386" s="302">
        <f t="shared" si="168"/>
        <v>1.6525059379741378</v>
      </c>
      <c r="F386" s="303"/>
      <c r="G386" s="302">
        <v>0.6378532734869774</v>
      </c>
      <c r="H386" s="302">
        <v>0.872751636348434</v>
      </c>
      <c r="I386" s="302">
        <v>0.22521765724050891</v>
      </c>
      <c r="J386" s="302">
        <f t="shared" si="169"/>
        <v>1.7358225670759202</v>
      </c>
      <c r="K386" s="303"/>
      <c r="L386" s="302">
        <v>0.46753557554924796</v>
      </c>
      <c r="M386" s="302">
        <v>0.91882117912206995</v>
      </c>
      <c r="N386" s="302">
        <v>0.16414016114386254</v>
      </c>
      <c r="O386" s="302">
        <f t="shared" si="170"/>
        <v>1.5504969158151805</v>
      </c>
    </row>
    <row r="387" spans="1:15" s="236" customFormat="1" x14ac:dyDescent="0.2">
      <c r="A387" s="237" t="str">
        <f>name!E$8</f>
        <v>Skilled trades occupations</v>
      </c>
      <c r="B387" s="302">
        <v>0.19889707599941511</v>
      </c>
      <c r="C387" s="302">
        <v>0.10695973346980597</v>
      </c>
      <c r="D387" s="302">
        <v>0.19193665455901515</v>
      </c>
      <c r="E387" s="302">
        <f t="shared" si="168"/>
        <v>0.49779346402823627</v>
      </c>
      <c r="F387" s="303"/>
      <c r="G387" s="302">
        <v>0.11950429792616009</v>
      </c>
      <c r="H387" s="302">
        <v>8.3170123849725192E-2</v>
      </c>
      <c r="I387" s="302">
        <v>0.16942786982076549</v>
      </c>
      <c r="J387" s="302">
        <f>SUM(G387:I387)</f>
        <v>0.37210229159665076</v>
      </c>
      <c r="K387" s="303"/>
      <c r="L387" s="302">
        <v>9.6851480861601266E-2</v>
      </c>
      <c r="M387" s="302">
        <v>8.6201137546236484E-2</v>
      </c>
      <c r="N387" s="302">
        <v>0.23823501763322666</v>
      </c>
      <c r="O387" s="302">
        <f t="shared" si="170"/>
        <v>0.42128763604106445</v>
      </c>
    </row>
    <row r="388" spans="1:15" s="236" customFormat="1" x14ac:dyDescent="0.2">
      <c r="A388" s="237" t="str">
        <f>name!E$9</f>
        <v>Caring, leisure and other service occupations</v>
      </c>
      <c r="B388" s="302">
        <v>2.3391644375470513</v>
      </c>
      <c r="C388" s="302">
        <v>1.2590494293376384</v>
      </c>
      <c r="D388" s="302">
        <v>1.4140667716789725</v>
      </c>
      <c r="E388" s="302">
        <f t="shared" si="168"/>
        <v>5.012280638563662</v>
      </c>
      <c r="F388" s="303"/>
      <c r="G388" s="302">
        <v>1.6329511435645667</v>
      </c>
      <c r="H388" s="302">
        <v>0.71491284524917975</v>
      </c>
      <c r="I388" s="302">
        <v>1.133378875586011</v>
      </c>
      <c r="J388" s="302">
        <f t="shared" ref="J388:J391" si="171">SUM(G388:I388)</f>
        <v>3.4812428643997579</v>
      </c>
      <c r="K388" s="303"/>
      <c r="L388" s="302">
        <v>1.5420752102719142</v>
      </c>
      <c r="M388" s="302">
        <v>0.40969052220702629</v>
      </c>
      <c r="N388" s="302">
        <v>1.1464154514738667</v>
      </c>
      <c r="O388" s="302">
        <f t="shared" si="170"/>
        <v>3.0981811839528071</v>
      </c>
    </row>
    <row r="389" spans="1:15" s="236" customFormat="1" x14ac:dyDescent="0.2">
      <c r="A389" s="237" t="str">
        <f>name!E$10</f>
        <v>Sales and customer service occupations</v>
      </c>
      <c r="B389" s="302">
        <v>0.2209829409167115</v>
      </c>
      <c r="C389" s="302">
        <v>0.2563938117686505</v>
      </c>
      <c r="D389" s="302">
        <v>0.14724613070036432</v>
      </c>
      <c r="E389" s="302">
        <f t="shared" si="168"/>
        <v>0.62462288338572636</v>
      </c>
      <c r="F389" s="303"/>
      <c r="G389" s="302">
        <v>0.16455873550480907</v>
      </c>
      <c r="H389" s="302">
        <v>0.2335283678549851</v>
      </c>
      <c r="I389" s="302">
        <v>9.618663776891441E-2</v>
      </c>
      <c r="J389" s="302">
        <f t="shared" si="171"/>
        <v>0.49427374112870853</v>
      </c>
      <c r="K389" s="303"/>
      <c r="L389" s="302">
        <v>0.15999663482623919</v>
      </c>
      <c r="M389" s="302">
        <v>0.2740729379405894</v>
      </c>
      <c r="N389" s="302">
        <v>6.7586544527259915E-2</v>
      </c>
      <c r="O389" s="302">
        <f t="shared" si="170"/>
        <v>0.50165611729408843</v>
      </c>
    </row>
    <row r="390" spans="1:15" s="236" customFormat="1" x14ac:dyDescent="0.2">
      <c r="A390" s="237" t="str">
        <f>name!E$11</f>
        <v>Process, plant and machine operatives</v>
      </c>
      <c r="B390" s="302">
        <v>0.20134333874414387</v>
      </c>
      <c r="C390" s="302">
        <v>9.0527681840920388E-2</v>
      </c>
      <c r="D390" s="302">
        <v>4.5402598733210064E-2</v>
      </c>
      <c r="E390" s="302">
        <f t="shared" si="168"/>
        <v>0.33727361931827432</v>
      </c>
      <c r="F390" s="303"/>
      <c r="G390" s="302">
        <v>0.11143611141799943</v>
      </c>
      <c r="H390" s="302">
        <v>6.9198743933880771E-2</v>
      </c>
      <c r="I390" s="302">
        <v>4.9073166056783045E-2</v>
      </c>
      <c r="J390" s="302">
        <f t="shared" si="171"/>
        <v>0.22970802140866325</v>
      </c>
      <c r="K390" s="303"/>
      <c r="L390" s="302">
        <v>9.7729744019463924E-2</v>
      </c>
      <c r="M390" s="302">
        <v>5.2823391510588055E-2</v>
      </c>
      <c r="N390" s="302">
        <v>3.2583635759970184E-2</v>
      </c>
      <c r="O390" s="302">
        <f t="shared" si="170"/>
        <v>0.18313677129002215</v>
      </c>
    </row>
    <row r="391" spans="1:15" s="236" customFormat="1" x14ac:dyDescent="0.2">
      <c r="A391" s="237" t="str">
        <f>name!E$12</f>
        <v>Elementary occupations</v>
      </c>
      <c r="B391" s="302">
        <v>0.4974999792335843</v>
      </c>
      <c r="C391" s="302">
        <v>0.57782349458669557</v>
      </c>
      <c r="D391" s="302">
        <v>0.29084137073562133</v>
      </c>
      <c r="E391" s="302">
        <f t="shared" si="168"/>
        <v>1.3661648445559011</v>
      </c>
      <c r="F391" s="303"/>
      <c r="G391" s="302">
        <v>0.31044149107562158</v>
      </c>
      <c r="H391" s="302">
        <v>0.47675148420850216</v>
      </c>
      <c r="I391" s="302">
        <v>0.18139008672454124</v>
      </c>
      <c r="J391" s="302">
        <f t="shared" si="171"/>
        <v>0.96858306200866506</v>
      </c>
      <c r="K391" s="303"/>
      <c r="L391" s="302">
        <v>0.32868591338329217</v>
      </c>
      <c r="M391" s="302">
        <v>0.35378316091575673</v>
      </c>
      <c r="N391" s="302">
        <v>0.14360087663985274</v>
      </c>
      <c r="O391" s="302">
        <f t="shared" si="170"/>
        <v>0.82606995093890168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6.7080287533648155</v>
      </c>
      <c r="C393" s="311">
        <f t="shared" ref="C393:E393" si="172">SUM(C383:C391)</f>
        <v>4.0020828706798071</v>
      </c>
      <c r="D393" s="311">
        <f t="shared" si="172"/>
        <v>4.1148883759553723</v>
      </c>
      <c r="E393" s="311">
        <f t="shared" si="172"/>
        <v>14.824999999999996</v>
      </c>
      <c r="F393" s="311"/>
      <c r="G393" s="311">
        <f t="shared" ref="G393:J393" si="173">SUM(G383:G391)</f>
        <v>5.8863285230467</v>
      </c>
      <c r="H393" s="311">
        <f t="shared" si="173"/>
        <v>3.8132829027287491</v>
      </c>
      <c r="I393" s="311">
        <f t="shared" si="173"/>
        <v>3.8463885742245481</v>
      </c>
      <c r="J393" s="311">
        <f t="shared" si="173"/>
        <v>13.545999999999998</v>
      </c>
      <c r="K393" s="311"/>
      <c r="L393" s="311">
        <f t="shared" ref="L393:O393" si="174">SUM(L383:L391)</f>
        <v>5.799615132703452</v>
      </c>
      <c r="M393" s="311">
        <f t="shared" si="174"/>
        <v>3.6434943918165832</v>
      </c>
      <c r="N393" s="311">
        <f t="shared" si="174"/>
        <v>3.8098904754799578</v>
      </c>
      <c r="O393" s="311">
        <f t="shared" si="174"/>
        <v>13.252999999999991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Stoke-on-Trent and Staffordshire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Stoke-on-Trent and Staffordshire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Stoke-on-Trent and Staffordshire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44.491373117582206</v>
      </c>
      <c r="C8" s="11">
        <f t="array" ref="C8:C16">MMULT(aggregation!$B$13:$AA$21,'Occ T2'!C8:C33)</f>
        <v>49.999442581891486</v>
      </c>
      <c r="D8" s="11">
        <f t="array" ref="D8:D16">MMULT(aggregation!$B$13:$AA$21,'Occ T2'!D8:D33)</f>
        <v>51.383422819183956</v>
      </c>
      <c r="E8" s="11">
        <f t="array" ref="E8:E16">MMULT(aggregation!$B$13:$AA$21,'Occ T2'!E8:E33)</f>
        <v>53.04340235882097</v>
      </c>
      <c r="F8" s="11">
        <f t="array" ref="F8:F16">MMULT(aggregation!$B$13:$AA$21,'Occ T2'!F8:F33)</f>
        <v>60.024680847386982</v>
      </c>
      <c r="G8" s="11"/>
      <c r="H8" s="11">
        <f>F8-D8</f>
        <v>8.6412580282030262</v>
      </c>
      <c r="I8" s="11">
        <f t="array" ref="I8:I16">MMULT(aggregation!$B$13:$AA$21,'Occ T2'!I8:I33)</f>
        <v>29.334650923176675</v>
      </c>
      <c r="J8" s="11">
        <f>SUM(H8:I8)</f>
        <v>37.975908951379701</v>
      </c>
      <c r="L8" s="10" t="str">
        <f>name!E4</f>
        <v>Managers, directors and senior officials</v>
      </c>
      <c r="M8" s="11">
        <f t="array" ref="M8:M16">MMULT(aggregation!$B$13:$AA$21,'Occ T2'!M8:M33)</f>
        <v>30.209866025465921</v>
      </c>
      <c r="N8" s="11">
        <f t="array" ref="N8:N16">MMULT(aggregation!$B$13:$AA$21,'Occ T2'!N8:N33)</f>
        <v>33.607491473242924</v>
      </c>
      <c r="O8" s="11">
        <f t="array" ref="O8:O16">MMULT(aggregation!$B$13:$AA$21,'Occ T2'!O8:O33)</f>
        <v>33.450704385096856</v>
      </c>
      <c r="P8" s="11">
        <f t="array" ref="P8:P16">MMULT(aggregation!$B$13:$AA$21,'Occ T2'!P8:P33)</f>
        <v>33.780581100628652</v>
      </c>
      <c r="Q8" s="11">
        <f t="array" ref="Q8:Q16">MMULT(aggregation!$B$13:$AA$21,'Occ T2'!Q8:Q33)</f>
        <v>36.968466619380663</v>
      </c>
      <c r="R8" s="11"/>
      <c r="S8" s="11">
        <f>Q8-O8</f>
        <v>3.5177622342838077</v>
      </c>
      <c r="T8" s="11">
        <f t="array" ref="T8:T16">MMULT(aggregation!$B$13:$AA$21,'Occ T2'!T8:T33)</f>
        <v>16.732323229139986</v>
      </c>
      <c r="U8" s="11">
        <f>SUM(S8:T8)</f>
        <v>20.250085463423794</v>
      </c>
      <c r="W8" s="10" t="str">
        <f>name!E4</f>
        <v>Managers, directors and senior officials</v>
      </c>
      <c r="X8" s="11">
        <f t="array" ref="X8:X16">MMULT(aggregation!$B$13:$AA$21,'Occ T2'!X8:X33)</f>
        <v>14.281507092116275</v>
      </c>
      <c r="Y8" s="11">
        <f t="array" ref="Y8:Y16">MMULT(aggregation!$B$13:$AA$21,'Occ T2'!Y8:Y33)</f>
        <v>16.391951108648517</v>
      </c>
      <c r="Z8" s="11">
        <f t="array" ref="Z8:Z16">MMULT(aggregation!$B$13:$AA$21,'Occ T2'!Z8:Z33)</f>
        <v>17.932718434087064</v>
      </c>
      <c r="AA8" s="11">
        <f t="array" ref="AA8:AA16">MMULT(aggregation!$B$13:$AA$21,'Occ T2'!AA8:AA33)</f>
        <v>19.262821258192339</v>
      </c>
      <c r="AB8" s="11">
        <f t="array" ref="AB8:AB16">MMULT(aggregation!$B$13:$AA$21,'Occ T2'!AB8:AB33)</f>
        <v>23.056214228006304</v>
      </c>
      <c r="AC8" s="11"/>
      <c r="AD8" s="11">
        <f>AB8-Z8</f>
        <v>5.1234957939192398</v>
      </c>
      <c r="AE8" s="11">
        <f t="array" ref="AE8:AE16">MMULT(aggregation!$B$13:$AA$21,'Occ T2'!AE8:AE33)</f>
        <v>12.602327694036685</v>
      </c>
      <c r="AF8" s="11">
        <f>SUM(AD8:AE8)</f>
        <v>17.725823487955925</v>
      </c>
    </row>
    <row r="9" spans="1:32" x14ac:dyDescent="0.2">
      <c r="A9" t="str">
        <f>name!E5</f>
        <v>Professional occupations</v>
      </c>
      <c r="B9" s="11">
        <v>89.132151516036572</v>
      </c>
      <c r="C9" s="11">
        <v>102.33628272605839</v>
      </c>
      <c r="D9" s="11">
        <v>107.18213973212134</v>
      </c>
      <c r="E9" s="11">
        <v>115.9125749187692</v>
      </c>
      <c r="F9" s="11">
        <v>128.79723669458826</v>
      </c>
      <c r="G9" s="11"/>
      <c r="H9" s="11">
        <f t="shared" ref="H9:H16" si="0">F9-D9</f>
        <v>21.615096962466922</v>
      </c>
      <c r="I9" s="11">
        <v>55.133237467095398</v>
      </c>
      <c r="J9" s="11">
        <f t="shared" ref="J9:J15" si="1">SUM(H9:I9)</f>
        <v>76.74833442956232</v>
      </c>
      <c r="L9" s="10" t="str">
        <f>name!E5</f>
        <v>Professional occupations</v>
      </c>
      <c r="M9" s="11">
        <v>46.572053669221646</v>
      </c>
      <c r="N9" s="11">
        <v>53.196044824798818</v>
      </c>
      <c r="O9" s="11">
        <v>56.003030801933356</v>
      </c>
      <c r="P9" s="11">
        <v>59.917261098286822</v>
      </c>
      <c r="Q9" s="11">
        <v>64.916334282426135</v>
      </c>
      <c r="R9" s="11"/>
      <c r="S9" s="11">
        <f t="shared" ref="S9:S16" si="2">Q9-O9</f>
        <v>8.9133034804927789</v>
      </c>
      <c r="T9" s="11">
        <v>22.991892894650391</v>
      </c>
      <c r="U9" s="11">
        <f t="shared" ref="U9:U12" si="3">SUM(S9:T9)</f>
        <v>31.90519637514317</v>
      </c>
      <c r="W9" s="10" t="str">
        <f>name!E5</f>
        <v>Professional occupations</v>
      </c>
      <c r="X9" s="11">
        <v>42.560097846814941</v>
      </c>
      <c r="Y9" s="11">
        <v>49.140237901259567</v>
      </c>
      <c r="Z9" s="11">
        <v>51.179108930188022</v>
      </c>
      <c r="AA9" s="11">
        <v>55.995313820482387</v>
      </c>
      <c r="AB9" s="11">
        <v>63.880902412162108</v>
      </c>
      <c r="AC9" s="11"/>
      <c r="AD9" s="11">
        <f t="shared" ref="AD9:AD16" si="4">AB9-Z9</f>
        <v>12.701793481974086</v>
      </c>
      <c r="AE9" s="11">
        <v>32.141344572445007</v>
      </c>
      <c r="AF9" s="11">
        <f t="shared" ref="AF9:AF12" si="5">SUM(AD9:AE9)</f>
        <v>44.843138054419093</v>
      </c>
    </row>
    <row r="10" spans="1:32" x14ac:dyDescent="0.2">
      <c r="A10" t="str">
        <f>name!E6</f>
        <v>Associate professional occupations</v>
      </c>
      <c r="B10" s="11">
        <v>59.049217574016666</v>
      </c>
      <c r="C10" s="11">
        <v>62.985999715506942</v>
      </c>
      <c r="D10" s="11">
        <v>65.081365996338405</v>
      </c>
      <c r="E10" s="11">
        <v>63.980056499818097</v>
      </c>
      <c r="F10" s="11">
        <v>69.427927556010246</v>
      </c>
      <c r="G10" s="11"/>
      <c r="H10" s="11">
        <f t="shared" si="0"/>
        <v>4.3465615596718408</v>
      </c>
      <c r="I10" s="11">
        <v>30.166448429800006</v>
      </c>
      <c r="J10" s="11">
        <f t="shared" si="1"/>
        <v>34.513009989471847</v>
      </c>
      <c r="L10" s="10" t="str">
        <f>name!E6</f>
        <v>Associate professional occupations</v>
      </c>
      <c r="M10" s="11">
        <v>33.084947897637875</v>
      </c>
      <c r="N10" s="11">
        <v>34.741472440212995</v>
      </c>
      <c r="O10" s="11">
        <v>35.795804804269835</v>
      </c>
      <c r="P10" s="11">
        <v>33.897283030841265</v>
      </c>
      <c r="Q10" s="11">
        <v>35.148134361002874</v>
      </c>
      <c r="R10" s="11"/>
      <c r="S10" s="11">
        <f t="shared" si="2"/>
        <v>-0.64767044326696066</v>
      </c>
      <c r="T10" s="11">
        <v>12.908878893115109</v>
      </c>
      <c r="U10" s="11">
        <f t="shared" si="3"/>
        <v>12.261208449848148</v>
      </c>
      <c r="W10" s="10" t="str">
        <f>name!E6</f>
        <v>Associate professional occupations</v>
      </c>
      <c r="X10" s="11">
        <v>25.964269676378795</v>
      </c>
      <c r="Y10" s="11">
        <v>28.244527275293958</v>
      </c>
      <c r="Z10" s="11">
        <v>29.285561192068542</v>
      </c>
      <c r="AA10" s="11">
        <v>30.082773468976786</v>
      </c>
      <c r="AB10" s="11">
        <v>34.279793195007329</v>
      </c>
      <c r="AC10" s="11"/>
      <c r="AD10" s="11">
        <f t="shared" si="4"/>
        <v>4.9942320029387872</v>
      </c>
      <c r="AE10" s="11">
        <v>17.257569536684894</v>
      </c>
      <c r="AF10" s="11">
        <f t="shared" si="5"/>
        <v>22.251801539623681</v>
      </c>
    </row>
    <row r="11" spans="1:32" x14ac:dyDescent="0.2">
      <c r="A11" t="str">
        <f>name!E7</f>
        <v>Administrative and secretarial occupations</v>
      </c>
      <c r="B11" s="11">
        <v>62.694526927712019</v>
      </c>
      <c r="C11" s="11">
        <v>58.229882786668121</v>
      </c>
      <c r="D11" s="11">
        <v>60.176785213748161</v>
      </c>
      <c r="E11" s="11">
        <v>57.770793334316139</v>
      </c>
      <c r="F11" s="11">
        <v>53.062512616994461</v>
      </c>
      <c r="G11" s="11"/>
      <c r="H11" s="11">
        <f t="shared" si="0"/>
        <v>-7.1142725967537004</v>
      </c>
      <c r="I11" s="11">
        <v>28.269698971878327</v>
      </c>
      <c r="J11" s="11">
        <f t="shared" si="1"/>
        <v>21.155426375124627</v>
      </c>
      <c r="L11" s="10" t="str">
        <f>name!E7</f>
        <v>Administrative and secretarial occupations</v>
      </c>
      <c r="M11" s="11">
        <v>17.276188509132119</v>
      </c>
      <c r="N11" s="11">
        <v>15.498378945613585</v>
      </c>
      <c r="O11" s="11">
        <v>18.309616412649362</v>
      </c>
      <c r="P11" s="11">
        <v>18.244090787030704</v>
      </c>
      <c r="Q11" s="11">
        <v>20.487105333282351</v>
      </c>
      <c r="R11" s="11"/>
      <c r="S11" s="11">
        <f t="shared" si="2"/>
        <v>2.1774889206329888</v>
      </c>
      <c r="T11" s="11">
        <v>7.1698525833389501</v>
      </c>
      <c r="U11" s="11">
        <f t="shared" si="3"/>
        <v>9.3473415039719399</v>
      </c>
      <c r="W11" s="10" t="str">
        <f>name!E7</f>
        <v>Administrative and secretarial occupations</v>
      </c>
      <c r="X11" s="11">
        <v>45.418338418579928</v>
      </c>
      <c r="Y11" s="11">
        <v>42.731503841054504</v>
      </c>
      <c r="Z11" s="11">
        <v>41.867168801098806</v>
      </c>
      <c r="AA11" s="11">
        <v>39.526702547285481</v>
      </c>
      <c r="AB11" s="11">
        <v>32.575407283712103</v>
      </c>
      <c r="AC11" s="11"/>
      <c r="AD11" s="11">
        <f t="shared" si="4"/>
        <v>-9.2917615173867034</v>
      </c>
      <c r="AE11" s="11">
        <v>21.099846388539376</v>
      </c>
      <c r="AF11" s="11">
        <f t="shared" si="5"/>
        <v>11.808084871152673</v>
      </c>
    </row>
    <row r="12" spans="1:32" x14ac:dyDescent="0.2">
      <c r="A12" t="str">
        <f>name!E8</f>
        <v>Skilled trades occupations</v>
      </c>
      <c r="B12" s="11">
        <v>64.954401524171217</v>
      </c>
      <c r="C12" s="11">
        <v>67.150848293282678</v>
      </c>
      <c r="D12" s="11">
        <v>57.166091222879935</v>
      </c>
      <c r="E12" s="11">
        <v>56.871328843966722</v>
      </c>
      <c r="F12" s="11">
        <v>52.996547315645259</v>
      </c>
      <c r="G12" s="11"/>
      <c r="H12" s="11">
        <f t="shared" si="0"/>
        <v>-4.1695439072346758</v>
      </c>
      <c r="I12" s="11">
        <v>23.245129178651354</v>
      </c>
      <c r="J12" s="11">
        <f t="shared" si="1"/>
        <v>19.075585271416678</v>
      </c>
      <c r="L12" s="10" t="str">
        <f>name!E8</f>
        <v>Skilled trades occupations</v>
      </c>
      <c r="M12" s="11">
        <v>59.553940191810142</v>
      </c>
      <c r="N12" s="11">
        <v>62.034881620719688</v>
      </c>
      <c r="O12" s="11">
        <v>51.600676268895214</v>
      </c>
      <c r="P12" s="11">
        <v>50.664248335711449</v>
      </c>
      <c r="Q12" s="11">
        <v>46.353122456753141</v>
      </c>
      <c r="R12" s="11"/>
      <c r="S12" s="11">
        <f t="shared" si="2"/>
        <v>-5.2475538121420726</v>
      </c>
      <c r="T12" s="11">
        <v>19.505649748494356</v>
      </c>
      <c r="U12" s="11">
        <f t="shared" si="3"/>
        <v>14.258095936352284</v>
      </c>
      <c r="W12" s="10" t="str">
        <f>name!E8</f>
        <v>Skilled trades occupations</v>
      </c>
      <c r="X12" s="11">
        <v>5.4004613323611057</v>
      </c>
      <c r="Y12" s="11">
        <v>5.1159666725629513</v>
      </c>
      <c r="Z12" s="11">
        <v>5.5654149539846989</v>
      </c>
      <c r="AA12" s="11">
        <v>6.2070805082552756</v>
      </c>
      <c r="AB12" s="11">
        <v>6.6434248588920992</v>
      </c>
      <c r="AC12" s="11"/>
      <c r="AD12" s="11">
        <f t="shared" si="4"/>
        <v>1.0780099049074003</v>
      </c>
      <c r="AE12" s="11">
        <v>3.7394794301569991</v>
      </c>
      <c r="AF12" s="11">
        <f t="shared" si="5"/>
        <v>4.8174893350643995</v>
      </c>
    </row>
    <row r="13" spans="1:32" x14ac:dyDescent="0.2">
      <c r="A13" t="str">
        <f>name!E9</f>
        <v>Caring, leisure and other service occupations</v>
      </c>
      <c r="B13" s="11">
        <v>51.443779974784945</v>
      </c>
      <c r="C13" s="11">
        <v>51.526374503347732</v>
      </c>
      <c r="D13" s="11">
        <v>49.310667805511812</v>
      </c>
      <c r="E13" s="11">
        <v>52.843629794349042</v>
      </c>
      <c r="F13" s="11">
        <v>57.195166281720425</v>
      </c>
      <c r="G13" s="11"/>
      <c r="H13" s="11">
        <f t="shared" si="0"/>
        <v>7.8844984762086128</v>
      </c>
      <c r="I13" s="11">
        <v>29.957257478756471</v>
      </c>
      <c r="J13" s="11">
        <f>SUM(H13:I13)</f>
        <v>37.84175595496508</v>
      </c>
      <c r="L13" s="10" t="str">
        <f>name!E9</f>
        <v>Caring, leisure and other service occupations</v>
      </c>
      <c r="M13" s="11">
        <v>8.0194682786688585</v>
      </c>
      <c r="N13" s="11">
        <v>8.074465950695485</v>
      </c>
      <c r="O13" s="11">
        <v>7.8281014979060233</v>
      </c>
      <c r="P13" s="11">
        <v>8.8682657196795276</v>
      </c>
      <c r="Q13" s="11">
        <v>9.9121448841418953</v>
      </c>
      <c r="R13" s="11"/>
      <c r="S13" s="11">
        <f t="shared" si="2"/>
        <v>2.084043386235872</v>
      </c>
      <c r="T13" s="11">
        <v>3.977439177062871</v>
      </c>
      <c r="U13" s="11">
        <f>SUM(S13:T13)</f>
        <v>6.0614825632987426</v>
      </c>
      <c r="W13" s="10" t="str">
        <f>name!E9</f>
        <v>Caring, leisure and other service occupations</v>
      </c>
      <c r="X13" s="11">
        <v>43.424311696116078</v>
      </c>
      <c r="Y13" s="11">
        <v>43.451908552652256</v>
      </c>
      <c r="Z13" s="11">
        <v>41.482566307605794</v>
      </c>
      <c r="AA13" s="11">
        <v>43.975364074669507</v>
      </c>
      <c r="AB13" s="11">
        <v>47.283021397578523</v>
      </c>
      <c r="AC13" s="11"/>
      <c r="AD13" s="11">
        <f t="shared" si="4"/>
        <v>5.8004550899727292</v>
      </c>
      <c r="AE13" s="11">
        <v>25.979818301693594</v>
      </c>
      <c r="AF13" s="11">
        <f>SUM(AD13:AE13)</f>
        <v>31.780273391666324</v>
      </c>
    </row>
    <row r="14" spans="1:32" x14ac:dyDescent="0.2">
      <c r="A14" t="str">
        <f>name!E10</f>
        <v>Sales and customer service occupations</v>
      </c>
      <c r="B14" s="11">
        <v>44.035888119336505</v>
      </c>
      <c r="C14" s="11">
        <v>40.978767572101816</v>
      </c>
      <c r="D14" s="11">
        <v>40.463993007988073</v>
      </c>
      <c r="E14" s="11">
        <v>41.268050556431383</v>
      </c>
      <c r="F14" s="11">
        <v>41.930893546184073</v>
      </c>
      <c r="G14" s="11"/>
      <c r="H14" s="11">
        <f t="shared" si="0"/>
        <v>1.4669005381960005</v>
      </c>
      <c r="I14" s="11">
        <v>18.769484983229873</v>
      </c>
      <c r="J14" s="11">
        <f t="shared" si="1"/>
        <v>20.236385521425873</v>
      </c>
      <c r="L14" s="10" t="str">
        <f>name!E10</f>
        <v>Sales and customer service occupations</v>
      </c>
      <c r="M14" s="11">
        <v>17.998333524841353</v>
      </c>
      <c r="N14" s="11">
        <v>17.035256334833985</v>
      </c>
      <c r="O14" s="11">
        <v>17.278336555294011</v>
      </c>
      <c r="P14" s="11">
        <v>18.268769098189608</v>
      </c>
      <c r="Q14" s="11">
        <v>18.946573514321667</v>
      </c>
      <c r="R14" s="11"/>
      <c r="S14" s="11">
        <f t="shared" si="2"/>
        <v>1.6682369590276558</v>
      </c>
      <c r="T14" s="11">
        <v>6.1086063982072574</v>
      </c>
      <c r="U14" s="11">
        <f t="shared" ref="U14:U15" si="6">SUM(S14:T14)</f>
        <v>7.7768433572349132</v>
      </c>
      <c r="W14" s="10" t="str">
        <f>name!E10</f>
        <v>Sales and customer service occupations</v>
      </c>
      <c r="X14" s="11">
        <v>26.037554594495148</v>
      </c>
      <c r="Y14" s="11">
        <v>23.943511237267835</v>
      </c>
      <c r="Z14" s="11">
        <v>23.185656452694033</v>
      </c>
      <c r="AA14" s="11">
        <v>22.999281458241708</v>
      </c>
      <c r="AB14" s="11">
        <v>22.984320031862385</v>
      </c>
      <c r="AC14" s="11"/>
      <c r="AD14" s="11">
        <f t="shared" si="4"/>
        <v>-0.20133642083164816</v>
      </c>
      <c r="AE14" s="11">
        <v>12.66087858502261</v>
      </c>
      <c r="AF14" s="11">
        <f t="shared" ref="AF14:AF15" si="7">SUM(AD14:AE14)</f>
        <v>12.459542164190962</v>
      </c>
    </row>
    <row r="15" spans="1:32" x14ac:dyDescent="0.2">
      <c r="A15" t="str">
        <f>name!E11</f>
        <v>Process, plant and machine operatives</v>
      </c>
      <c r="B15" s="11">
        <v>47.161683683456204</v>
      </c>
      <c r="C15" s="11">
        <v>50.524034296524718</v>
      </c>
      <c r="D15" s="11">
        <v>44.047207104120687</v>
      </c>
      <c r="E15" s="11">
        <v>51.046847219362036</v>
      </c>
      <c r="F15" s="11">
        <v>51.581249434649237</v>
      </c>
      <c r="G15" s="11"/>
      <c r="H15" s="11">
        <f t="shared" si="0"/>
        <v>7.5340423305285498</v>
      </c>
      <c r="I15" s="11">
        <v>24.006867407512672</v>
      </c>
      <c r="J15" s="11">
        <f t="shared" si="1"/>
        <v>31.540909738041222</v>
      </c>
      <c r="L15" s="10" t="str">
        <f>name!E11</f>
        <v>Process, plant and machine operatives</v>
      </c>
      <c r="M15" s="11">
        <v>41.477443891862762</v>
      </c>
      <c r="N15" s="11">
        <v>44.50678068219031</v>
      </c>
      <c r="O15" s="11">
        <v>38.811739351356572</v>
      </c>
      <c r="P15" s="11">
        <v>44.011731422589406</v>
      </c>
      <c r="Q15" s="11">
        <v>44.052863808884169</v>
      </c>
      <c r="R15" s="11"/>
      <c r="S15" s="11">
        <f t="shared" si="2"/>
        <v>5.2411244575275973</v>
      </c>
      <c r="T15" s="11">
        <v>20.189661968332995</v>
      </c>
      <c r="U15" s="11">
        <f t="shared" si="6"/>
        <v>25.430786425860592</v>
      </c>
      <c r="W15" s="10" t="str">
        <f>name!E11</f>
        <v>Process, plant and machine operatives</v>
      </c>
      <c r="X15" s="11">
        <v>5.6842397915934884</v>
      </c>
      <c r="Y15" s="11">
        <v>6.0172536143343738</v>
      </c>
      <c r="Z15" s="11">
        <v>5.2354677527641398</v>
      </c>
      <c r="AA15" s="11">
        <v>7.0351157967725797</v>
      </c>
      <c r="AB15" s="11">
        <v>7.5283856257650879</v>
      </c>
      <c r="AC15" s="11"/>
      <c r="AD15" s="11">
        <f t="shared" si="4"/>
        <v>2.2929178730009481</v>
      </c>
      <c r="AE15" s="11">
        <v>3.8172054391796779</v>
      </c>
      <c r="AF15" s="11">
        <f t="shared" si="7"/>
        <v>6.110123312180626</v>
      </c>
    </row>
    <row r="16" spans="1:32" x14ac:dyDescent="0.2">
      <c r="A16" t="str">
        <f>name!E12</f>
        <v>Elementary occupations</v>
      </c>
      <c r="B16" s="11">
        <v>63.617977562903711</v>
      </c>
      <c r="C16" s="11">
        <v>59.54236752461815</v>
      </c>
      <c r="D16" s="11">
        <v>53.215327098107807</v>
      </c>
      <c r="E16" s="11">
        <v>53.234316474166484</v>
      </c>
      <c r="F16" s="11">
        <v>50.880785706820923</v>
      </c>
      <c r="G16" s="11"/>
      <c r="H16" s="11">
        <f t="shared" si="0"/>
        <v>-2.3345413912868835</v>
      </c>
      <c r="I16" s="11">
        <v>25.161278827379661</v>
      </c>
      <c r="J16" s="11">
        <f>SUM(H16:I16)</f>
        <v>22.826737436092778</v>
      </c>
      <c r="L16" s="10" t="str">
        <f>name!E12</f>
        <v>Elementary occupations</v>
      </c>
      <c r="M16" s="11">
        <v>35.299587014597719</v>
      </c>
      <c r="N16" s="11">
        <v>31.705600004070355</v>
      </c>
      <c r="O16" s="11">
        <v>29.277751227603432</v>
      </c>
      <c r="P16" s="11">
        <v>30.083242760613469</v>
      </c>
      <c r="Q16" s="11">
        <v>28.852336615232922</v>
      </c>
      <c r="R16" s="11"/>
      <c r="S16" s="11">
        <f t="shared" si="2"/>
        <v>-0.42541461237050981</v>
      </c>
      <c r="T16" s="11">
        <v>11.579015432650255</v>
      </c>
      <c r="U16" s="11">
        <f>SUM(S16:T16)</f>
        <v>11.153600820279745</v>
      </c>
      <c r="W16" s="10" t="str">
        <f>name!E12</f>
        <v>Elementary occupations</v>
      </c>
      <c r="X16" s="11">
        <v>28.318390548306088</v>
      </c>
      <c r="Y16" s="11">
        <v>27.83676752054787</v>
      </c>
      <c r="Z16" s="11">
        <v>23.937575870504379</v>
      </c>
      <c r="AA16" s="11">
        <v>23.151073713552957</v>
      </c>
      <c r="AB16" s="11">
        <v>22.028449091588008</v>
      </c>
      <c r="AC16" s="11"/>
      <c r="AD16" s="11">
        <f t="shared" si="4"/>
        <v>-1.9091267789163702</v>
      </c>
      <c r="AE16" s="11">
        <v>13.582263394729408</v>
      </c>
      <c r="AF16" s="11">
        <f>SUM(AD16:AE16)</f>
        <v>11.673136615813037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526.58100000000002</v>
      </c>
      <c r="C18" s="34">
        <f>SUM(C8:C16)</f>
        <v>543.274</v>
      </c>
      <c r="D18" s="34">
        <f>SUM(D8:D16)</f>
        <v>528.02700000000016</v>
      </c>
      <c r="E18" s="34">
        <f>SUM(E8:E16)</f>
        <v>545.97100000000012</v>
      </c>
      <c r="F18" s="34">
        <f>SUM(F8:F16)</f>
        <v>565.89699999999993</v>
      </c>
      <c r="G18" s="11"/>
      <c r="H18" s="34">
        <f>SUM(H8:H16)</f>
        <v>37.869999999999692</v>
      </c>
      <c r="I18" s="34">
        <f>SUM(I8:I16)</f>
        <v>264.0440536674804</v>
      </c>
      <c r="J18" s="34">
        <f>SUM(H18:I18)</f>
        <v>301.91405366748006</v>
      </c>
      <c r="L18" s="231" t="str">
        <f>name!E3</f>
        <v>All occupations</v>
      </c>
      <c r="M18" s="34">
        <f>SUM(M8:M16)</f>
        <v>289.49182900323837</v>
      </c>
      <c r="N18" s="34">
        <f>SUM(N8:N16)</f>
        <v>300.40037227637811</v>
      </c>
      <c r="O18" s="34">
        <f>SUM(O8:O16)</f>
        <v>288.35576130500465</v>
      </c>
      <c r="P18" s="34">
        <f>SUM(P8:P16)</f>
        <v>297.73547335357091</v>
      </c>
      <c r="Q18" s="34">
        <f>SUM(Q8:Q16)</f>
        <v>305.63708187542579</v>
      </c>
      <c r="R18" s="11"/>
      <c r="S18" s="34">
        <f>SUM(S8:S16)</f>
        <v>17.281320570421158</v>
      </c>
      <c r="T18" s="34">
        <f>SUM(T8:T16)</f>
        <v>121.16332032499218</v>
      </c>
      <c r="U18" s="34">
        <f>SUM(S18:T18)</f>
        <v>138.44464089541333</v>
      </c>
      <c r="W18" s="231" t="str">
        <f>name!E3</f>
        <v>All occupations</v>
      </c>
      <c r="X18" s="34">
        <f>SUM(X8:X16)</f>
        <v>237.08917099676185</v>
      </c>
      <c r="Y18" s="34">
        <f>SUM(Y8:Y16)</f>
        <v>242.87362772362189</v>
      </c>
      <c r="Z18" s="34">
        <f>SUM(Z8:Z16)</f>
        <v>239.67123869499551</v>
      </c>
      <c r="AA18" s="34">
        <f>SUM(AA8:AA16)</f>
        <v>248.23552664642901</v>
      </c>
      <c r="AB18" s="34">
        <f>SUM(AB8:AB16)</f>
        <v>260.25991812457391</v>
      </c>
      <c r="AC18" s="11"/>
      <c r="AD18" s="34">
        <f>SUM(AD8:AD16)</f>
        <v>20.58867942957847</v>
      </c>
      <c r="AE18" s="34">
        <f>SUM(AE8:AE16)</f>
        <v>142.88073334248827</v>
      </c>
      <c r="AF18" s="34">
        <f>SUM(AD18:AE18)</f>
        <v>163.46941277206673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8.4491033891428291</v>
      </c>
      <c r="C26" s="18">
        <f t="shared" si="8"/>
        <v>9.2033564245466355</v>
      </c>
      <c r="D26" s="18">
        <f t="shared" si="8"/>
        <v>9.7312112485126594</v>
      </c>
      <c r="E26" s="18">
        <f t="shared" si="8"/>
        <v>9.7154248776621763</v>
      </c>
      <c r="F26" s="18">
        <f t="shared" si="8"/>
        <v>10.60699753619245</v>
      </c>
      <c r="G26" s="11"/>
      <c r="H26" s="40">
        <f>IF(D8&gt;0,(H8/D8)*100,0)</f>
        <v>16.817209820006035</v>
      </c>
      <c r="I26" s="40">
        <f>IF(D8&gt;0,(I8/D8)*100,0)</f>
        <v>57.089717488077909</v>
      </c>
      <c r="J26" s="40">
        <f>IF(D8&gt;0,(J8/D8)*100,0)</f>
        <v>73.906927308083937</v>
      </c>
      <c r="L26" t="str">
        <f>$A$8</f>
        <v>Managers, directors and senior officials</v>
      </c>
      <c r="M26" s="18">
        <f t="shared" ref="M26:Q26" si="9">M8/M$18*100</f>
        <v>10.43548141910699</v>
      </c>
      <c r="N26" s="18">
        <f t="shared" si="9"/>
        <v>11.187566519499164</v>
      </c>
      <c r="O26" s="18">
        <f t="shared" si="9"/>
        <v>11.600498021509893</v>
      </c>
      <c r="P26" s="18">
        <f t="shared" si="9"/>
        <v>11.345836866577558</v>
      </c>
      <c r="Q26" s="18">
        <f t="shared" si="9"/>
        <v>12.09554364036514</v>
      </c>
      <c r="R26" s="11"/>
      <c r="S26" s="40">
        <f>IF(O8&gt;0,(S8/O8)*100,0)</f>
        <v>10.516257576480395</v>
      </c>
      <c r="T26" s="40">
        <f>IF(O8&gt;0,(T8/O8)*100,0)</f>
        <v>50.020839730342615</v>
      </c>
      <c r="U26" s="40">
        <f>IF(O8&gt;0,(U8/O8)*100,0)</f>
        <v>60.537097306823007</v>
      </c>
      <c r="W26" t="str">
        <f>$A$8</f>
        <v>Managers, directors and senior officials</v>
      </c>
      <c r="X26" s="18">
        <f t="shared" ref="X26:AB26" si="10">X8/X$18*100</f>
        <v>6.0236859541388883</v>
      </c>
      <c r="Y26" s="18">
        <f t="shared" si="10"/>
        <v>6.7491688011930799</v>
      </c>
      <c r="Z26" s="18">
        <f t="shared" si="10"/>
        <v>7.4822154430086441</v>
      </c>
      <c r="AA26" s="18">
        <f t="shared" si="10"/>
        <v>7.7598970294163756</v>
      </c>
      <c r="AB26" s="18">
        <f t="shared" si="10"/>
        <v>8.8589185742271699</v>
      </c>
      <c r="AC26" s="11"/>
      <c r="AD26" s="40">
        <f>IF(Z8&gt;0,(AD8/Z8)*100,0)</f>
        <v>28.570658780769907</v>
      </c>
      <c r="AE26" s="40">
        <f>IF(Z8&gt;0,(AE8/Z8)*100,0)</f>
        <v>70.2756123694096</v>
      </c>
      <c r="AF26" s="40">
        <f>IF(Z8&gt;0,(AF8/Z8)*100,0)</f>
        <v>98.846271150179504</v>
      </c>
    </row>
    <row r="27" spans="1:32" x14ac:dyDescent="0.2">
      <c r="A27" t="str">
        <f>$A$9</f>
        <v>Professional occupations</v>
      </c>
      <c r="B27" s="18">
        <f t="shared" si="8"/>
        <v>16.926579484644634</v>
      </c>
      <c r="C27" s="18">
        <f t="shared" si="8"/>
        <v>18.836955703026167</v>
      </c>
      <c r="D27" s="18">
        <f t="shared" si="8"/>
        <v>20.298609679452245</v>
      </c>
      <c r="E27" s="18">
        <f t="shared" si="8"/>
        <v>21.23053695503409</v>
      </c>
      <c r="F27" s="18">
        <f t="shared" si="8"/>
        <v>22.759837336933803</v>
      </c>
      <c r="G27" s="11"/>
      <c r="H27" s="40">
        <f t="shared" ref="H27:H36" si="11">IF(D9&gt;0,(H9/D9)*100,0)</f>
        <v>20.166696631070437</v>
      </c>
      <c r="I27" s="40">
        <f t="shared" ref="I27:I36" si="12">IF(D9&gt;0,(I9/D9)*100,0)</f>
        <v>51.438828899002246</v>
      </c>
      <c r="J27" s="40">
        <f t="shared" ref="J27:J36" si="13">IF(D9&gt;0,(J9/D9)*100,0)</f>
        <v>71.605525530072683</v>
      </c>
      <c r="L27" t="str">
        <f>$A$9</f>
        <v>Professional occupations</v>
      </c>
      <c r="M27" s="18">
        <f t="shared" ref="M27:Q27" si="14">M9/M$18*100</f>
        <v>16.087519233125118</v>
      </c>
      <c r="N27" s="18">
        <f t="shared" si="14"/>
        <v>17.708381791170595</v>
      </c>
      <c r="O27" s="18">
        <f t="shared" si="14"/>
        <v>19.421505763741916</v>
      </c>
      <c r="P27" s="18">
        <f t="shared" si="14"/>
        <v>20.12432728401599</v>
      </c>
      <c r="Q27" s="18">
        <f t="shared" si="14"/>
        <v>21.239678734037025</v>
      </c>
      <c r="R27" s="11"/>
      <c r="S27" s="40">
        <f t="shared" ref="S27:S34" si="15">IF(O9&gt;0,(S9/O9)*100,0)</f>
        <v>15.915751974239706</v>
      </c>
      <c r="T27" s="40">
        <f t="shared" ref="T27:T34" si="16">IF(O9&gt;0,(T9/O9)*100,0)</f>
        <v>41.054729655554027</v>
      </c>
      <c r="U27" s="40">
        <f t="shared" ref="U27:U34" si="17">IF(O9&gt;0,(U9/O9)*100,0)</f>
        <v>56.970481629793731</v>
      </c>
      <c r="W27" t="str">
        <f>$A$9</f>
        <v>Professional occupations</v>
      </c>
      <c r="X27" s="18">
        <f t="shared" ref="X27:AB27" si="18">X9/X$18*100</f>
        <v>17.951093113146118</v>
      </c>
      <c r="Y27" s="18">
        <f t="shared" si="18"/>
        <v>20.232842224096355</v>
      </c>
      <c r="Z27" s="18">
        <f t="shared" si="18"/>
        <v>21.353880093772251</v>
      </c>
      <c r="AA27" s="18">
        <f t="shared" si="18"/>
        <v>22.557332778655237</v>
      </c>
      <c r="AB27" s="18">
        <f t="shared" si="18"/>
        <v>24.545040539659816</v>
      </c>
      <c r="AC27" s="11"/>
      <c r="AD27" s="40">
        <f t="shared" ref="AD27:AD34" si="19">IF(Z9&gt;0,(AD9/Z9)*100,0)</f>
        <v>24.818316980274595</v>
      </c>
      <c r="AE27" s="40">
        <f t="shared" ref="AE27:AE34" si="20">IF(Z9&gt;0,(AE9/Z9)*100,0)</f>
        <v>62.801688509833397</v>
      </c>
      <c r="AF27" s="40">
        <f t="shared" ref="AF27:AF34" si="21">IF(Z9&gt;0,(AF9/Z9)*100,0)</f>
        <v>87.620005490107985</v>
      </c>
    </row>
    <row r="28" spans="1:32" x14ac:dyDescent="0.2">
      <c r="A28" t="str">
        <f>$A$10</f>
        <v>Associate professional occupations</v>
      </c>
      <c r="B28" s="18">
        <f t="shared" si="8"/>
        <v>11.213700755252594</v>
      </c>
      <c r="C28" s="18">
        <f t="shared" si="8"/>
        <v>11.59378135443753</v>
      </c>
      <c r="D28" s="18">
        <f t="shared" si="8"/>
        <v>12.325386011764245</v>
      </c>
      <c r="E28" s="18">
        <f t="shared" si="8"/>
        <v>11.718581481400676</v>
      </c>
      <c r="F28" s="18">
        <f t="shared" si="8"/>
        <v>12.268650930471491</v>
      </c>
      <c r="G28" s="11"/>
      <c r="H28" s="40">
        <f t="shared" si="11"/>
        <v>6.6786575437220943</v>
      </c>
      <c r="I28" s="40">
        <f t="shared" si="12"/>
        <v>46.351898070942802</v>
      </c>
      <c r="J28" s="40">
        <f t="shared" si="13"/>
        <v>53.030555614664898</v>
      </c>
      <c r="L28" t="str">
        <f>$A$10</f>
        <v>Associate professional occupations</v>
      </c>
      <c r="M28" s="18">
        <f t="shared" ref="M28:Q28" si="22">M10/M$18*100</f>
        <v>11.428629267898188</v>
      </c>
      <c r="N28" s="18">
        <f t="shared" si="22"/>
        <v>11.565056386897455</v>
      </c>
      <c r="O28" s="18">
        <f t="shared" si="22"/>
        <v>12.413764386835773</v>
      </c>
      <c r="P28" s="18">
        <f t="shared" si="22"/>
        <v>11.385033381825853</v>
      </c>
      <c r="Q28" s="18">
        <f t="shared" si="22"/>
        <v>11.499957448006541</v>
      </c>
      <c r="R28" s="11"/>
      <c r="S28" s="40">
        <f t="shared" si="15"/>
        <v>-1.8093473433783629</v>
      </c>
      <c r="T28" s="40">
        <f t="shared" si="16"/>
        <v>36.062546892576911</v>
      </c>
      <c r="U28" s="40">
        <f t="shared" si="17"/>
        <v>34.253199549198548</v>
      </c>
      <c r="W28" t="str">
        <f>$A$10</f>
        <v>Associate professional occupations</v>
      </c>
      <c r="X28" s="18">
        <f t="shared" ref="X28:AB28" si="23">X10/X$18*100</f>
        <v>10.951267646354633</v>
      </c>
      <c r="Y28" s="18">
        <f t="shared" si="23"/>
        <v>11.629310081963624</v>
      </c>
      <c r="Z28" s="18">
        <f t="shared" si="23"/>
        <v>12.219055299053721</v>
      </c>
      <c r="AA28" s="18">
        <f t="shared" si="23"/>
        <v>12.1186414673935</v>
      </c>
      <c r="AB28" s="18">
        <f t="shared" si="23"/>
        <v>13.171368623346465</v>
      </c>
      <c r="AC28" s="11"/>
      <c r="AD28" s="40">
        <f t="shared" si="19"/>
        <v>17.053564280992447</v>
      </c>
      <c r="AE28" s="40">
        <f t="shared" si="20"/>
        <v>58.928594277233081</v>
      </c>
      <c r="AF28" s="40">
        <f t="shared" si="21"/>
        <v>75.982158558225535</v>
      </c>
    </row>
    <row r="29" spans="1:32" x14ac:dyDescent="0.2">
      <c r="A29" t="str">
        <f>$A$11</f>
        <v>Administrative and secretarial occupations</v>
      </c>
      <c r="B29" s="18">
        <f t="shared" si="8"/>
        <v>11.90596070266721</v>
      </c>
      <c r="C29" s="18">
        <f t="shared" si="8"/>
        <v>10.718326808694714</v>
      </c>
      <c r="D29" s="18">
        <f t="shared" si="8"/>
        <v>11.396535634304334</v>
      </c>
      <c r="E29" s="18">
        <f t="shared" si="8"/>
        <v>10.581293389999859</v>
      </c>
      <c r="F29" s="18">
        <f t="shared" si="8"/>
        <v>9.3767085913151096</v>
      </c>
      <c r="G29" s="11"/>
      <c r="H29" s="40">
        <f t="shared" si="11"/>
        <v>-11.822287567346407</v>
      </c>
      <c r="I29" s="40">
        <f t="shared" si="12"/>
        <v>46.977748763853455</v>
      </c>
      <c r="J29" s="40">
        <f t="shared" si="13"/>
        <v>35.155461196507048</v>
      </c>
      <c r="L29" t="str">
        <f>$A$11</f>
        <v>Administrative and secretarial occupations</v>
      </c>
      <c r="M29" s="18">
        <f t="shared" ref="M29:Q29" si="24">M11/M$18*100</f>
        <v>5.9677637771734346</v>
      </c>
      <c r="N29" s="18">
        <f t="shared" si="24"/>
        <v>5.1592409250926536</v>
      </c>
      <c r="O29" s="18">
        <f t="shared" si="24"/>
        <v>6.3496620736086484</v>
      </c>
      <c r="P29" s="18">
        <f t="shared" si="24"/>
        <v>6.1276174389086755</v>
      </c>
      <c r="Q29" s="18">
        <f t="shared" si="24"/>
        <v>6.7030823640806325</v>
      </c>
      <c r="R29" s="11"/>
      <c r="S29" s="40">
        <f t="shared" si="15"/>
        <v>11.892597155277656</v>
      </c>
      <c r="T29" s="40">
        <f t="shared" si="16"/>
        <v>39.158944795728182</v>
      </c>
      <c r="U29" s="40">
        <f t="shared" si="17"/>
        <v>51.051541951005838</v>
      </c>
      <c r="W29" t="str">
        <f>$A$11</f>
        <v>Administrative and secretarial occupations</v>
      </c>
      <c r="X29" s="18">
        <f t="shared" ref="X29:AB29" si="25">X11/X$18*100</f>
        <v>19.156648204400803</v>
      </c>
      <c r="Y29" s="18">
        <f t="shared" si="25"/>
        <v>17.59413084144353</v>
      </c>
      <c r="Z29" s="18">
        <f t="shared" si="25"/>
        <v>17.468582809128286</v>
      </c>
      <c r="AA29" s="18">
        <f t="shared" si="25"/>
        <v>15.923064309640425</v>
      </c>
      <c r="AB29" s="18">
        <f t="shared" si="25"/>
        <v>12.516490252686477</v>
      </c>
      <c r="AC29" s="11"/>
      <c r="AD29" s="40">
        <f t="shared" si="19"/>
        <v>-22.193431711443647</v>
      </c>
      <c r="AE29" s="40">
        <f t="shared" si="20"/>
        <v>50.397117819883753</v>
      </c>
      <c r="AF29" s="40">
        <f t="shared" si="21"/>
        <v>28.203686108440102</v>
      </c>
    </row>
    <row r="30" spans="1:32" x14ac:dyDescent="0.2">
      <c r="A30" t="str">
        <f>$A$12</f>
        <v>Skilled trades occupations</v>
      </c>
      <c r="B30" s="18">
        <f t="shared" si="8"/>
        <v>12.335120622310948</v>
      </c>
      <c r="C30" s="18">
        <f t="shared" si="8"/>
        <v>12.360401619308615</v>
      </c>
      <c r="D30" s="18">
        <f t="shared" si="8"/>
        <v>10.826357595895649</v>
      </c>
      <c r="E30" s="18">
        <f t="shared" si="8"/>
        <v>10.416547553618544</v>
      </c>
      <c r="F30" s="18">
        <f t="shared" si="8"/>
        <v>9.3650518231489599</v>
      </c>
      <c r="G30" s="11"/>
      <c r="H30" s="40">
        <f t="shared" si="11"/>
        <v>-7.2937362307637947</v>
      </c>
      <c r="I30" s="40">
        <f t="shared" si="12"/>
        <v>40.662442859741674</v>
      </c>
      <c r="J30" s="40">
        <f t="shared" si="13"/>
        <v>33.368706628977876</v>
      </c>
      <c r="L30" t="str">
        <f>$A$12</f>
        <v>Skilled trades occupations</v>
      </c>
      <c r="M30" s="18">
        <f t="shared" ref="M30:Q30" si="26">M12/M$18*100</f>
        <v>20.571889851559146</v>
      </c>
      <c r="N30" s="18">
        <f t="shared" si="26"/>
        <v>20.650733935724148</v>
      </c>
      <c r="O30" s="18">
        <f t="shared" si="26"/>
        <v>17.894796356891671</v>
      </c>
      <c r="P30" s="18">
        <f t="shared" si="26"/>
        <v>17.016530736176655</v>
      </c>
      <c r="Q30" s="18">
        <f t="shared" si="26"/>
        <v>15.166066294156725</v>
      </c>
      <c r="R30" s="11"/>
      <c r="S30" s="40">
        <f t="shared" si="15"/>
        <v>-10.169544648594631</v>
      </c>
      <c r="T30" s="40">
        <f t="shared" si="16"/>
        <v>37.801151378034021</v>
      </c>
      <c r="U30" s="40">
        <f t="shared" si="17"/>
        <v>27.63160672943939</v>
      </c>
      <c r="W30" t="str">
        <f>$A$12</f>
        <v>Skilled trades occupations</v>
      </c>
      <c r="X30" s="18">
        <f t="shared" ref="X30:AB30" si="27">X12/X$18*100</f>
        <v>2.2778186408331846</v>
      </c>
      <c r="Y30" s="18">
        <f t="shared" si="27"/>
        <v>2.1064315300567205</v>
      </c>
      <c r="Z30" s="18">
        <f t="shared" si="27"/>
        <v>2.3221038053160896</v>
      </c>
      <c r="AA30" s="18">
        <f t="shared" si="27"/>
        <v>2.5004803269341251</v>
      </c>
      <c r="AB30" s="18">
        <f t="shared" si="27"/>
        <v>2.5526115994980874</v>
      </c>
      <c r="AC30" s="11"/>
      <c r="AD30" s="40">
        <f t="shared" si="19"/>
        <v>19.369802859633531</v>
      </c>
      <c r="AE30" s="40">
        <f t="shared" si="20"/>
        <v>67.191385747070385</v>
      </c>
      <c r="AF30" s="40">
        <f t="shared" si="21"/>
        <v>86.561188606703922</v>
      </c>
    </row>
    <row r="31" spans="1:32" x14ac:dyDescent="0.2">
      <c r="A31" t="str">
        <f>$A$13</f>
        <v>Caring, leisure and other service occupations</v>
      </c>
      <c r="B31" s="18">
        <f t="shared" si="8"/>
        <v>9.7693953968686582</v>
      </c>
      <c r="C31" s="18">
        <f t="shared" si="8"/>
        <v>9.4844175321012472</v>
      </c>
      <c r="D31" s="18">
        <f t="shared" si="8"/>
        <v>9.3386640845092774</v>
      </c>
      <c r="E31" s="18">
        <f t="shared" si="8"/>
        <v>9.6788345524485777</v>
      </c>
      <c r="F31" s="18">
        <f t="shared" si="8"/>
        <v>10.106992311625691</v>
      </c>
      <c r="G31" s="11"/>
      <c r="H31" s="40">
        <f t="shared" si="11"/>
        <v>15.989437635089795</v>
      </c>
      <c r="I31" s="40">
        <f t="shared" si="12"/>
        <v>60.752082281489464</v>
      </c>
      <c r="J31" s="40">
        <f t="shared" si="13"/>
        <v>76.74151991657925</v>
      </c>
      <c r="L31" t="str">
        <f>$A$13</f>
        <v>Caring, leisure and other service occupations</v>
      </c>
      <c r="M31" s="18">
        <f t="shared" ref="M31:Q31" si="28">M13/M$18*100</f>
        <v>2.7701881280314651</v>
      </c>
      <c r="N31" s="18">
        <f t="shared" si="28"/>
        <v>2.6879014461628943</v>
      </c>
      <c r="O31" s="18">
        <f t="shared" si="28"/>
        <v>2.7147373308854919</v>
      </c>
      <c r="P31" s="18">
        <f t="shared" si="28"/>
        <v>2.9785720928013717</v>
      </c>
      <c r="Q31" s="18">
        <f t="shared" si="28"/>
        <v>3.2431093842801357</v>
      </c>
      <c r="R31" s="11"/>
      <c r="S31" s="40">
        <f t="shared" si="15"/>
        <v>26.62259025120386</v>
      </c>
      <c r="T31" s="40">
        <f t="shared" si="16"/>
        <v>50.809754806153386</v>
      </c>
      <c r="U31" s="40">
        <f t="shared" si="17"/>
        <v>77.432345057357239</v>
      </c>
      <c r="W31" t="str">
        <f>$A$13</f>
        <v>Caring, leisure and other service occupations</v>
      </c>
      <c r="X31" s="18">
        <f t="shared" ref="X31:AB31" si="29">X13/X$18*100</f>
        <v>18.31560316042826</v>
      </c>
      <c r="Y31" s="18">
        <f t="shared" si="29"/>
        <v>17.890747941599638</v>
      </c>
      <c r="Z31" s="18">
        <f t="shared" si="29"/>
        <v>17.308111950969767</v>
      </c>
      <c r="AA31" s="18">
        <f t="shared" si="29"/>
        <v>17.71517746422543</v>
      </c>
      <c r="AB31" s="18">
        <f t="shared" si="29"/>
        <v>18.167615566122791</v>
      </c>
      <c r="AC31" s="11"/>
      <c r="AD31" s="40">
        <f t="shared" si="19"/>
        <v>13.982874268097586</v>
      </c>
      <c r="AE31" s="40">
        <f t="shared" si="20"/>
        <v>62.628281261688038</v>
      </c>
      <c r="AF31" s="40">
        <f t="shared" si="21"/>
        <v>76.61115552978562</v>
      </c>
    </row>
    <row r="32" spans="1:32" x14ac:dyDescent="0.2">
      <c r="A32" t="str">
        <f>$A$14</f>
        <v>Sales and customer service occupations</v>
      </c>
      <c r="B32" s="18">
        <f t="shared" si="8"/>
        <v>8.3626048261020625</v>
      </c>
      <c r="C32" s="18">
        <f t="shared" si="8"/>
        <v>7.5429281673891655</v>
      </c>
      <c r="D32" s="18">
        <f t="shared" si="8"/>
        <v>7.6632431690023539</v>
      </c>
      <c r="E32" s="18">
        <f t="shared" si="8"/>
        <v>7.5586524845516285</v>
      </c>
      <c r="F32" s="18">
        <f t="shared" si="8"/>
        <v>7.4096334750288619</v>
      </c>
      <c r="H32" s="40">
        <f t="shared" si="11"/>
        <v>3.6251996630842069</v>
      </c>
      <c r="I32" s="40">
        <f t="shared" si="12"/>
        <v>46.385647060398995</v>
      </c>
      <c r="J32" s="40">
        <f t="shared" si="13"/>
        <v>50.010846723483191</v>
      </c>
      <c r="L32" t="str">
        <f>$A$14</f>
        <v>Sales and customer service occupations</v>
      </c>
      <c r="M32" s="18">
        <f t="shared" ref="M32:Q32" si="30">M14/M$18*100</f>
        <v>6.2172164191342398</v>
      </c>
      <c r="N32" s="18">
        <f t="shared" si="30"/>
        <v>5.6708506070561704</v>
      </c>
      <c r="O32" s="18">
        <f t="shared" si="30"/>
        <v>5.9920205780171907</v>
      </c>
      <c r="P32" s="18">
        <f t="shared" si="30"/>
        <v>6.1359061090093316</v>
      </c>
      <c r="Q32" s="18">
        <f t="shared" si="30"/>
        <v>6.1990427987543981</v>
      </c>
      <c r="S32" s="40">
        <f t="shared" si="15"/>
        <v>9.6550785064810825</v>
      </c>
      <c r="T32" s="40">
        <f t="shared" si="16"/>
        <v>35.354134807239909</v>
      </c>
      <c r="U32" s="40">
        <f t="shared" si="17"/>
        <v>45.009213313720991</v>
      </c>
      <c r="W32" t="str">
        <f>$A$14</f>
        <v>Sales and customer service occupations</v>
      </c>
      <c r="X32" s="18">
        <f t="shared" ref="X32:AB32" si="31">X14/X$18*100</f>
        <v>10.982177922774367</v>
      </c>
      <c r="Y32" s="18">
        <f t="shared" si="31"/>
        <v>9.8584236838239008</v>
      </c>
      <c r="Z32" s="18">
        <f t="shared" si="31"/>
        <v>9.6739419293443021</v>
      </c>
      <c r="AA32" s="18">
        <f t="shared" si="31"/>
        <v>9.2651047047751671</v>
      </c>
      <c r="AB32" s="18">
        <f t="shared" si="31"/>
        <v>8.8312945756253161</v>
      </c>
      <c r="AD32" s="40">
        <f t="shared" si="19"/>
        <v>-0.86836627309835812</v>
      </c>
      <c r="AE32" s="40">
        <f t="shared" si="20"/>
        <v>54.606513345243215</v>
      </c>
      <c r="AF32" s="40">
        <f t="shared" si="21"/>
        <v>53.738147072144848</v>
      </c>
    </row>
    <row r="33" spans="1:32" x14ac:dyDescent="0.2">
      <c r="A33" t="str">
        <f>$A$15</f>
        <v>Process, plant and machine operatives</v>
      </c>
      <c r="B33" s="18">
        <f t="shared" si="8"/>
        <v>8.956206867216288</v>
      </c>
      <c r="C33" s="18">
        <f t="shared" si="8"/>
        <v>9.2999175915881711</v>
      </c>
      <c r="D33" s="18">
        <f t="shared" si="8"/>
        <v>8.3418475010029169</v>
      </c>
      <c r="E33" s="18">
        <f t="shared" si="8"/>
        <v>9.3497360151660125</v>
      </c>
      <c r="F33" s="18">
        <f t="shared" si="8"/>
        <v>9.1149536814383616</v>
      </c>
      <c r="G33" s="11"/>
      <c r="H33" s="40">
        <f t="shared" si="11"/>
        <v>17.104472282928757</v>
      </c>
      <c r="I33" s="40">
        <f t="shared" si="12"/>
        <v>54.50258707836845</v>
      </c>
      <c r="J33" s="40">
        <f t="shared" si="13"/>
        <v>71.607059361297203</v>
      </c>
      <c r="L33" t="str">
        <f>$A$15</f>
        <v>Process, plant and machine operatives</v>
      </c>
      <c r="M33" s="18">
        <f t="shared" ref="M33:Q33" si="32">M15/M$18*100</f>
        <v>14.327673438893083</v>
      </c>
      <c r="N33" s="18">
        <f t="shared" si="32"/>
        <v>14.815820747799416</v>
      </c>
      <c r="O33" s="18">
        <f t="shared" si="32"/>
        <v>13.459671891314823</v>
      </c>
      <c r="P33" s="18">
        <f t="shared" si="32"/>
        <v>14.782159118246549</v>
      </c>
      <c r="Q33" s="18">
        <f t="shared" si="32"/>
        <v>14.413455179774168</v>
      </c>
      <c r="R33" s="11"/>
      <c r="S33" s="40">
        <f t="shared" si="15"/>
        <v>13.503966957214985</v>
      </c>
      <c r="T33" s="40">
        <f t="shared" si="16"/>
        <v>52.019472215762249</v>
      </c>
      <c r="U33" s="40">
        <f t="shared" si="17"/>
        <v>65.523439172977234</v>
      </c>
      <c r="W33" t="str">
        <f>$A$15</f>
        <v>Process, plant and machine operatives</v>
      </c>
      <c r="X33" s="18">
        <f t="shared" ref="X33:AB33" si="33">X15/X$18*100</f>
        <v>2.3975113530896452</v>
      </c>
      <c r="Y33" s="18">
        <f t="shared" si="33"/>
        <v>2.4775244931828122</v>
      </c>
      <c r="Z33" s="18">
        <f t="shared" si="33"/>
        <v>2.1844372237866936</v>
      </c>
      <c r="AA33" s="18">
        <f t="shared" si="33"/>
        <v>2.8340487325945709</v>
      </c>
      <c r="AB33" s="18">
        <f t="shared" si="33"/>
        <v>2.8926412026924604</v>
      </c>
      <c r="AC33" s="11"/>
      <c r="AD33" s="40">
        <f t="shared" si="19"/>
        <v>43.79585514189003</v>
      </c>
      <c r="AE33" s="40">
        <f t="shared" si="20"/>
        <v>72.910494714905454</v>
      </c>
      <c r="AF33" s="40">
        <f t="shared" si="21"/>
        <v>116.70634985679548</v>
      </c>
    </row>
    <row r="34" spans="1:32" x14ac:dyDescent="0.2">
      <c r="A34" t="str">
        <f>$A$16</f>
        <v>Elementary occupations</v>
      </c>
      <c r="B34" s="18">
        <f t="shared" si="8"/>
        <v>12.08132795579478</v>
      </c>
      <c r="C34" s="18">
        <f t="shared" si="8"/>
        <v>10.959914798907761</v>
      </c>
      <c r="D34" s="18">
        <f t="shared" si="8"/>
        <v>10.078145075556325</v>
      </c>
      <c r="E34" s="18">
        <f t="shared" si="8"/>
        <v>9.7503926901184261</v>
      </c>
      <c r="F34" s="18">
        <f t="shared" si="8"/>
        <v>8.9911743138452636</v>
      </c>
      <c r="G34" s="11"/>
      <c r="H34" s="40">
        <f t="shared" si="11"/>
        <v>-4.386971796645958</v>
      </c>
      <c r="I34" s="40">
        <f t="shared" si="12"/>
        <v>47.282014786815672</v>
      </c>
      <c r="J34" s="40">
        <f t="shared" si="13"/>
        <v>42.895042990169713</v>
      </c>
      <c r="L34" t="str">
        <f>$A$16</f>
        <v>Elementary occupations</v>
      </c>
      <c r="M34" s="18">
        <f t="shared" ref="M34:Q34" si="34">M16/M$18*100</f>
        <v>12.193638465078351</v>
      </c>
      <c r="N34" s="18">
        <f t="shared" si="34"/>
        <v>10.55444764059752</v>
      </c>
      <c r="O34" s="18">
        <f t="shared" si="34"/>
        <v>10.153343597194599</v>
      </c>
      <c r="P34" s="18">
        <f t="shared" si="34"/>
        <v>10.104016972438016</v>
      </c>
      <c r="Q34" s="18">
        <f t="shared" si="34"/>
        <v>9.4400641565452474</v>
      </c>
      <c r="R34" s="11"/>
      <c r="S34" s="40">
        <f t="shared" si="15"/>
        <v>-1.4530303542214116</v>
      </c>
      <c r="T34" s="40">
        <f t="shared" si="16"/>
        <v>39.548855178923084</v>
      </c>
      <c r="U34" s="40">
        <f t="shared" si="17"/>
        <v>38.095824824701666</v>
      </c>
      <c r="W34" t="str">
        <f>$A$16</f>
        <v>Elementary occupations</v>
      </c>
      <c r="X34" s="18">
        <f t="shared" ref="X34:AB34" si="35">X16/X$18*100</f>
        <v>11.944194004834097</v>
      </c>
      <c r="Y34" s="18">
        <f t="shared" si="35"/>
        <v>11.461420402640309</v>
      </c>
      <c r="Z34" s="18">
        <f t="shared" si="35"/>
        <v>9.9876714456202329</v>
      </c>
      <c r="AA34" s="18">
        <f t="shared" si="35"/>
        <v>9.3262531863651752</v>
      </c>
      <c r="AB34" s="18">
        <f t="shared" si="35"/>
        <v>8.4640190661414287</v>
      </c>
      <c r="AC34" s="11"/>
      <c r="AD34" s="40">
        <f t="shared" si="19"/>
        <v>-7.9754390722110475</v>
      </c>
      <c r="AE34" s="40">
        <f t="shared" si="20"/>
        <v>56.740346091039761</v>
      </c>
      <c r="AF34" s="40">
        <f t="shared" si="21"/>
        <v>48.764907018828715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7.1719817357823903</v>
      </c>
      <c r="I36" s="43">
        <f t="shared" si="12"/>
        <v>50.005786383552419</v>
      </c>
      <c r="J36" s="43">
        <f t="shared" si="13"/>
        <v>57.177768119334807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5.993055416063652</v>
      </c>
      <c r="T36" s="43">
        <f t="shared" ref="T36" si="37">IF(O18&gt;0,(T18/O18)*100,0)</f>
        <v>42.018692387711035</v>
      </c>
      <c r="U36" s="43">
        <f t="shared" ref="U36" si="38">IF(O18&gt;0,(U18/O18)*100,0)</f>
        <v>48.011747803774682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8.5903838698724826</v>
      </c>
      <c r="AE36" s="43">
        <f t="shared" ref="AE36" si="40">IF(Z18&gt;0,(AE18/Z18)*100,0)</f>
        <v>59.615302245054778</v>
      </c>
      <c r="AF36" s="43">
        <f t="shared" ref="AF36" si="41">IF(Z18&gt;0,(AF18/Z18)*100,0)</f>
        <v>68.205686114927261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Stoke-on-Trent and Staffordshire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Stoke-on-Trent and Staffordshire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Stoke-on-Trent and Staffordshire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2.9609019323285635</v>
      </c>
      <c r="C46" s="18">
        <f t="shared" si="42"/>
        <v>2.7679913331547956</v>
      </c>
      <c r="D46" s="18">
        <f t="shared" si="42"/>
        <v>0.63792379485951844</v>
      </c>
      <c r="E46" s="18">
        <f t="shared" si="42"/>
        <v>1.2441290295617691</v>
      </c>
      <c r="F46" s="18">
        <f>IF(F$6-D$6 &lt;&gt; 0,(EXP(LN(F8/D8)/(F$6-D$6))-1)*100,0)</f>
        <v>1.0416559722022933</v>
      </c>
      <c r="H46" s="18">
        <f>IF($F$6-$D$6 &lt;&gt; 0,(EXP(LN(1+(H26/100))/($F$6-$D$6))-1)*100,0)</f>
        <v>1.0416559722022933</v>
      </c>
      <c r="I46" s="18">
        <f>IF($F$6-$D$6 &lt;&gt; 0,(EXP(LN(1+(I26/100))/($F$6-$D$6))-1)*100,0)</f>
        <v>3.0567677554081962</v>
      </c>
      <c r="J46" s="18">
        <f>IF($F$6-$D$6 &lt;&gt; 0,(EXP(LN(1+(J26/100))/($F$6-$D$6))-1)*100,0)</f>
        <v>3.7578885697203912</v>
      </c>
      <c r="L46" t="str">
        <f>$A$8</f>
        <v>Managers, directors and senior officials</v>
      </c>
      <c r="M46" s="18">
        <f t="shared" ref="M46:M54" si="43">IF(N$6-M$6 &lt;&gt; 0,(EXP(LN(N8/M8)/(N$6-M$6))-1)*100,0)</f>
        <v>2.70032654108181</v>
      </c>
      <c r="N46" s="18">
        <f t="shared" ref="N46:N54" si="44">IF(O$6-N$6 &lt;&gt; 0,(EXP(LN(O8/N8)/(O$6-N$6))-1)*100,0)</f>
        <v>-0.4665242220500021</v>
      </c>
      <c r="O46" s="18">
        <f t="shared" ref="O46:O54" si="45">IF(P$6-O$6 &lt;&gt; 0,(EXP(LN(P8/O8)/(P$6-O$6))-1)*100,0)</f>
        <v>0.19645811726303197</v>
      </c>
      <c r="P46" s="18">
        <f t="shared" ref="P46:P54" si="46">IF(Q$6-P$6 &lt;&gt; 0,(EXP(LN(Q8/P8)/(Q$6-P$6))-1)*100,0)</f>
        <v>0.90587021277701574</v>
      </c>
      <c r="Q46" s="18">
        <f>IF(Q$6-O$6 &lt;&gt; 0,(EXP(LN(Q8/O8)/(Q$6-O$6))-1)*100,0)</f>
        <v>0.66884317571667129</v>
      </c>
      <c r="S46" s="18">
        <f>IF($F$6-$D$6 &lt;&gt; 0,(EXP(LN(1+(S26/100))/($F$6-$D$6))-1)*100,0)</f>
        <v>0.66884317571667129</v>
      </c>
      <c r="T46" s="18">
        <f>IF($F$6-$D$6 &lt;&gt; 0,(EXP(LN(1+(T26/100))/($F$6-$D$6))-1)*100,0)</f>
        <v>2.7409174327634123</v>
      </c>
      <c r="U46" s="18">
        <f>IF($F$6-$D$6 &lt;&gt; 0,(EXP(LN(1+(U26/100))/($F$6-$D$6))-1)*100,0)</f>
        <v>3.2060192113101404</v>
      </c>
      <c r="W46" t="str">
        <f>$A$8</f>
        <v>Managers, directors and senior officials</v>
      </c>
      <c r="X46" s="18">
        <f t="shared" ref="X46:X54" si="47">IF(Y$6-X$6 &lt;&gt; 0,(EXP(LN(Y8/X8)/(Y$6-X$6))-1)*100,0)</f>
        <v>3.505672768490653</v>
      </c>
      <c r="Y46" s="18">
        <f t="shared" ref="Y46:Y54" si="48">IF(Z$6-Y$6 &lt;&gt; 0,(EXP(LN(Z8/Y8)/(Z$6-Y$6))-1)*100,0)</f>
        <v>9.3995358772490878</v>
      </c>
      <c r="Z46" s="18">
        <f t="shared" ref="Z46:Z54" si="49">IF(AA$6-Z$6 &lt;&gt; 0,(EXP(LN(AA8/Z8)/(AA$6-Z$6))-1)*100,0)</f>
        <v>1.4412875873245801</v>
      </c>
      <c r="AA46" s="18">
        <f t="shared" ref="AA46:AA54" si="50">IF(AB$6-AA$6 &lt;&gt; 0,(EXP(LN(AB8/AA8)/(AB$6-AA$6))-1)*100,0)</f>
        <v>1.8138383208289532</v>
      </c>
      <c r="AB46" s="18">
        <f>IF(AB$6-Z$6 &lt;&gt; 0,(EXP(LN(AB8/Z8)/(AB$6-Z$6))-1)*100,0)</f>
        <v>1.6895029661069039</v>
      </c>
      <c r="AD46" s="18">
        <f>IF($F$6-$D$6 &lt;&gt; 0,(EXP(LN(1+(AD26/100))/($F$6-$D$6))-1)*100,0)</f>
        <v>1.6895029661069039</v>
      </c>
      <c r="AE46" s="18">
        <f>IF($F$6-$D$6 &lt;&gt; 0,(EXP(LN(1+(AE26/100))/($F$6-$D$6))-1)*100,0)</f>
        <v>3.612025411248232</v>
      </c>
      <c r="AF46" s="18">
        <f>IF($F$6-$D$6 &lt;&gt; 0,(EXP(LN(1+(AF26/100))/($F$6-$D$6))-1)*100,0)</f>
        <v>4.6890270035780945</v>
      </c>
    </row>
    <row r="47" spans="1:32" x14ac:dyDescent="0.2">
      <c r="A47" t="str">
        <f>$A$9</f>
        <v>Professional occupations</v>
      </c>
      <c r="B47" s="18">
        <f t="shared" si="42"/>
        <v>3.5139334902229535</v>
      </c>
      <c r="C47" s="18">
        <f t="shared" si="42"/>
        <v>4.7352286764555718</v>
      </c>
      <c r="D47" s="18">
        <f t="shared" si="42"/>
        <v>1.5784604196867669</v>
      </c>
      <c r="E47" s="18">
        <f t="shared" si="42"/>
        <v>1.0596056442726987</v>
      </c>
      <c r="F47" s="18">
        <f>IF(F$6-D$6 &lt;&gt; 0,(EXP(LN(F9/D9)/(F$6-D$6))-1)*100,0)</f>
        <v>1.2322620911970006</v>
      </c>
      <c r="H47" s="18">
        <f t="shared" ref="H47:J56" si="51">IF($F$6-$D$6 &lt;&gt; 0,(EXP(LN(1+(H27/100))/($F$6-$D$6))-1)*100,0)</f>
        <v>1.2322620911970006</v>
      </c>
      <c r="I47" s="18">
        <f t="shared" si="51"/>
        <v>2.8053737177152538</v>
      </c>
      <c r="J47" s="18">
        <f t="shared" si="51"/>
        <v>3.6657795447632147</v>
      </c>
      <c r="L47" t="str">
        <f>$A$9</f>
        <v>Professional occupations</v>
      </c>
      <c r="M47" s="18">
        <f t="shared" si="43"/>
        <v>3.380466722974429</v>
      </c>
      <c r="N47" s="18">
        <f t="shared" si="44"/>
        <v>5.2766817277099198</v>
      </c>
      <c r="O47" s="18">
        <f t="shared" si="45"/>
        <v>1.3603460030650494</v>
      </c>
      <c r="P47" s="18">
        <f t="shared" si="46"/>
        <v>0.80456584498078687</v>
      </c>
      <c r="Q47" s="18">
        <f>IF(Q$6-O$6 &lt;&gt; 0,(EXP(LN(Q9/O9)/(Q$6-O$6))-1)*100,0)</f>
        <v>0.98948646319874101</v>
      </c>
      <c r="S47" s="18">
        <f t="shared" ref="S47:U47" si="52">IF($F$6-$D$6 &lt;&gt; 0,(EXP(LN(1+(S27/100))/($F$6-$D$6))-1)*100,0)</f>
        <v>0.98948646319874101</v>
      </c>
      <c r="T47" s="18">
        <f t="shared" si="52"/>
        <v>2.3196808536810387</v>
      </c>
      <c r="U47" s="18">
        <f t="shared" si="52"/>
        <v>3.0515510265699985</v>
      </c>
      <c r="W47" t="str">
        <f>$A$9</f>
        <v>Professional occupations</v>
      </c>
      <c r="X47" s="18">
        <f t="shared" si="47"/>
        <v>3.6593924821328727</v>
      </c>
      <c r="Y47" s="18">
        <f t="shared" si="48"/>
        <v>4.1490866060218901</v>
      </c>
      <c r="Z47" s="18">
        <f t="shared" si="49"/>
        <v>1.8150063188990595</v>
      </c>
      <c r="AA47" s="18">
        <f t="shared" si="50"/>
        <v>1.32624204140952</v>
      </c>
      <c r="AB47" s="18">
        <f>IF(AB$6-Z$6 &lt;&gt; 0,(EXP(LN(AB9/Z9)/(AB$6-Z$6))-1)*100,0)</f>
        <v>1.4889022073032665</v>
      </c>
      <c r="AD47" s="18">
        <f t="shared" ref="AD47:AF47" si="53">IF($F$6-$D$6 &lt;&gt; 0,(EXP(LN(1+(AD27/100))/($F$6-$D$6))-1)*100,0)</f>
        <v>1.4889022073032665</v>
      </c>
      <c r="AE47" s="18">
        <f t="shared" si="53"/>
        <v>3.3024433297078382</v>
      </c>
      <c r="AF47" s="18">
        <f t="shared" si="53"/>
        <v>4.2842229931851605</v>
      </c>
    </row>
    <row r="48" spans="1:32" x14ac:dyDescent="0.2">
      <c r="A48" t="str">
        <f>$A$10</f>
        <v>Associate professional occupations</v>
      </c>
      <c r="B48" s="18">
        <f t="shared" si="42"/>
        <v>1.6266172505256193</v>
      </c>
      <c r="C48" s="18">
        <f t="shared" si="42"/>
        <v>3.3267175091222567</v>
      </c>
      <c r="D48" s="18">
        <f t="shared" si="42"/>
        <v>-0.34075518762828327</v>
      </c>
      <c r="E48" s="18">
        <f t="shared" si="42"/>
        <v>0.8205258446865038</v>
      </c>
      <c r="F48" s="18">
        <f t="shared" ref="F48:F56" si="54">IF(F$6-D$6 &lt;&gt; 0,(EXP(LN(F10/D10)/(F$6-D$6))-1)*100,0)</f>
        <v>0.43193636286125159</v>
      </c>
      <c r="H48" s="18">
        <f t="shared" si="51"/>
        <v>0.43193636286125159</v>
      </c>
      <c r="I48" s="18">
        <f t="shared" si="51"/>
        <v>2.5714647202616181</v>
      </c>
      <c r="J48" s="18">
        <f t="shared" si="51"/>
        <v>2.8770597854314905</v>
      </c>
      <c r="L48" t="str">
        <f>$A$10</f>
        <v>Associate professional occupations</v>
      </c>
      <c r="M48" s="18">
        <f t="shared" si="43"/>
        <v>1.2288822584755055</v>
      </c>
      <c r="N48" s="18">
        <f t="shared" si="44"/>
        <v>3.0347946992495878</v>
      </c>
      <c r="O48" s="18">
        <f t="shared" si="45"/>
        <v>-1.0839986817489877</v>
      </c>
      <c r="P48" s="18">
        <f>IF(Q$6-P$6 &lt;&gt; 0,(EXP(LN(Q10/P10)/(Q$6-P$6))-1)*100,0)</f>
        <v>0.36302409964945603</v>
      </c>
      <c r="Q48" s="18">
        <f t="shared" ref="Q48:Q54" si="55">IF(Q$6-O$6 &lt;&gt; 0,(EXP(LN(Q10/O10)/(Q$6-O$6))-1)*100,0)</f>
        <v>-0.12165368819389011</v>
      </c>
      <c r="S48" s="18">
        <f t="shared" ref="S48:U48" si="56">IF($F$6-$D$6 &lt;&gt; 0,(EXP(LN(1+(S28/100))/($F$6-$D$6))-1)*100,0)</f>
        <v>-0.12165368819389011</v>
      </c>
      <c r="T48" s="18">
        <f t="shared" si="56"/>
        <v>2.0741815617349779</v>
      </c>
      <c r="U48" s="18">
        <f t="shared" si="56"/>
        <v>1.9831235953080339</v>
      </c>
      <c r="W48" t="str">
        <f>$A$10</f>
        <v>Associate professional occupations</v>
      </c>
      <c r="X48" s="18">
        <f t="shared" si="47"/>
        <v>2.1267590064887099</v>
      </c>
      <c r="Y48" s="18">
        <f t="shared" si="48"/>
        <v>3.6857898403744871</v>
      </c>
      <c r="Z48" s="18">
        <f t="shared" si="49"/>
        <v>0.53860721010492441</v>
      </c>
      <c r="AA48" s="18">
        <f t="shared" si="50"/>
        <v>1.3145994993488008</v>
      </c>
      <c r="AB48" s="18">
        <f t="shared" ref="AB48:AB54" si="57">IF(AB$6-Z$6 &lt;&gt; 0,(EXP(LN(AB10/Z10)/(AB$6-Z$6))-1)*100,0)</f>
        <v>1.055272188791978</v>
      </c>
      <c r="AD48" s="18">
        <f t="shared" ref="AD48:AF48" si="58">IF($F$6-$D$6 &lt;&gt; 0,(EXP(LN(1+(AD28/100))/($F$6-$D$6))-1)*100,0)</f>
        <v>1.055272188791978</v>
      </c>
      <c r="AE48" s="18">
        <f t="shared" si="58"/>
        <v>3.1367565265792763</v>
      </c>
      <c r="AF48" s="18">
        <f t="shared" si="58"/>
        <v>3.8399752692469979</v>
      </c>
    </row>
    <row r="49" spans="1:32" x14ac:dyDescent="0.2">
      <c r="A49" t="str">
        <f>$A$11</f>
        <v>Administrative and secretarial occupations</v>
      </c>
      <c r="B49" s="18">
        <f t="shared" si="42"/>
        <v>-1.8299365810617751</v>
      </c>
      <c r="C49" s="18">
        <f t="shared" si="42"/>
        <v>3.3434764658770488</v>
      </c>
      <c r="D49" s="18">
        <f t="shared" si="42"/>
        <v>-0.81274537809815639</v>
      </c>
      <c r="E49" s="18">
        <f t="shared" si="42"/>
        <v>-0.84652304859732519</v>
      </c>
      <c r="F49" s="18">
        <f t="shared" si="54"/>
        <v>-0.83526510337982307</v>
      </c>
      <c r="H49" s="18">
        <f t="shared" si="51"/>
        <v>-0.83526510337982307</v>
      </c>
      <c r="I49" s="18">
        <f t="shared" si="51"/>
        <v>2.6006485650438282</v>
      </c>
      <c r="J49" s="18">
        <f t="shared" si="51"/>
        <v>2.0286734066763623</v>
      </c>
      <c r="L49" t="str">
        <f>$A$11</f>
        <v>Administrative and secretarial occupations</v>
      </c>
      <c r="M49" s="18">
        <f t="shared" si="43"/>
        <v>-2.678322676928202</v>
      </c>
      <c r="N49" s="18">
        <f t="shared" si="44"/>
        <v>18.138912959225493</v>
      </c>
      <c r="O49" s="18">
        <f t="shared" si="45"/>
        <v>-7.1677774251688309E-2</v>
      </c>
      <c r="P49" s="18">
        <f t="shared" si="46"/>
        <v>1.1662932264358661</v>
      </c>
      <c r="Q49" s="18">
        <f t="shared" si="55"/>
        <v>0.75194146224066838</v>
      </c>
      <c r="S49" s="18">
        <f t="shared" ref="S49:U49" si="59">IF($F$6-$D$6 &lt;&gt; 0,(EXP(LN(1+(S29/100))/($F$6-$D$6))-1)*100,0)</f>
        <v>0.75194146224066838</v>
      </c>
      <c r="T49" s="18">
        <f t="shared" si="59"/>
        <v>2.227421927431128</v>
      </c>
      <c r="U49" s="18">
        <f t="shared" si="59"/>
        <v>2.787825256993437</v>
      </c>
      <c r="W49" t="str">
        <f>$A$11</f>
        <v>Administrative and secretarial occupations</v>
      </c>
      <c r="X49" s="18">
        <f t="shared" si="47"/>
        <v>-1.5129262696930823</v>
      </c>
      <c r="Y49" s="18">
        <f t="shared" si="48"/>
        <v>-2.0227114944765479</v>
      </c>
      <c r="Z49" s="18">
        <f t="shared" si="49"/>
        <v>-1.143916973814163</v>
      </c>
      <c r="AA49" s="18">
        <f t="shared" si="50"/>
        <v>-1.9156029110880324</v>
      </c>
      <c r="AB49" s="18">
        <f t="shared" si="57"/>
        <v>-1.6590459203605801</v>
      </c>
      <c r="AD49" s="18">
        <f t="shared" ref="AD49:AF49" si="60">IF($F$6-$D$6 &lt;&gt; 0,(EXP(LN(1+(AD29/100))/($F$6-$D$6))-1)*100,0)</f>
        <v>-1.6590459203605801</v>
      </c>
      <c r="AE49" s="18">
        <f t="shared" si="60"/>
        <v>2.758076817385513</v>
      </c>
      <c r="AF49" s="18">
        <f t="shared" si="60"/>
        <v>1.670127334274496</v>
      </c>
    </row>
    <row r="50" spans="1:32" x14ac:dyDescent="0.2">
      <c r="A50" t="str">
        <f>$A$12</f>
        <v>Skilled trades occupations</v>
      </c>
      <c r="B50" s="18">
        <f t="shared" si="42"/>
        <v>0.83486691250547196</v>
      </c>
      <c r="C50" s="18">
        <f t="shared" si="42"/>
        <v>-14.8691451026711</v>
      </c>
      <c r="D50" s="18">
        <f t="shared" si="42"/>
        <v>-0.10333825772409488</v>
      </c>
      <c r="E50" s="18">
        <f t="shared" si="42"/>
        <v>-0.70316177662713697</v>
      </c>
      <c r="F50" s="18">
        <f t="shared" si="54"/>
        <v>-0.50362185361048084</v>
      </c>
      <c r="H50" s="18">
        <f t="shared" si="51"/>
        <v>-0.50362185361048084</v>
      </c>
      <c r="I50" s="18">
        <f t="shared" si="51"/>
        <v>2.3006854622406925</v>
      </c>
      <c r="J50" s="18">
        <f t="shared" si="51"/>
        <v>1.938192641068448</v>
      </c>
      <c r="L50" t="str">
        <f>$A$12</f>
        <v>Skilled trades occupations</v>
      </c>
      <c r="M50" s="18">
        <f t="shared" si="43"/>
        <v>1.0255827643805837</v>
      </c>
      <c r="N50" s="18">
        <f t="shared" si="44"/>
        <v>-16.819900480537775</v>
      </c>
      <c r="O50" s="18">
        <f t="shared" si="45"/>
        <v>-0.36561554407379404</v>
      </c>
      <c r="P50" s="18">
        <f t="shared" si="46"/>
        <v>-0.88537570163939039</v>
      </c>
      <c r="Q50" s="18">
        <f t="shared" si="55"/>
        <v>-0.71242428525845058</v>
      </c>
      <c r="S50" s="18">
        <f t="shared" ref="S50:U50" si="61">IF($F$6-$D$6 &lt;&gt; 0,(EXP(LN(1+(S30/100))/($F$6-$D$6))-1)*100,0)</f>
        <v>-0.71242428525845058</v>
      </c>
      <c r="T50" s="18">
        <f t="shared" si="61"/>
        <v>2.1606207392726784</v>
      </c>
      <c r="U50" s="18">
        <f t="shared" si="61"/>
        <v>1.639818870450771</v>
      </c>
      <c r="W50" t="str">
        <f>$A$12</f>
        <v>Skilled trades occupations</v>
      </c>
      <c r="X50" s="18">
        <f t="shared" si="47"/>
        <v>-1.3438390761837393</v>
      </c>
      <c r="Y50" s="18">
        <f t="shared" si="48"/>
        <v>8.7852073750235515</v>
      </c>
      <c r="Z50" s="18">
        <f t="shared" si="49"/>
        <v>2.2063703673253832</v>
      </c>
      <c r="AA50" s="18">
        <f t="shared" si="50"/>
        <v>0.68168259653631491</v>
      </c>
      <c r="AB50" s="18">
        <f t="shared" si="57"/>
        <v>1.1873677403623883</v>
      </c>
      <c r="AD50" s="18">
        <f t="shared" ref="AD50:AF50" si="62">IF($F$6-$D$6 &lt;&gt; 0,(EXP(LN(1+(AD30/100))/($F$6-$D$6))-1)*100,0)</f>
        <v>1.1873677403623883</v>
      </c>
      <c r="AE50" s="18">
        <f t="shared" si="62"/>
        <v>3.4858393530771581</v>
      </c>
      <c r="AF50" s="18">
        <f t="shared" si="62"/>
        <v>4.2448847028796255</v>
      </c>
    </row>
    <row r="51" spans="1:32" x14ac:dyDescent="0.2">
      <c r="A51" t="str">
        <f>$A$13</f>
        <v>Caring, leisure and other service occupations</v>
      </c>
      <c r="B51" s="18">
        <f t="shared" si="42"/>
        <v>4.0114104722510646E-2</v>
      </c>
      <c r="C51" s="18">
        <f t="shared" si="42"/>
        <v>-4.3001408874438933</v>
      </c>
      <c r="D51" s="18">
        <f t="shared" si="42"/>
        <v>1.3935552687958763</v>
      </c>
      <c r="E51" s="18">
        <f t="shared" si="42"/>
        <v>0.79446140787953201</v>
      </c>
      <c r="F51" s="18">
        <f t="shared" si="54"/>
        <v>0.99376501337964385</v>
      </c>
      <c r="H51" s="18">
        <f t="shared" si="51"/>
        <v>0.99376501337964385</v>
      </c>
      <c r="I51" s="18">
        <f t="shared" si="51"/>
        <v>3.215227421211786</v>
      </c>
      <c r="J51" s="18">
        <f t="shared" si="51"/>
        <v>3.8697865198234149</v>
      </c>
      <c r="L51" t="str">
        <f>$A$13</f>
        <v>Caring, leisure and other service occupations</v>
      </c>
      <c r="M51" s="18">
        <f t="shared" si="43"/>
        <v>0.17101132092052218</v>
      </c>
      <c r="N51" s="18">
        <f t="shared" si="44"/>
        <v>-3.0511547673099271</v>
      </c>
      <c r="O51" s="18">
        <f t="shared" si="45"/>
        <v>2.5265750683409527</v>
      </c>
      <c r="P51" s="18">
        <f t="shared" si="46"/>
        <v>1.1190298793489539</v>
      </c>
      <c r="Q51" s="18">
        <f t="shared" si="55"/>
        <v>1.5860513349142291</v>
      </c>
      <c r="S51" s="18">
        <f t="shared" ref="S51:U51" si="63">IF($F$6-$D$6 &lt;&gt; 0,(EXP(LN(1+(S31/100))/($F$6-$D$6))-1)*100,0)</f>
        <v>1.5860513349142291</v>
      </c>
      <c r="T51" s="18">
        <f t="shared" si="63"/>
        <v>2.7768482715123222</v>
      </c>
      <c r="U51" s="18">
        <f t="shared" si="63"/>
        <v>3.8968034888322123</v>
      </c>
      <c r="W51" t="str">
        <f>$A$13</f>
        <v>Caring, leisure and other service occupations</v>
      </c>
      <c r="X51" s="18">
        <f t="shared" si="47"/>
        <v>1.5884121734677237E-2</v>
      </c>
      <c r="Y51" s="18">
        <f t="shared" si="48"/>
        <v>-4.5322341656411691</v>
      </c>
      <c r="Z51" s="18">
        <f t="shared" si="49"/>
        <v>1.1739638892756865</v>
      </c>
      <c r="AA51" s="18">
        <f t="shared" si="50"/>
        <v>0.72785312431289384</v>
      </c>
      <c r="AB51" s="18">
        <f t="shared" si="57"/>
        <v>0.87633772147570621</v>
      </c>
      <c r="AD51" s="18">
        <f t="shared" ref="AD51:AF51" si="64">IF($F$6-$D$6 &lt;&gt; 0,(EXP(LN(1+(AD31/100))/($F$6-$D$6))-1)*100,0)</f>
        <v>0.87633772147570621</v>
      </c>
      <c r="AE51" s="18">
        <f t="shared" si="64"/>
        <v>3.2951042155313637</v>
      </c>
      <c r="AF51" s="18">
        <f t="shared" si="64"/>
        <v>3.8646771434455607</v>
      </c>
    </row>
    <row r="52" spans="1:32" x14ac:dyDescent="0.2">
      <c r="A52" t="str">
        <f>$A$14</f>
        <v>Sales and customer service occupations</v>
      </c>
      <c r="B52" s="18">
        <f t="shared" si="42"/>
        <v>-1.782690468300796</v>
      </c>
      <c r="C52" s="18">
        <f t="shared" si="42"/>
        <v>-1.2561982573243591</v>
      </c>
      <c r="D52" s="18">
        <f t="shared" si="42"/>
        <v>0.39429709727731854</v>
      </c>
      <c r="E52" s="18">
        <f t="shared" si="42"/>
        <v>0.1594696685459418</v>
      </c>
      <c r="F52" s="18">
        <f t="shared" si="54"/>
        <v>0.23768438420785909</v>
      </c>
      <c r="H52" s="18">
        <f t="shared" si="51"/>
        <v>0.23768438420785909</v>
      </c>
      <c r="I52" s="18">
        <f t="shared" si="51"/>
        <v>2.5730414272062685</v>
      </c>
      <c r="J52" s="18">
        <f t="shared" si="51"/>
        <v>2.7404611749925589</v>
      </c>
      <c r="L52" t="str">
        <f>$A$14</f>
        <v>Sales and customer service occupations</v>
      </c>
      <c r="M52" s="18">
        <f t="shared" si="43"/>
        <v>-1.3654439045551303</v>
      </c>
      <c r="N52" s="18">
        <f t="shared" si="44"/>
        <v>1.4269243484347882</v>
      </c>
      <c r="O52" s="18">
        <f t="shared" si="45"/>
        <v>1.1210269525453675</v>
      </c>
      <c r="P52" s="18">
        <f t="shared" si="46"/>
        <v>0.36496540986998838</v>
      </c>
      <c r="Q52" s="18">
        <f t="shared" si="55"/>
        <v>0.61635572554816775</v>
      </c>
      <c r="S52" s="18">
        <f t="shared" ref="S52:U52" si="65">IF($F$6-$D$6 &lt;&gt; 0,(EXP(LN(1+(S32/100))/($F$6-$D$6))-1)*100,0)</f>
        <v>0.61635572554816775</v>
      </c>
      <c r="T52" s="18">
        <f t="shared" si="65"/>
        <v>2.038665116849403</v>
      </c>
      <c r="U52" s="18">
        <f t="shared" si="65"/>
        <v>2.5084593710204661</v>
      </c>
      <c r="W52" t="str">
        <f>$A$14</f>
        <v>Sales and customer service occupations</v>
      </c>
      <c r="X52" s="18">
        <f t="shared" si="47"/>
        <v>-2.0742489125096908</v>
      </c>
      <c r="Y52" s="18">
        <f t="shared" si="48"/>
        <v>-3.1651781439399285</v>
      </c>
      <c r="Z52" s="18">
        <f t="shared" si="49"/>
        <v>-0.1612869251844562</v>
      </c>
      <c r="AA52" s="18">
        <f t="shared" si="50"/>
        <v>-6.5070762800045756E-3</v>
      </c>
      <c r="AB52" s="18">
        <f t="shared" si="57"/>
        <v>-5.8127002564545283E-2</v>
      </c>
      <c r="AD52" s="18">
        <f t="shared" ref="AD52:AF52" si="66">IF($F$6-$D$6 &lt;&gt; 0,(EXP(LN(1+(AD32/100))/($F$6-$D$6))-1)*100,0)</f>
        <v>-5.8127002564545283E-2</v>
      </c>
      <c r="AE52" s="18">
        <f t="shared" si="66"/>
        <v>2.9473533082420733</v>
      </c>
      <c r="AF52" s="18">
        <f t="shared" si="66"/>
        <v>2.9087041490723387</v>
      </c>
    </row>
    <row r="53" spans="1:32" x14ac:dyDescent="0.2">
      <c r="A53" t="str">
        <f>$A$15</f>
        <v>Process, plant and machine operatives</v>
      </c>
      <c r="B53" s="18">
        <f t="shared" si="42"/>
        <v>1.7365907383993351</v>
      </c>
      <c r="C53" s="18">
        <f t="shared" si="42"/>
        <v>-12.819299334632783</v>
      </c>
      <c r="D53" s="18">
        <f t="shared" si="42"/>
        <v>2.9935694019464165</v>
      </c>
      <c r="E53" s="18">
        <f t="shared" si="42"/>
        <v>0.10419864285864389</v>
      </c>
      <c r="F53" s="18">
        <f t="shared" si="54"/>
        <v>1.0582016044486275</v>
      </c>
      <c r="H53" s="18">
        <f t="shared" si="51"/>
        <v>1.0582016044486275</v>
      </c>
      <c r="I53" s="18">
        <f t="shared" si="51"/>
        <v>2.9427384566363957</v>
      </c>
      <c r="J53" s="18">
        <f t="shared" si="51"/>
        <v>3.6658413163352943</v>
      </c>
      <c r="L53" t="str">
        <f>$A$15</f>
        <v>Process, plant and machine operatives</v>
      </c>
      <c r="M53" s="18">
        <f t="shared" si="43"/>
        <v>1.7779148788466204</v>
      </c>
      <c r="N53" s="18">
        <f t="shared" si="44"/>
        <v>-12.795895914153698</v>
      </c>
      <c r="O53" s="18">
        <f t="shared" si="45"/>
        <v>2.5465537113507075</v>
      </c>
      <c r="P53" s="18">
        <f t="shared" si="46"/>
        <v>9.3418496754038571E-3</v>
      </c>
      <c r="Q53" s="18">
        <f t="shared" si="55"/>
        <v>0.84802621878603546</v>
      </c>
      <c r="S53" s="18">
        <f t="shared" ref="S53:U53" si="67">IF($F$6-$D$6 &lt;&gt; 0,(EXP(LN(1+(S33/100))/($F$6-$D$6))-1)*100,0)</f>
        <v>0.84802621878603546</v>
      </c>
      <c r="T53" s="18">
        <f t="shared" si="67"/>
        <v>2.8316050828485206</v>
      </c>
      <c r="U53" s="18">
        <f t="shared" si="67"/>
        <v>3.416689996063127</v>
      </c>
      <c r="W53" t="str">
        <f>$A$15</f>
        <v>Process, plant and machine operatives</v>
      </c>
      <c r="X53" s="18">
        <f t="shared" si="47"/>
        <v>1.4335164087269314</v>
      </c>
      <c r="Y53" s="18">
        <f t="shared" si="48"/>
        <v>-12.992403373323913</v>
      </c>
      <c r="Z53" s="18">
        <f t="shared" si="49"/>
        <v>6.0872403533621222</v>
      </c>
      <c r="AA53" s="18">
        <f t="shared" si="50"/>
        <v>0.67996610287281989</v>
      </c>
      <c r="AB53" s="18">
        <f t="shared" si="57"/>
        <v>2.451052540243337</v>
      </c>
      <c r="AD53" s="18">
        <f t="shared" ref="AD53:AF53" si="68">IF($F$6-$D$6 &lt;&gt; 0,(EXP(LN(1+(AD33/100))/($F$6-$D$6))-1)*100,0)</f>
        <v>2.451052540243337</v>
      </c>
      <c r="AE53" s="18">
        <f t="shared" si="68"/>
        <v>3.7181488413282837</v>
      </c>
      <c r="AF53" s="18">
        <f t="shared" si="68"/>
        <v>5.2910465628092762</v>
      </c>
    </row>
    <row r="54" spans="1:32" x14ac:dyDescent="0.2">
      <c r="A54" t="str">
        <f>$A$16</f>
        <v>Elementary occupations</v>
      </c>
      <c r="B54" s="18">
        <f t="shared" si="42"/>
        <v>-1.6415762932106115</v>
      </c>
      <c r="C54" s="18">
        <f t="shared" si="42"/>
        <v>-10.626114965775235</v>
      </c>
      <c r="D54" s="18">
        <f t="shared" si="42"/>
        <v>7.1357885796929921E-3</v>
      </c>
      <c r="E54" s="18">
        <f t="shared" si="42"/>
        <v>-0.45115794750553162</v>
      </c>
      <c r="F54" s="18">
        <f t="shared" si="54"/>
        <v>-0.29862719887303601</v>
      </c>
      <c r="H54" s="18">
        <f t="shared" si="51"/>
        <v>-0.29862719887303601</v>
      </c>
      <c r="I54" s="18">
        <f t="shared" si="51"/>
        <v>2.6147948209936045</v>
      </c>
      <c r="J54" s="18">
        <f t="shared" si="51"/>
        <v>2.4081398293310796</v>
      </c>
      <c r="L54" t="str">
        <f>$A$16</f>
        <v>Elementary occupations</v>
      </c>
      <c r="M54" s="18">
        <f t="shared" si="43"/>
        <v>-2.6487375162954296</v>
      </c>
      <c r="N54" s="18">
        <f t="shared" si="44"/>
        <v>-7.6574762065857005</v>
      </c>
      <c r="O54" s="18">
        <f t="shared" si="45"/>
        <v>0.54428415342604453</v>
      </c>
      <c r="P54" s="18">
        <f t="shared" si="46"/>
        <v>-0.41690170467624243</v>
      </c>
      <c r="Q54" s="18">
        <f t="shared" si="55"/>
        <v>-9.753175530721192E-2</v>
      </c>
      <c r="S54" s="18">
        <f t="shared" ref="S54:U54" si="69">IF($F$6-$D$6 &lt;&gt; 0,(EXP(LN(1+(S34/100))/($F$6-$D$6))-1)*100,0)</f>
        <v>-9.753175530721192E-2</v>
      </c>
      <c r="T54" s="18">
        <f t="shared" si="69"/>
        <v>2.2464924507768158</v>
      </c>
      <c r="U54" s="18">
        <f t="shared" si="69"/>
        <v>2.1751702172266851</v>
      </c>
      <c r="W54" t="str">
        <f>$A$16</f>
        <v>Elementary occupations</v>
      </c>
      <c r="X54" s="18">
        <f t="shared" si="47"/>
        <v>-0.42792470029351382</v>
      </c>
      <c r="Y54" s="18">
        <f t="shared" si="48"/>
        <v>-14.007343514886495</v>
      </c>
      <c r="Z54" s="18">
        <f t="shared" si="49"/>
        <v>-0.66593826329381933</v>
      </c>
      <c r="AA54" s="18">
        <f t="shared" si="50"/>
        <v>-0.49583069785184009</v>
      </c>
      <c r="AB54" s="18">
        <f t="shared" si="57"/>
        <v>-0.5525655623616621</v>
      </c>
      <c r="AD54" s="18">
        <f t="shared" ref="AD54:AF54" si="70">IF($F$6-$D$6 &lt;&gt; 0,(EXP(LN(1+(AD34/100))/($F$6-$D$6))-1)*100,0)</f>
        <v>-0.5525655623616621</v>
      </c>
      <c r="AE54" s="18">
        <f t="shared" si="70"/>
        <v>3.0414718213219949</v>
      </c>
      <c r="AF54" s="18">
        <f t="shared" si="70"/>
        <v>2.6833509716164716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0.78326738499550075</v>
      </c>
      <c r="C56" s="26">
        <f>IF(D$6-C$6 &lt;&gt; 0,(EXP(LN(D18/C18)/(D$6-C$6))-1)*100,0)</f>
        <v>-2.8065027960108235</v>
      </c>
      <c r="D56" s="26">
        <f>IF(E$6-D$6 &lt;&gt; 0,(EXP(LN(E18/D18)/(E$6-D$6))-1)*100,0)</f>
        <v>0.67060740942899155</v>
      </c>
      <c r="E56" s="26">
        <f>IF(F$6-E$6 &lt;&gt; 0,(EXP(LN(F18/E18)/(F$6-E$6))-1)*100,0)</f>
        <v>0.35910546481654482</v>
      </c>
      <c r="F56" s="26">
        <f t="shared" si="54"/>
        <v>0.46283220204645925</v>
      </c>
      <c r="H56" s="26">
        <f t="shared" si="51"/>
        <v>0.46283220204645925</v>
      </c>
      <c r="I56" s="26">
        <f t="shared" ref="I56" si="71">IF($F$6-$D$6 &lt;&gt; 0,(EXP(LN(1+(I36/100))/($F$6-$D$6))-1)*100,0)</f>
        <v>2.7402301206592261</v>
      </c>
      <c r="J56" s="26">
        <f t="shared" ref="J56" si="72">IF($F$6-$D$6 &lt;&gt; 0,(EXP(LN(1+(J36/100))/($F$6-$D$6))-1)*100,0)</f>
        <v>3.0606177170296123</v>
      </c>
      <c r="L56" s="24" t="str">
        <f>$A$18</f>
        <v>All occupations</v>
      </c>
      <c r="M56" s="26">
        <f>IF(N$6-M$6 &lt;&gt; 0,(EXP(LN(N18/M18)/(N$6-M$6))-1)*100,0)</f>
        <v>0.9290159879266513</v>
      </c>
      <c r="N56" s="26">
        <f>IF(O$6-N$6 &lt;&gt; 0,(EXP(LN(O18/N18)/(O$6-N$6))-1)*100,0)</f>
        <v>-4.009519322530009</v>
      </c>
      <c r="O56" s="26">
        <f>IF(P$6-O$6 &lt;&gt; 0,(EXP(LN(P18/O18)/(P$6-O$6))-1)*100,0)</f>
        <v>0.64226209154545355</v>
      </c>
      <c r="P56" s="26">
        <f>IF(Q$6-P$6 &lt;&gt; 0,(EXP(LN(Q18/P18)/(Q$6-P$6))-1)*100,0)</f>
        <v>0.26227305726134187</v>
      </c>
      <c r="Q56" s="26">
        <f t="shared" ref="Q56" si="73">IF(Q$6-O$6 &lt;&gt; 0,(EXP(LN(Q18/O18)/(Q$6-O$6))-1)*100,0)</f>
        <v>0.38877638925052249</v>
      </c>
      <c r="S56" s="26">
        <f t="shared" ref="S56:U56" si="74">IF($F$6-$D$6 &lt;&gt; 0,(EXP(LN(1+(S36/100))/($F$6-$D$6))-1)*100,0)</f>
        <v>0.38877638925052249</v>
      </c>
      <c r="T56" s="26">
        <f t="shared" si="74"/>
        <v>2.366149427116726</v>
      </c>
      <c r="U56" s="26">
        <f t="shared" si="74"/>
        <v>2.648611493811126</v>
      </c>
      <c r="W56" s="24" t="str">
        <f>$A$18</f>
        <v>All occupations</v>
      </c>
      <c r="X56" s="26">
        <f>IF(Y$6-X$6 &lt;&gt; 0,(EXP(LN(Y18/X18)/(Y$6-X$6))-1)*100,0)</f>
        <v>0.60444288419410075</v>
      </c>
      <c r="Y56" s="26">
        <f>IF(Z$6-Y$6 &lt;&gt; 0,(EXP(LN(Z18/Y18)/(Z$6-Y$6))-1)*100,0)</f>
        <v>-1.3185412754119774</v>
      </c>
      <c r="Z56" s="26">
        <f>IF(AA$6-Z$6 &lt;&gt; 0,(EXP(LN(AA18/Z18)/(AA$6-Z$6))-1)*100,0)</f>
        <v>0.70466826886335099</v>
      </c>
      <c r="AA56" s="26">
        <f>IF(AB$6-AA$6 &lt;&gt; 0,(EXP(LN(AB18/AA18)/(AB$6-AA$6))-1)*100,0)</f>
        <v>0.47414871495372601</v>
      </c>
      <c r="AB56" s="26">
        <f t="shared" ref="AB56" si="75">IF(AB$6-Z$6 &lt;&gt; 0,(EXP(LN(AB18/Z18)/(AB$6-Z$6))-1)*100,0)</f>
        <v>0.55092987605160904</v>
      </c>
      <c r="AD56" s="26">
        <f t="shared" ref="AD56:AF56" si="76">IF($F$6-$D$6 &lt;&gt; 0,(EXP(LN(1+(AD36/100))/($F$6-$D$6))-1)*100,0)</f>
        <v>0.55092987605160904</v>
      </c>
      <c r="AE56" s="26">
        <f t="shared" si="76"/>
        <v>3.1664060757897738</v>
      </c>
      <c r="AF56" s="26">
        <f t="shared" si="76"/>
        <v>3.5275758375943989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5.5080694643092798</v>
      </c>
      <c r="C64" s="27">
        <f t="shared" si="77"/>
        <v>1.3839802372924694</v>
      </c>
      <c r="D64" s="27">
        <f t="shared" si="77"/>
        <v>1.6599795396370141</v>
      </c>
      <c r="E64" s="27">
        <f t="shared" si="77"/>
        <v>6.9812784885660122</v>
      </c>
      <c r="F64" s="27">
        <f>F8-D8</f>
        <v>8.6412580282030262</v>
      </c>
      <c r="L64" t="str">
        <f>$A$8</f>
        <v>Managers, directors and senior officials</v>
      </c>
      <c r="M64" s="27">
        <f t="shared" ref="M64:M72" si="78">N8-M8</f>
        <v>3.3976254477770027</v>
      </c>
      <c r="N64" s="27">
        <f t="shared" ref="N64:N72" si="79">O8-N8</f>
        <v>-0.15678708814606779</v>
      </c>
      <c r="O64" s="27">
        <f t="shared" ref="O64:O72" si="80">P8-O8</f>
        <v>0.32987671553179609</v>
      </c>
      <c r="P64" s="27">
        <f t="shared" ref="P64:P72" si="81">Q8-P8</f>
        <v>3.1878855187520116</v>
      </c>
      <c r="Q64" s="27">
        <f>Q8-O8</f>
        <v>3.5177622342838077</v>
      </c>
      <c r="W64" t="str">
        <f>$A$8</f>
        <v>Managers, directors and senior officials</v>
      </c>
      <c r="X64" s="27">
        <f t="shared" ref="X64:X72" si="82">Y8-X8</f>
        <v>2.1104440165322416</v>
      </c>
      <c r="Y64" s="27">
        <f t="shared" ref="Y64:Y72" si="83">Z8-Y8</f>
        <v>1.5407673254385479</v>
      </c>
      <c r="Z64" s="27">
        <f t="shared" ref="Z64:Z72" si="84">AA8-Z8</f>
        <v>1.3301028241052748</v>
      </c>
      <c r="AA64" s="27">
        <f t="shared" ref="AA64:AA72" si="85">AB8-AA8</f>
        <v>3.793392969813965</v>
      </c>
      <c r="AB64" s="27">
        <f>AB8-Z8</f>
        <v>5.1234957939192398</v>
      </c>
    </row>
    <row r="65" spans="1:31" x14ac:dyDescent="0.2">
      <c r="A65" t="str">
        <f>$A$9</f>
        <v>Professional occupations</v>
      </c>
      <c r="B65" s="27">
        <f t="shared" si="77"/>
        <v>13.204131210021814</v>
      </c>
      <c r="C65" s="27">
        <f t="shared" si="77"/>
        <v>4.8458570060629569</v>
      </c>
      <c r="D65" s="27">
        <f t="shared" si="77"/>
        <v>8.7304351866478527</v>
      </c>
      <c r="E65" s="27">
        <f t="shared" si="77"/>
        <v>12.884661775819069</v>
      </c>
      <c r="F65" s="27">
        <f t="shared" ref="F65:F72" si="86">F9-D9</f>
        <v>21.615096962466922</v>
      </c>
      <c r="L65" t="str">
        <f>$A$9</f>
        <v>Professional occupations</v>
      </c>
      <c r="M65" s="27">
        <f t="shared" si="78"/>
        <v>6.6239911555771727</v>
      </c>
      <c r="N65" s="27">
        <f t="shared" si="79"/>
        <v>2.8069859771345378</v>
      </c>
      <c r="O65" s="27">
        <f t="shared" si="80"/>
        <v>3.9142302963534661</v>
      </c>
      <c r="P65" s="27">
        <f t="shared" si="81"/>
        <v>4.9990731841393128</v>
      </c>
      <c r="Q65" s="27">
        <f t="shared" ref="Q65:Q72" si="87">Q9-O9</f>
        <v>8.9133034804927789</v>
      </c>
      <c r="W65" t="str">
        <f>$A$9</f>
        <v>Professional occupations</v>
      </c>
      <c r="X65" s="27">
        <f t="shared" si="82"/>
        <v>6.5801400544446267</v>
      </c>
      <c r="Y65" s="27">
        <f t="shared" si="83"/>
        <v>2.0388710289284546</v>
      </c>
      <c r="Z65" s="27">
        <f t="shared" si="84"/>
        <v>4.8162048902943653</v>
      </c>
      <c r="AA65" s="27">
        <f t="shared" si="85"/>
        <v>7.8855885916797206</v>
      </c>
      <c r="AB65" s="27">
        <f t="shared" ref="AB65:AB72" si="88">AB9-Z9</f>
        <v>12.701793481974086</v>
      </c>
    </row>
    <row r="66" spans="1:31" x14ac:dyDescent="0.2">
      <c r="A66" t="str">
        <f>$A$10</f>
        <v>Associate professional occupations</v>
      </c>
      <c r="B66" s="27">
        <f t="shared" si="77"/>
        <v>3.9367821414902764</v>
      </c>
      <c r="C66" s="27">
        <f t="shared" si="77"/>
        <v>2.0953662808314633</v>
      </c>
      <c r="D66" s="27">
        <f t="shared" si="77"/>
        <v>-1.1013094965203081</v>
      </c>
      <c r="E66" s="27">
        <f t="shared" si="77"/>
        <v>5.4478710561921488</v>
      </c>
      <c r="F66" s="27">
        <f t="shared" si="86"/>
        <v>4.3465615596718408</v>
      </c>
      <c r="L66" t="str">
        <f>$A$10</f>
        <v>Associate professional occupations</v>
      </c>
      <c r="M66" s="27">
        <f t="shared" si="78"/>
        <v>1.6565245425751201</v>
      </c>
      <c r="N66" s="27">
        <f t="shared" si="79"/>
        <v>1.0543323640568403</v>
      </c>
      <c r="O66" s="27">
        <f t="shared" si="80"/>
        <v>-1.8985217734285698</v>
      </c>
      <c r="P66" s="27">
        <f t="shared" si="81"/>
        <v>1.2508513301616091</v>
      </c>
      <c r="Q66" s="27">
        <f t="shared" si="87"/>
        <v>-0.64767044326696066</v>
      </c>
      <c r="W66" t="str">
        <f>$A$10</f>
        <v>Associate professional occupations</v>
      </c>
      <c r="X66" s="27">
        <f t="shared" si="82"/>
        <v>2.2802575989151634</v>
      </c>
      <c r="Y66" s="27">
        <f t="shared" si="83"/>
        <v>1.0410339167745839</v>
      </c>
      <c r="Z66" s="27">
        <f t="shared" si="84"/>
        <v>0.79721227690824392</v>
      </c>
      <c r="AA66" s="27">
        <f t="shared" si="85"/>
        <v>4.1970197260305433</v>
      </c>
      <c r="AB66" s="27">
        <f t="shared" si="88"/>
        <v>4.9942320029387872</v>
      </c>
    </row>
    <row r="67" spans="1:31" x14ac:dyDescent="0.2">
      <c r="A67" t="str">
        <f>$A$11</f>
        <v>Administrative and secretarial occupations</v>
      </c>
      <c r="B67" s="27">
        <f t="shared" si="77"/>
        <v>-4.4646441410438982</v>
      </c>
      <c r="C67" s="27">
        <f t="shared" si="77"/>
        <v>1.9469024270800404</v>
      </c>
      <c r="D67" s="27">
        <f t="shared" si="77"/>
        <v>-2.4059918794320225</v>
      </c>
      <c r="E67" s="27">
        <f t="shared" si="77"/>
        <v>-4.7082807173216779</v>
      </c>
      <c r="F67" s="27">
        <f t="shared" si="86"/>
        <v>-7.1142725967537004</v>
      </c>
      <c r="L67" t="str">
        <f>$A$11</f>
        <v>Administrative and secretarial occupations</v>
      </c>
      <c r="M67" s="27">
        <f t="shared" si="78"/>
        <v>-1.7778095635185345</v>
      </c>
      <c r="N67" s="27">
        <f t="shared" si="79"/>
        <v>2.8112374670357774</v>
      </c>
      <c r="O67" s="27">
        <f t="shared" si="80"/>
        <v>-6.5525625618658268E-2</v>
      </c>
      <c r="P67" s="27">
        <f t="shared" si="81"/>
        <v>2.2430145462516471</v>
      </c>
      <c r="Q67" s="27">
        <f t="shared" si="87"/>
        <v>2.1774889206329888</v>
      </c>
      <c r="W67" t="str">
        <f>$A$11</f>
        <v>Administrative and secretarial occupations</v>
      </c>
      <c r="X67" s="27">
        <f t="shared" si="82"/>
        <v>-2.6868345775254241</v>
      </c>
      <c r="Y67" s="27">
        <f t="shared" si="83"/>
        <v>-0.86433503995569794</v>
      </c>
      <c r="Z67" s="27">
        <f t="shared" si="84"/>
        <v>-2.3404662538133252</v>
      </c>
      <c r="AA67" s="27">
        <f t="shared" si="85"/>
        <v>-6.9512952635733782</v>
      </c>
      <c r="AB67" s="27">
        <f t="shared" si="88"/>
        <v>-9.2917615173867034</v>
      </c>
    </row>
    <row r="68" spans="1:31" x14ac:dyDescent="0.2">
      <c r="A68" t="str">
        <f>$A$12</f>
        <v>Skilled trades occupations</v>
      </c>
      <c r="B68" s="27">
        <f t="shared" si="77"/>
        <v>2.1964467691114606</v>
      </c>
      <c r="C68" s="27">
        <f t="shared" si="77"/>
        <v>-9.9847570704027433</v>
      </c>
      <c r="D68" s="27">
        <f t="shared" si="77"/>
        <v>-0.29476237891321233</v>
      </c>
      <c r="E68" s="27">
        <f t="shared" si="77"/>
        <v>-3.8747815283214635</v>
      </c>
      <c r="F68" s="27">
        <f t="shared" si="86"/>
        <v>-4.1695439072346758</v>
      </c>
      <c r="L68" t="str">
        <f>$A$12</f>
        <v>Skilled trades occupations</v>
      </c>
      <c r="M68" s="27">
        <f t="shared" si="78"/>
        <v>2.4809414289095457</v>
      </c>
      <c r="N68" s="27">
        <f t="shared" si="79"/>
        <v>-10.434205351824474</v>
      </c>
      <c r="O68" s="27">
        <f t="shared" si="80"/>
        <v>-0.93642793318376505</v>
      </c>
      <c r="P68" s="27">
        <f t="shared" si="81"/>
        <v>-4.3111258789583076</v>
      </c>
      <c r="Q68" s="27">
        <f t="shared" si="87"/>
        <v>-5.2475538121420726</v>
      </c>
      <c r="W68" t="str">
        <f>$A$12</f>
        <v>Skilled trades occupations</v>
      </c>
      <c r="X68" s="27">
        <f t="shared" si="82"/>
        <v>-0.28449465979815436</v>
      </c>
      <c r="Y68" s="27">
        <f t="shared" si="83"/>
        <v>0.44944828142174753</v>
      </c>
      <c r="Z68" s="27">
        <f t="shared" si="84"/>
        <v>0.6416655542705767</v>
      </c>
      <c r="AA68" s="27">
        <f t="shared" si="85"/>
        <v>0.43634435063682364</v>
      </c>
      <c r="AB68" s="27">
        <f t="shared" si="88"/>
        <v>1.0780099049074003</v>
      </c>
    </row>
    <row r="69" spans="1:31" x14ac:dyDescent="0.2">
      <c r="A69" t="str">
        <f>$A$13</f>
        <v>Caring, leisure and other service occupations</v>
      </c>
      <c r="B69" s="27">
        <f t="shared" si="77"/>
        <v>8.2594528562786707E-2</v>
      </c>
      <c r="C69" s="27">
        <f t="shared" si="77"/>
        <v>-2.2157066978359197</v>
      </c>
      <c r="D69" s="27">
        <f t="shared" si="77"/>
        <v>3.5329619888372292</v>
      </c>
      <c r="E69" s="27">
        <f t="shared" si="77"/>
        <v>4.3515364873713835</v>
      </c>
      <c r="F69" s="27">
        <f t="shared" si="86"/>
        <v>7.8844984762086128</v>
      </c>
      <c r="L69" t="str">
        <f>$A$13</f>
        <v>Caring, leisure and other service occupations</v>
      </c>
      <c r="M69" s="27">
        <f t="shared" si="78"/>
        <v>5.4997672026626532E-2</v>
      </c>
      <c r="N69" s="27">
        <f t="shared" si="79"/>
        <v>-0.24636445278946173</v>
      </c>
      <c r="O69" s="27">
        <f t="shared" si="80"/>
        <v>1.0401642217735043</v>
      </c>
      <c r="P69" s="27">
        <f t="shared" si="81"/>
        <v>1.0438791644623677</v>
      </c>
      <c r="Q69" s="27">
        <f t="shared" si="87"/>
        <v>2.084043386235872</v>
      </c>
      <c r="W69" t="str">
        <f>$A$13</f>
        <v>Caring, leisure and other service occupations</v>
      </c>
      <c r="X69" s="27">
        <f t="shared" si="82"/>
        <v>2.7596856536177938E-2</v>
      </c>
      <c r="Y69" s="27">
        <f t="shared" si="83"/>
        <v>-1.9693422450464624</v>
      </c>
      <c r="Z69" s="27">
        <f t="shared" si="84"/>
        <v>2.4927977670637134</v>
      </c>
      <c r="AA69" s="27">
        <f t="shared" si="85"/>
        <v>3.3076573229090158</v>
      </c>
      <c r="AB69" s="27">
        <f t="shared" si="88"/>
        <v>5.8004550899727292</v>
      </c>
    </row>
    <row r="70" spans="1:31" x14ac:dyDescent="0.2">
      <c r="A70" t="str">
        <f>$A$14</f>
        <v>Sales and customer service occupations</v>
      </c>
      <c r="B70" s="27">
        <f t="shared" si="77"/>
        <v>-3.057120547234689</v>
      </c>
      <c r="C70" s="27">
        <f t="shared" si="77"/>
        <v>-0.51477456411374334</v>
      </c>
      <c r="D70" s="27">
        <f t="shared" si="77"/>
        <v>0.80405754844331057</v>
      </c>
      <c r="E70" s="27">
        <f t="shared" si="77"/>
        <v>0.66284298975268996</v>
      </c>
      <c r="F70" s="27">
        <f t="shared" si="86"/>
        <v>1.4669005381960005</v>
      </c>
      <c r="L70" t="str">
        <f>$A$14</f>
        <v>Sales and customer service occupations</v>
      </c>
      <c r="M70" s="27">
        <f t="shared" si="78"/>
        <v>-0.96307719000736824</v>
      </c>
      <c r="N70" s="27">
        <f t="shared" si="79"/>
        <v>0.2430802204600262</v>
      </c>
      <c r="O70" s="27">
        <f t="shared" si="80"/>
        <v>0.99043254289559712</v>
      </c>
      <c r="P70" s="27">
        <f t="shared" si="81"/>
        <v>0.67780441613205866</v>
      </c>
      <c r="Q70" s="27">
        <f t="shared" si="87"/>
        <v>1.6682369590276558</v>
      </c>
      <c r="W70" t="str">
        <f>$A$14</f>
        <v>Sales and customer service occupations</v>
      </c>
      <c r="X70" s="27">
        <f t="shared" si="82"/>
        <v>-2.0940433572273136</v>
      </c>
      <c r="Y70" s="27">
        <f t="shared" si="83"/>
        <v>-0.75785478457380151</v>
      </c>
      <c r="Z70" s="27">
        <f t="shared" si="84"/>
        <v>-0.18637499445232564</v>
      </c>
      <c r="AA70" s="27">
        <f t="shared" si="85"/>
        <v>-1.4961426379322518E-2</v>
      </c>
      <c r="AB70" s="27">
        <f t="shared" si="88"/>
        <v>-0.20133642083164816</v>
      </c>
    </row>
    <row r="71" spans="1:31" x14ac:dyDescent="0.2">
      <c r="A71" t="str">
        <f>$A$15</f>
        <v>Process, plant and machine operatives</v>
      </c>
      <c r="B71" s="27">
        <f t="shared" si="77"/>
        <v>3.3623506130685143</v>
      </c>
      <c r="C71" s="27">
        <f t="shared" si="77"/>
        <v>-6.4768271924040306</v>
      </c>
      <c r="D71" s="27">
        <f t="shared" si="77"/>
        <v>6.9996401152413483</v>
      </c>
      <c r="E71" s="27">
        <f t="shared" si="77"/>
        <v>0.53440221528720144</v>
      </c>
      <c r="F71" s="27">
        <f t="shared" si="86"/>
        <v>7.5340423305285498</v>
      </c>
      <c r="L71" t="str">
        <f>$A$15</f>
        <v>Process, plant and machine operatives</v>
      </c>
      <c r="M71" s="27">
        <f t="shared" si="78"/>
        <v>3.0293367903275481</v>
      </c>
      <c r="N71" s="27">
        <f t="shared" si="79"/>
        <v>-5.6950413308337389</v>
      </c>
      <c r="O71" s="27">
        <f t="shared" si="80"/>
        <v>5.1999920712328347</v>
      </c>
      <c r="P71" s="27">
        <f t="shared" si="81"/>
        <v>4.1132386294762568E-2</v>
      </c>
      <c r="Q71" s="27">
        <f t="shared" si="87"/>
        <v>5.2411244575275973</v>
      </c>
      <c r="W71" t="str">
        <f>$A$15</f>
        <v>Process, plant and machine operatives</v>
      </c>
      <c r="X71" s="27">
        <f t="shared" si="82"/>
        <v>0.33301382274088542</v>
      </c>
      <c r="Y71" s="27">
        <f t="shared" si="83"/>
        <v>-0.781785861570234</v>
      </c>
      <c r="Z71" s="27">
        <f t="shared" si="84"/>
        <v>1.7996480440084399</v>
      </c>
      <c r="AA71" s="27">
        <f t="shared" si="85"/>
        <v>0.49326982899250815</v>
      </c>
      <c r="AB71" s="27">
        <f t="shared" si="88"/>
        <v>2.2929178730009481</v>
      </c>
    </row>
    <row r="72" spans="1:31" x14ac:dyDescent="0.2">
      <c r="A72" t="str">
        <f>$A$16</f>
        <v>Elementary occupations</v>
      </c>
      <c r="B72" s="27">
        <f t="shared" si="77"/>
        <v>-4.0756100382855607</v>
      </c>
      <c r="C72" s="27">
        <f t="shared" si="77"/>
        <v>-6.3270404265103437</v>
      </c>
      <c r="D72" s="27">
        <f t="shared" si="77"/>
        <v>1.898937605867701E-2</v>
      </c>
      <c r="E72" s="27">
        <f t="shared" si="77"/>
        <v>-2.3535307673455605</v>
      </c>
      <c r="F72" s="27">
        <f t="shared" si="86"/>
        <v>-2.3345413912868835</v>
      </c>
      <c r="L72" t="str">
        <f>$A$16</f>
        <v>Elementary occupations</v>
      </c>
      <c r="M72" s="27">
        <f t="shared" si="78"/>
        <v>-3.5939870105273641</v>
      </c>
      <c r="N72" s="27">
        <f t="shared" si="79"/>
        <v>-2.4278487764669237</v>
      </c>
      <c r="O72" s="27">
        <f t="shared" si="80"/>
        <v>0.80549153301003784</v>
      </c>
      <c r="P72" s="27">
        <f t="shared" si="81"/>
        <v>-1.2309061453805477</v>
      </c>
      <c r="Q72" s="27">
        <f t="shared" si="87"/>
        <v>-0.42541461237050981</v>
      </c>
      <c r="W72" t="str">
        <f>$A$16</f>
        <v>Elementary occupations</v>
      </c>
      <c r="X72" s="27">
        <f t="shared" si="82"/>
        <v>-0.48162302775821786</v>
      </c>
      <c r="Y72" s="27">
        <f t="shared" si="83"/>
        <v>-3.8991916500434911</v>
      </c>
      <c r="Z72" s="27">
        <f t="shared" si="84"/>
        <v>-0.78650215695142123</v>
      </c>
      <c r="AA72" s="27">
        <f t="shared" si="85"/>
        <v>-1.1226246219649489</v>
      </c>
      <c r="AB72" s="27">
        <f t="shared" si="88"/>
        <v>-1.9091267789163702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16.692999999999984</v>
      </c>
      <c r="C74" s="29">
        <f t="shared" ref="C74" si="89">D18-C18</f>
        <v>-15.246999999999844</v>
      </c>
      <c r="D74" s="29">
        <f>E18-D18</f>
        <v>17.94399999999996</v>
      </c>
      <c r="E74" s="29">
        <f>F18-E18</f>
        <v>19.925999999999817</v>
      </c>
      <c r="F74" s="29">
        <f>F18-D18</f>
        <v>37.869999999999777</v>
      </c>
      <c r="L74" s="24" t="str">
        <f>$A$18</f>
        <v>All occupations</v>
      </c>
      <c r="M74" s="29">
        <f>N18-M18</f>
        <v>10.908543273139742</v>
      </c>
      <c r="N74" s="29">
        <f t="shared" ref="N74" si="90">O18-N18</f>
        <v>-12.044610971373459</v>
      </c>
      <c r="O74" s="29">
        <f>P18-O18</f>
        <v>9.3797120485662617</v>
      </c>
      <c r="P74" s="29">
        <f>Q18-P18</f>
        <v>7.9016085218548824</v>
      </c>
      <c r="Q74" s="29">
        <f>Q18-O18</f>
        <v>17.281320570421144</v>
      </c>
      <c r="W74" s="24" t="str">
        <f>$A$18</f>
        <v>All occupations</v>
      </c>
      <c r="X74" s="29">
        <f>Y18-X18</f>
        <v>5.7844567268600429</v>
      </c>
      <c r="Y74" s="29">
        <f t="shared" ref="Y74" si="91">Z18-Y18</f>
        <v>-3.202389028626385</v>
      </c>
      <c r="Z74" s="29">
        <f>AA18-Z18</f>
        <v>8.5642879514334993</v>
      </c>
      <c r="AA74" s="29">
        <f>AB18-AA18</f>
        <v>12.024391478144906</v>
      </c>
      <c r="AB74" s="29">
        <f>AB18-Z18</f>
        <v>20.588679429578406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44.491373117582206</v>
      </c>
      <c r="C80" s="11">
        <f t="shared" si="92"/>
        <v>49.999442581891486</v>
      </c>
      <c r="D80" s="11">
        <f t="shared" si="92"/>
        <v>51.383422819183956</v>
      </c>
      <c r="E80" s="11">
        <f t="shared" si="92"/>
        <v>53.04340235882097</v>
      </c>
      <c r="F80" s="11">
        <f t="shared" si="92"/>
        <v>60.024680847386982</v>
      </c>
      <c r="H80" s="40">
        <f>IF(D$6-B$6 &lt;&gt; 0,(EXP(LN(D8/B8)/(D$6-B$6))-1)*100,0)</f>
        <v>2.9222908645034629</v>
      </c>
      <c r="I80" s="40">
        <f t="shared" ref="I80:I88" si="93">F46</f>
        <v>1.0416559722022933</v>
      </c>
      <c r="L80" t="str">
        <f t="shared" ref="L80:Q88" si="94">L8</f>
        <v>Managers, directors and senior officials</v>
      </c>
      <c r="M80" s="11">
        <f t="shared" si="94"/>
        <v>30.209866025465921</v>
      </c>
      <c r="N80" s="11">
        <f t="shared" si="94"/>
        <v>33.607491473242924</v>
      </c>
      <c r="O80" s="11">
        <f t="shared" si="94"/>
        <v>33.450704385096856</v>
      </c>
      <c r="P80" s="11">
        <f t="shared" si="94"/>
        <v>33.780581100628652</v>
      </c>
      <c r="Q80" s="11">
        <f t="shared" si="94"/>
        <v>36.968466619380663</v>
      </c>
      <c r="S80" s="40">
        <f t="shared" ref="S80:S88" si="95">IF(O$6-M$6 &lt;&gt; 0,(EXP(LN(O8/M8)/(O$6-M$6))-1)*100,0)</f>
        <v>2.058996456096418</v>
      </c>
      <c r="T80" s="40">
        <f t="shared" ref="T80:T88" si="96">Q46</f>
        <v>0.66884317571667129</v>
      </c>
      <c r="W80" t="str">
        <f t="shared" ref="W80:AB88" si="97">W8</f>
        <v>Managers, directors and senior officials</v>
      </c>
      <c r="X80" s="11">
        <f t="shared" si="97"/>
        <v>14.281507092116275</v>
      </c>
      <c r="Y80" s="11">
        <f t="shared" si="97"/>
        <v>16.391951108648517</v>
      </c>
      <c r="Z80" s="11">
        <f t="shared" si="97"/>
        <v>17.932718434087064</v>
      </c>
      <c r="AA80" s="11">
        <f t="shared" si="97"/>
        <v>19.262821258192339</v>
      </c>
      <c r="AB80" s="11">
        <f t="shared" si="97"/>
        <v>23.056214228006304</v>
      </c>
      <c r="AD80" s="40">
        <f t="shared" ref="AD80:AD88" si="98">IF(Z$6-X$6 &lt;&gt; 0,(EXP(LN(Z8/X8)/(Z$6-X$6))-1)*100,0)</f>
        <v>4.6584787792875781</v>
      </c>
      <c r="AE80" s="40">
        <f t="shared" ref="AE80:AE88" si="99">AB46</f>
        <v>1.6895029661069039</v>
      </c>
    </row>
    <row r="81" spans="1:31" x14ac:dyDescent="0.2">
      <c r="A81" t="str">
        <f t="shared" si="92"/>
        <v>Professional occupations</v>
      </c>
      <c r="B81" s="11">
        <f t="shared" si="92"/>
        <v>89.132151516036572</v>
      </c>
      <c r="C81" s="11">
        <f t="shared" si="92"/>
        <v>102.33628272605839</v>
      </c>
      <c r="D81" s="11">
        <f t="shared" si="92"/>
        <v>107.18213973212134</v>
      </c>
      <c r="E81" s="11">
        <f t="shared" si="92"/>
        <v>115.9125749187692</v>
      </c>
      <c r="F81" s="11">
        <f t="shared" si="92"/>
        <v>128.79723669458826</v>
      </c>
      <c r="H81" s="40">
        <f t="shared" ref="H81:H88" si="100">IF(D$6-B$6 &lt;&gt; 0,(EXP(LN(D9/B9)/(D$6-B$6))-1)*100,0)</f>
        <v>3.7570478780368566</v>
      </c>
      <c r="I81" s="40">
        <f t="shared" si="93"/>
        <v>1.2322620911970006</v>
      </c>
      <c r="L81" t="str">
        <f t="shared" si="94"/>
        <v>Professional occupations</v>
      </c>
      <c r="M81" s="11">
        <f t="shared" si="94"/>
        <v>46.572053669221646</v>
      </c>
      <c r="N81" s="11">
        <f t="shared" si="94"/>
        <v>53.196044824798818</v>
      </c>
      <c r="O81" s="11">
        <f t="shared" si="94"/>
        <v>56.003030801933356</v>
      </c>
      <c r="P81" s="11">
        <f t="shared" si="94"/>
        <v>59.917261098286822</v>
      </c>
      <c r="Q81" s="11">
        <f t="shared" si="94"/>
        <v>64.916334282426135</v>
      </c>
      <c r="S81" s="40">
        <f t="shared" si="95"/>
        <v>3.7569575122630816</v>
      </c>
      <c r="T81" s="40">
        <f t="shared" si="96"/>
        <v>0.98948646319874101</v>
      </c>
      <c r="W81" t="str">
        <f t="shared" si="97"/>
        <v>Professional occupations</v>
      </c>
      <c r="X81" s="11">
        <f t="shared" si="97"/>
        <v>42.560097846814941</v>
      </c>
      <c r="Y81" s="11">
        <f t="shared" si="97"/>
        <v>49.140237901259567</v>
      </c>
      <c r="Z81" s="11">
        <f t="shared" si="97"/>
        <v>51.179108930188022</v>
      </c>
      <c r="AA81" s="11">
        <f t="shared" si="97"/>
        <v>55.995313820482387</v>
      </c>
      <c r="AB81" s="11">
        <f t="shared" si="97"/>
        <v>63.880902412162108</v>
      </c>
      <c r="AD81" s="40">
        <f t="shared" si="98"/>
        <v>3.7571467618394694</v>
      </c>
      <c r="AE81" s="40">
        <f t="shared" si="99"/>
        <v>1.4889022073032665</v>
      </c>
    </row>
    <row r="82" spans="1:31" x14ac:dyDescent="0.2">
      <c r="A82" t="str">
        <f t="shared" si="92"/>
        <v>Associate professional occupations</v>
      </c>
      <c r="B82" s="11">
        <f t="shared" si="92"/>
        <v>59.049217574016666</v>
      </c>
      <c r="C82" s="11">
        <f t="shared" si="92"/>
        <v>62.985999715506942</v>
      </c>
      <c r="D82" s="11">
        <f t="shared" si="92"/>
        <v>65.081365996338405</v>
      </c>
      <c r="E82" s="11">
        <f t="shared" si="92"/>
        <v>63.980056499818097</v>
      </c>
      <c r="F82" s="11">
        <f t="shared" si="92"/>
        <v>69.427927556010246</v>
      </c>
      <c r="H82" s="40">
        <f t="shared" si="100"/>
        <v>1.964384612844805</v>
      </c>
      <c r="I82" s="40">
        <f t="shared" si="93"/>
        <v>0.43193636286125159</v>
      </c>
      <c r="L82" t="str">
        <f t="shared" si="94"/>
        <v>Associate professional occupations</v>
      </c>
      <c r="M82" s="11">
        <f t="shared" si="94"/>
        <v>33.084947897637875</v>
      </c>
      <c r="N82" s="11">
        <f t="shared" si="94"/>
        <v>34.741472440212995</v>
      </c>
      <c r="O82" s="11">
        <f t="shared" si="94"/>
        <v>35.795804804269835</v>
      </c>
      <c r="P82" s="11">
        <f t="shared" si="94"/>
        <v>33.897283030841265</v>
      </c>
      <c r="Q82" s="11">
        <f t="shared" si="94"/>
        <v>35.148134361002874</v>
      </c>
      <c r="S82" s="40">
        <f t="shared" si="95"/>
        <v>1.5875146120621686</v>
      </c>
      <c r="T82" s="40">
        <f t="shared" si="96"/>
        <v>-0.12165368819389011</v>
      </c>
      <c r="W82" t="str">
        <f t="shared" si="97"/>
        <v>Associate professional occupations</v>
      </c>
      <c r="X82" s="11">
        <f t="shared" si="97"/>
        <v>25.964269676378795</v>
      </c>
      <c r="Y82" s="11">
        <f t="shared" si="97"/>
        <v>28.244527275293958</v>
      </c>
      <c r="Z82" s="11">
        <f t="shared" si="97"/>
        <v>29.285561192068542</v>
      </c>
      <c r="AA82" s="11">
        <f t="shared" si="97"/>
        <v>30.082773468976786</v>
      </c>
      <c r="AB82" s="11">
        <f t="shared" si="97"/>
        <v>34.279793195007329</v>
      </c>
      <c r="AD82" s="40">
        <f t="shared" si="98"/>
        <v>2.4366784593521151</v>
      </c>
      <c r="AE82" s="40">
        <f t="shared" si="99"/>
        <v>1.055272188791978</v>
      </c>
    </row>
    <row r="83" spans="1:31" x14ac:dyDescent="0.2">
      <c r="A83" t="str">
        <f t="shared" si="92"/>
        <v>Administrative and secretarial occupations</v>
      </c>
      <c r="B83" s="11">
        <f t="shared" si="92"/>
        <v>62.694526927712019</v>
      </c>
      <c r="C83" s="11">
        <f t="shared" si="92"/>
        <v>58.229882786668121</v>
      </c>
      <c r="D83" s="11">
        <f t="shared" si="92"/>
        <v>60.176785213748161</v>
      </c>
      <c r="E83" s="11">
        <f t="shared" si="92"/>
        <v>57.770793334316139</v>
      </c>
      <c r="F83" s="11">
        <f t="shared" si="92"/>
        <v>53.062512616994461</v>
      </c>
      <c r="H83" s="40">
        <f t="shared" si="100"/>
        <v>-0.81639928609775758</v>
      </c>
      <c r="I83" s="40">
        <f t="shared" si="93"/>
        <v>-0.83526510337982307</v>
      </c>
      <c r="L83" t="str">
        <f t="shared" si="94"/>
        <v>Administrative and secretarial occupations</v>
      </c>
      <c r="M83" s="11">
        <f t="shared" si="94"/>
        <v>17.276188509132119</v>
      </c>
      <c r="N83" s="11">
        <f t="shared" si="94"/>
        <v>15.498378945613585</v>
      </c>
      <c r="O83" s="11">
        <f t="shared" si="94"/>
        <v>18.309616412649362</v>
      </c>
      <c r="P83" s="11">
        <f t="shared" si="94"/>
        <v>18.244090787030704</v>
      </c>
      <c r="Q83" s="11">
        <f t="shared" si="94"/>
        <v>20.487105333282351</v>
      </c>
      <c r="S83" s="40">
        <f t="shared" si="95"/>
        <v>1.1687216452192617</v>
      </c>
      <c r="T83" s="40">
        <f t="shared" si="96"/>
        <v>0.75194146224066838</v>
      </c>
      <c r="W83" t="str">
        <f t="shared" si="97"/>
        <v>Administrative and secretarial occupations</v>
      </c>
      <c r="X83" s="11">
        <f t="shared" si="97"/>
        <v>45.418338418579928</v>
      </c>
      <c r="Y83" s="11">
        <f t="shared" si="97"/>
        <v>42.731503841054504</v>
      </c>
      <c r="Z83" s="11">
        <f t="shared" si="97"/>
        <v>41.867168801098806</v>
      </c>
      <c r="AA83" s="11">
        <f t="shared" si="97"/>
        <v>39.526702547285481</v>
      </c>
      <c r="AB83" s="11">
        <f t="shared" si="97"/>
        <v>32.575407283712103</v>
      </c>
      <c r="AD83" s="40">
        <f t="shared" si="98"/>
        <v>-1.6150950711886991</v>
      </c>
      <c r="AE83" s="40">
        <f t="shared" si="99"/>
        <v>-1.6590459203605801</v>
      </c>
    </row>
    <row r="84" spans="1:31" x14ac:dyDescent="0.2">
      <c r="A84" t="str">
        <f t="shared" si="92"/>
        <v>Skilled trades occupations</v>
      </c>
      <c r="B84" s="11">
        <f t="shared" si="92"/>
        <v>64.954401524171217</v>
      </c>
      <c r="C84" s="11">
        <f t="shared" si="92"/>
        <v>67.150848293282678</v>
      </c>
      <c r="D84" s="11">
        <f t="shared" si="92"/>
        <v>57.166091222879935</v>
      </c>
      <c r="E84" s="11">
        <f t="shared" si="92"/>
        <v>56.871328843966722</v>
      </c>
      <c r="F84" s="11">
        <f t="shared" si="92"/>
        <v>52.996547315645259</v>
      </c>
      <c r="H84" s="40">
        <f t="shared" si="100"/>
        <v>-2.5221408465906703</v>
      </c>
      <c r="I84" s="40">
        <f t="shared" si="93"/>
        <v>-0.50362185361048084</v>
      </c>
      <c r="L84" t="str">
        <f t="shared" si="94"/>
        <v>Skilled trades occupations</v>
      </c>
      <c r="M84" s="11">
        <f t="shared" si="94"/>
        <v>59.553940191810142</v>
      </c>
      <c r="N84" s="11">
        <f t="shared" si="94"/>
        <v>62.034881620719688</v>
      </c>
      <c r="O84" s="11">
        <f t="shared" si="94"/>
        <v>51.600676268895214</v>
      </c>
      <c r="P84" s="11">
        <f t="shared" si="94"/>
        <v>50.664248335711449</v>
      </c>
      <c r="Q84" s="11">
        <f t="shared" si="94"/>
        <v>46.353122456753141</v>
      </c>
      <c r="S84" s="40">
        <f t="shared" si="95"/>
        <v>-2.82624645737799</v>
      </c>
      <c r="T84" s="40">
        <f t="shared" si="96"/>
        <v>-0.71242428525845058</v>
      </c>
      <c r="W84" t="str">
        <f t="shared" si="97"/>
        <v>Skilled trades occupations</v>
      </c>
      <c r="X84" s="11">
        <f t="shared" si="97"/>
        <v>5.4004613323611057</v>
      </c>
      <c r="Y84" s="11">
        <f t="shared" si="97"/>
        <v>5.1159666725629513</v>
      </c>
      <c r="Z84" s="11">
        <f t="shared" si="97"/>
        <v>5.5654149539846989</v>
      </c>
      <c r="AA84" s="11">
        <f t="shared" si="97"/>
        <v>6.2070805082552756</v>
      </c>
      <c r="AB84" s="11">
        <f t="shared" si="97"/>
        <v>6.6434248588920992</v>
      </c>
      <c r="AD84" s="40">
        <f t="shared" si="98"/>
        <v>0.60355741323647738</v>
      </c>
      <c r="AE84" s="40">
        <f t="shared" si="99"/>
        <v>1.1873677403623883</v>
      </c>
    </row>
    <row r="85" spans="1:31" x14ac:dyDescent="0.2">
      <c r="A85" t="str">
        <f t="shared" si="92"/>
        <v>Caring, leisure and other service occupations</v>
      </c>
      <c r="B85" s="11">
        <f t="shared" si="92"/>
        <v>51.443779974784945</v>
      </c>
      <c r="C85" s="11">
        <f t="shared" si="92"/>
        <v>51.526374503347732</v>
      </c>
      <c r="D85" s="11">
        <f t="shared" si="92"/>
        <v>49.310667805511812</v>
      </c>
      <c r="E85" s="11">
        <f t="shared" si="92"/>
        <v>52.843629794349042</v>
      </c>
      <c r="F85" s="11">
        <f t="shared" si="92"/>
        <v>57.195166281720425</v>
      </c>
      <c r="H85" s="40">
        <f t="shared" si="100"/>
        <v>-0.84340555515205473</v>
      </c>
      <c r="I85" s="40">
        <f t="shared" si="93"/>
        <v>0.99376501337964385</v>
      </c>
      <c r="L85" t="str">
        <f t="shared" si="94"/>
        <v>Caring, leisure and other service occupations</v>
      </c>
      <c r="M85" s="11">
        <f t="shared" si="94"/>
        <v>8.0194682786688585</v>
      </c>
      <c r="N85" s="11">
        <f t="shared" si="94"/>
        <v>8.074465950695485</v>
      </c>
      <c r="O85" s="11">
        <f t="shared" si="94"/>
        <v>7.8281014979060233</v>
      </c>
      <c r="P85" s="11">
        <f t="shared" si="94"/>
        <v>8.8682657196795276</v>
      </c>
      <c r="Q85" s="11">
        <f t="shared" si="94"/>
        <v>9.9121448841418953</v>
      </c>
      <c r="S85" s="40">
        <f t="shared" si="95"/>
        <v>-0.4818773239779417</v>
      </c>
      <c r="T85" s="40">
        <f t="shared" si="96"/>
        <v>1.5860513349142291</v>
      </c>
      <c r="W85" t="str">
        <f t="shared" si="97"/>
        <v>Caring, leisure and other service occupations</v>
      </c>
      <c r="X85" s="11">
        <f t="shared" si="97"/>
        <v>43.424311696116078</v>
      </c>
      <c r="Y85" s="11">
        <f t="shared" si="97"/>
        <v>43.451908552652256</v>
      </c>
      <c r="Z85" s="11">
        <f t="shared" si="97"/>
        <v>41.482566307605794</v>
      </c>
      <c r="AA85" s="11">
        <f t="shared" si="97"/>
        <v>43.975364074669507</v>
      </c>
      <c r="AB85" s="11">
        <f t="shared" si="97"/>
        <v>47.283021397578523</v>
      </c>
      <c r="AD85" s="40">
        <f>IF(Z$6-X$6 &lt;&gt; 0,(EXP(LN(Z13/X13)/(Z$6-X$6))-1)*100,0)</f>
        <v>-0.91075153550157495</v>
      </c>
      <c r="AE85" s="40">
        <f t="shared" si="99"/>
        <v>0.87633772147570621</v>
      </c>
    </row>
    <row r="86" spans="1:31" x14ac:dyDescent="0.2">
      <c r="A86" t="str">
        <f t="shared" si="92"/>
        <v>Sales and customer service occupations</v>
      </c>
      <c r="B86" s="11">
        <f t="shared" si="92"/>
        <v>44.035888119336505</v>
      </c>
      <c r="C86" s="11">
        <f t="shared" si="92"/>
        <v>40.978767572101816</v>
      </c>
      <c r="D86" s="11">
        <f t="shared" si="92"/>
        <v>40.463993007988073</v>
      </c>
      <c r="E86" s="11">
        <f t="shared" si="92"/>
        <v>41.268050556431383</v>
      </c>
      <c r="F86" s="11">
        <f t="shared" si="92"/>
        <v>41.930893546184073</v>
      </c>
      <c r="H86" s="40">
        <f t="shared" si="100"/>
        <v>-1.6776170828454506</v>
      </c>
      <c r="I86" s="40">
        <f t="shared" si="93"/>
        <v>0.23768438420785909</v>
      </c>
      <c r="L86" t="str">
        <f t="shared" si="94"/>
        <v>Sales and customer service occupations</v>
      </c>
      <c r="M86" s="11">
        <f t="shared" si="94"/>
        <v>17.998333524841353</v>
      </c>
      <c r="N86" s="11">
        <f t="shared" si="94"/>
        <v>17.035256334833985</v>
      </c>
      <c r="O86" s="11">
        <f t="shared" si="94"/>
        <v>17.278336555294011</v>
      </c>
      <c r="P86" s="11">
        <f t="shared" si="94"/>
        <v>18.268769098189608</v>
      </c>
      <c r="Q86" s="11">
        <f t="shared" si="94"/>
        <v>18.946573514321667</v>
      </c>
      <c r="S86" s="40">
        <f t="shared" si="95"/>
        <v>-0.8131891239611555</v>
      </c>
      <c r="T86" s="40">
        <f t="shared" si="96"/>
        <v>0.61635572554816775</v>
      </c>
      <c r="W86" t="str">
        <f t="shared" si="97"/>
        <v>Sales and customer service occupations</v>
      </c>
      <c r="X86" s="11">
        <f t="shared" si="97"/>
        <v>26.037554594495148</v>
      </c>
      <c r="Y86" s="11">
        <f t="shared" si="97"/>
        <v>23.943511237267835</v>
      </c>
      <c r="Z86" s="11">
        <f t="shared" si="97"/>
        <v>23.185656452694033</v>
      </c>
      <c r="AA86" s="11">
        <f t="shared" si="97"/>
        <v>22.999281458241708</v>
      </c>
      <c r="AB86" s="11">
        <f t="shared" si="97"/>
        <v>22.984320031862385</v>
      </c>
      <c r="AD86" s="40">
        <f t="shared" si="98"/>
        <v>-2.2934135773080455</v>
      </c>
      <c r="AE86" s="40">
        <f t="shared" si="99"/>
        <v>-5.8127002564545283E-2</v>
      </c>
    </row>
    <row r="87" spans="1:31" x14ac:dyDescent="0.2">
      <c r="A87" t="str">
        <f t="shared" si="92"/>
        <v>Process, plant and machine operatives</v>
      </c>
      <c r="B87" s="11">
        <f t="shared" si="92"/>
        <v>47.161683683456204</v>
      </c>
      <c r="C87" s="11">
        <f t="shared" si="92"/>
        <v>50.524034296524718</v>
      </c>
      <c r="D87" s="11">
        <f t="shared" si="92"/>
        <v>44.047207104120687</v>
      </c>
      <c r="E87" s="11">
        <f t="shared" si="92"/>
        <v>51.046847219362036</v>
      </c>
      <c r="F87" s="11">
        <f t="shared" si="92"/>
        <v>51.581249434649237</v>
      </c>
      <c r="H87" s="40">
        <f t="shared" si="100"/>
        <v>-1.3571037563353761</v>
      </c>
      <c r="I87" s="40">
        <f t="shared" si="93"/>
        <v>1.0582016044486275</v>
      </c>
      <c r="L87" t="str">
        <f t="shared" si="94"/>
        <v>Process, plant and machine operatives</v>
      </c>
      <c r="M87" s="11">
        <f t="shared" si="94"/>
        <v>41.477443891862762</v>
      </c>
      <c r="N87" s="11">
        <f t="shared" si="94"/>
        <v>44.50678068219031</v>
      </c>
      <c r="O87" s="11">
        <f t="shared" si="94"/>
        <v>38.811739351356572</v>
      </c>
      <c r="P87" s="11">
        <f t="shared" si="94"/>
        <v>44.011731422589406</v>
      </c>
      <c r="Q87" s="11">
        <f t="shared" si="94"/>
        <v>44.052863808884169</v>
      </c>
      <c r="S87" s="40">
        <f t="shared" si="95"/>
        <v>-1.3197538067914572</v>
      </c>
      <c r="T87" s="40">
        <f t="shared" si="96"/>
        <v>0.84802621878603546</v>
      </c>
      <c r="W87" t="str">
        <f t="shared" si="97"/>
        <v>Process, plant and machine operatives</v>
      </c>
      <c r="X87" s="11">
        <f t="shared" si="97"/>
        <v>5.6842397915934884</v>
      </c>
      <c r="Y87" s="11">
        <f t="shared" si="97"/>
        <v>6.0172536143343738</v>
      </c>
      <c r="Z87" s="11">
        <f t="shared" si="97"/>
        <v>5.2354677527641398</v>
      </c>
      <c r="AA87" s="11">
        <f t="shared" si="97"/>
        <v>7.0351157967725797</v>
      </c>
      <c r="AB87" s="11">
        <f t="shared" si="97"/>
        <v>7.5283856257650879</v>
      </c>
      <c r="AD87" s="40">
        <f t="shared" si="98"/>
        <v>-1.6313707324130511</v>
      </c>
      <c r="AE87" s="40">
        <f t="shared" si="99"/>
        <v>2.451052540243337</v>
      </c>
    </row>
    <row r="88" spans="1:31" x14ac:dyDescent="0.2">
      <c r="A88" t="str">
        <f t="shared" si="92"/>
        <v>Elementary occupations</v>
      </c>
      <c r="B88" s="11">
        <f t="shared" si="92"/>
        <v>63.617977562903711</v>
      </c>
      <c r="C88" s="11">
        <f t="shared" si="92"/>
        <v>59.54236752461815</v>
      </c>
      <c r="D88" s="11">
        <f t="shared" si="92"/>
        <v>53.215327098107807</v>
      </c>
      <c r="E88" s="11">
        <f t="shared" si="92"/>
        <v>53.234316474166484</v>
      </c>
      <c r="F88" s="11">
        <f t="shared" si="92"/>
        <v>50.880785706820923</v>
      </c>
      <c r="H88" s="40">
        <f t="shared" si="100"/>
        <v>-3.5079850459553086</v>
      </c>
      <c r="I88" s="40">
        <f t="shared" si="93"/>
        <v>-0.29862719887303601</v>
      </c>
      <c r="L88" t="str">
        <f t="shared" si="94"/>
        <v>Elementary occupations</v>
      </c>
      <c r="M88" s="11">
        <f t="shared" si="94"/>
        <v>35.299587014597719</v>
      </c>
      <c r="N88" s="11">
        <f t="shared" si="94"/>
        <v>31.705600004070355</v>
      </c>
      <c r="O88" s="11">
        <f t="shared" si="94"/>
        <v>29.277751227603432</v>
      </c>
      <c r="P88" s="11">
        <f t="shared" si="94"/>
        <v>30.083242760613469</v>
      </c>
      <c r="Q88" s="11">
        <f t="shared" si="94"/>
        <v>28.852336615232922</v>
      </c>
      <c r="S88" s="40">
        <f t="shared" si="95"/>
        <v>-3.6717615641899903</v>
      </c>
      <c r="T88" s="40">
        <f t="shared" si="96"/>
        <v>-9.753175530721192E-2</v>
      </c>
      <c r="W88" t="str">
        <f t="shared" si="97"/>
        <v>Elementary occupations</v>
      </c>
      <c r="X88" s="11">
        <f t="shared" si="97"/>
        <v>28.318390548306088</v>
      </c>
      <c r="Y88" s="11">
        <f t="shared" si="97"/>
        <v>27.83676752054787</v>
      </c>
      <c r="Z88" s="11">
        <f t="shared" si="97"/>
        <v>23.937575870504379</v>
      </c>
      <c r="AA88" s="11">
        <f t="shared" si="97"/>
        <v>23.151073713552957</v>
      </c>
      <c r="AB88" s="11">
        <f t="shared" si="97"/>
        <v>22.028449091588008</v>
      </c>
      <c r="AD88" s="40">
        <f t="shared" si="98"/>
        <v>-3.3053779598884558</v>
      </c>
      <c r="AE88" s="40">
        <f t="shared" si="99"/>
        <v>-0.5525655623616621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526.58100000000002</v>
      </c>
      <c r="C90" s="34">
        <f t="shared" si="101"/>
        <v>543.274</v>
      </c>
      <c r="D90" s="34">
        <f t="shared" si="101"/>
        <v>528.02700000000016</v>
      </c>
      <c r="E90" s="34">
        <f t="shared" si="101"/>
        <v>545.97100000000012</v>
      </c>
      <c r="F90" s="34">
        <f t="shared" si="101"/>
        <v>565.89699999999993</v>
      </c>
      <c r="H90" s="43">
        <f>IF(D$6-B$6 &lt;&gt; 0,(EXP(LN(D18/B18)/(D$6-B$6))-1)*100,0)</f>
        <v>5.4860100005682533E-2</v>
      </c>
      <c r="I90" s="43">
        <f>F56</f>
        <v>0.46283220204645925</v>
      </c>
      <c r="L90" s="24" t="str">
        <f t="shared" ref="L90:Q90" si="102">L18</f>
        <v>All occupations</v>
      </c>
      <c r="M90" s="34">
        <f t="shared" si="102"/>
        <v>289.49182900323837</v>
      </c>
      <c r="N90" s="34">
        <f t="shared" si="102"/>
        <v>300.40037227637811</v>
      </c>
      <c r="O90" s="34">
        <f t="shared" si="102"/>
        <v>288.35576130500465</v>
      </c>
      <c r="P90" s="34">
        <f t="shared" si="102"/>
        <v>297.73547335357091</v>
      </c>
      <c r="Q90" s="34">
        <f t="shared" si="102"/>
        <v>305.63708187542579</v>
      </c>
      <c r="S90" s="43">
        <f>IF(O$6-M$6 &lt;&gt; 0,(EXP(LN(O18/M18)/(O$6-M$6))-1)*100,0)</f>
        <v>-7.8610525510924845E-2</v>
      </c>
      <c r="T90" s="43">
        <f>Q56</f>
        <v>0.38877638925052249</v>
      </c>
      <c r="W90" s="24" t="str">
        <f t="shared" ref="W90:AB90" si="103">W18</f>
        <v>All occupations</v>
      </c>
      <c r="X90" s="34">
        <f t="shared" si="103"/>
        <v>237.08917099676185</v>
      </c>
      <c r="Y90" s="34">
        <f t="shared" si="103"/>
        <v>242.87362772362189</v>
      </c>
      <c r="Z90" s="34">
        <f t="shared" si="103"/>
        <v>239.67123869499551</v>
      </c>
      <c r="AA90" s="34">
        <f t="shared" si="103"/>
        <v>248.23552664642901</v>
      </c>
      <c r="AB90" s="34">
        <f t="shared" si="103"/>
        <v>260.25991812457391</v>
      </c>
      <c r="AD90" s="43">
        <f>IF(Z$6-X$6 &lt;&gt; 0,(EXP(LN(Z18/X18)/(Z$6-X$6))-1)*100,0)</f>
        <v>0.21687135009109682</v>
      </c>
      <c r="AE90" s="43">
        <f>AB56</f>
        <v>0.55092987605160904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Stoke-on-Trent and Staffordshire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Stoke-on-Trent and Staffordshire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Stoke-on-Trent and Staffordshire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30.505987982525465</v>
      </c>
      <c r="C8" s="11">
        <v>35.758579516301673</v>
      </c>
      <c r="D8" s="11">
        <v>36.615251613957696</v>
      </c>
      <c r="E8" s="11">
        <v>34.609772169545089</v>
      </c>
      <c r="F8" s="11">
        <v>38.36920938916235</v>
      </c>
      <c r="G8" s="10"/>
      <c r="H8" s="11">
        <f>F8-D8</f>
        <v>1.753957775204654</v>
      </c>
      <c r="I8" s="11">
        <f>'RD T1'!E7</f>
        <v>18.330216046228465</v>
      </c>
      <c r="J8" s="11">
        <f>SUM(H8:I8)</f>
        <v>20.084173821433119</v>
      </c>
      <c r="L8" s="10" t="str">
        <f>name!D4</f>
        <v>11 Corporate managers and directors</v>
      </c>
      <c r="M8" s="11">
        <v>21.829838750129522</v>
      </c>
      <c r="N8" s="11">
        <v>24.803917871068492</v>
      </c>
      <c r="O8" s="11">
        <v>25.151169725596027</v>
      </c>
      <c r="P8" s="11">
        <v>23.042944966141697</v>
      </c>
      <c r="Q8" s="11">
        <v>24.54110785870995</v>
      </c>
      <c r="R8" s="10"/>
      <c r="S8" s="11">
        <f>Q8-O8</f>
        <v>-0.61006186688607755</v>
      </c>
      <c r="T8" s="11">
        <f>'RD T1'!T7</f>
        <v>11.064526271073486</v>
      </c>
      <c r="U8" s="11">
        <f>SUM(S8:T8)</f>
        <v>10.454464404187409</v>
      </c>
      <c r="W8" s="10" t="str">
        <f>name!D4</f>
        <v>11 Corporate managers and directors</v>
      </c>
      <c r="X8" s="11">
        <v>8.6761492323959395</v>
      </c>
      <c r="Y8" s="11">
        <v>10.954661645233108</v>
      </c>
      <c r="Z8" s="11">
        <v>11.464081888361639</v>
      </c>
      <c r="AA8" s="11">
        <v>11.566827203403424</v>
      </c>
      <c r="AB8" s="11">
        <v>13.82810153045245</v>
      </c>
      <c r="AC8" s="10"/>
      <c r="AD8" s="11">
        <f>AB8-Z8</f>
        <v>2.3640196420908115</v>
      </c>
      <c r="AE8" s="11">
        <f>'RD T1'!T36</f>
        <v>7.2656897751549767</v>
      </c>
      <c r="AF8" s="11">
        <f>SUM(AD8:AE8)</f>
        <v>9.6297094172457882</v>
      </c>
    </row>
    <row r="9" spans="1:32" x14ac:dyDescent="0.2">
      <c r="A9" s="10" t="str">
        <f>name!D5</f>
        <v>12 Other managers and proprietors</v>
      </c>
      <c r="B9" s="11">
        <v>13.98538513505674</v>
      </c>
      <c r="C9" s="11">
        <v>14.24086306558981</v>
      </c>
      <c r="D9" s="11">
        <v>14.768171205226261</v>
      </c>
      <c r="E9" s="11">
        <v>18.433630189275878</v>
      </c>
      <c r="F9" s="11">
        <v>21.655471458224632</v>
      </c>
      <c r="H9" s="11">
        <f t="shared" ref="H9:H32" si="2">F9-D9</f>
        <v>6.8873002529983705</v>
      </c>
      <c r="I9" s="11">
        <f>'RD T1'!E8</f>
        <v>11.004434876948208</v>
      </c>
      <c r="J9" s="11">
        <f>SUM(H9:I9)</f>
        <v>17.891735129946579</v>
      </c>
      <c r="L9" s="10" t="str">
        <f>name!D5</f>
        <v>12 Other managers and proprietors</v>
      </c>
      <c r="M9" s="11">
        <v>8.3800272753363991</v>
      </c>
      <c r="N9" s="11">
        <v>8.8035736021744313</v>
      </c>
      <c r="O9" s="11">
        <v>8.299534659500825</v>
      </c>
      <c r="P9" s="11">
        <v>10.737636134486959</v>
      </c>
      <c r="Q9" s="11">
        <v>12.427358760670717</v>
      </c>
      <c r="S9" s="11">
        <f t="shared" ref="S9:S32" si="3">Q9-O9</f>
        <v>4.1278241011698924</v>
      </c>
      <c r="T9" s="11">
        <f>'RD T1'!T8</f>
        <v>5.6677969580664982</v>
      </c>
      <c r="U9" s="11">
        <f>SUM(S9:T9)</f>
        <v>9.7956210592363906</v>
      </c>
      <c r="W9" s="10" t="str">
        <f>name!D5</f>
        <v>12 Other managers and proprietors</v>
      </c>
      <c r="X9" s="11">
        <v>5.6053578597203364</v>
      </c>
      <c r="Y9" s="11">
        <v>5.4372894634154081</v>
      </c>
      <c r="Z9" s="11">
        <v>6.4686365457254276</v>
      </c>
      <c r="AA9" s="11">
        <v>7.6959940547889172</v>
      </c>
      <c r="AB9" s="11">
        <v>9.2281126975538559</v>
      </c>
      <c r="AD9" s="11">
        <f t="shared" ref="AD9:AD32" si="4">AB9-Z9</f>
        <v>2.7594761518284283</v>
      </c>
      <c r="AE9" s="11">
        <f>'RD T1'!T37</f>
        <v>5.3366379188817072</v>
      </c>
      <c r="AF9" s="11">
        <f>SUM(AD9:AE9)</f>
        <v>8.0961140707101364</v>
      </c>
    </row>
    <row r="10" spans="1:32" x14ac:dyDescent="0.2">
      <c r="A10" s="10" t="str">
        <f>name!D6</f>
        <v>21 Science, research, engineering and technology professionals</v>
      </c>
      <c r="B10" s="11">
        <v>24.737090291879852</v>
      </c>
      <c r="C10" s="11">
        <v>28.718838642847032</v>
      </c>
      <c r="D10" s="11">
        <v>30.281366136415635</v>
      </c>
      <c r="E10" s="11">
        <v>31.871848775064709</v>
      </c>
      <c r="F10" s="11">
        <v>35.216422403444007</v>
      </c>
      <c r="G10" s="11"/>
      <c r="H10" s="11">
        <f t="shared" si="2"/>
        <v>4.9350562670283722</v>
      </c>
      <c r="I10" s="11">
        <f>'RD T1'!E9</f>
        <v>11.874801775858831</v>
      </c>
      <c r="J10" s="11">
        <f t="shared" ref="J10:J32" si="5">SUM(H10:I10)</f>
        <v>16.809858042887203</v>
      </c>
      <c r="L10" s="10" t="str">
        <f>name!D6</f>
        <v>21 Science, research, engineering and technology professionals</v>
      </c>
      <c r="M10" s="11">
        <v>20.785761784754367</v>
      </c>
      <c r="N10" s="11">
        <v>24.400928173842622</v>
      </c>
      <c r="O10" s="11">
        <v>24.88322561535238</v>
      </c>
      <c r="P10" s="11">
        <v>25.50738643034369</v>
      </c>
      <c r="Q10" s="11">
        <v>27.428173120016737</v>
      </c>
      <c r="R10" s="11"/>
      <c r="S10" s="11">
        <f t="shared" si="3"/>
        <v>2.544947504664357</v>
      </c>
      <c r="T10" s="11">
        <f>'RD T1'!T9</f>
        <v>8.4582299405275947</v>
      </c>
      <c r="U10" s="11">
        <f t="shared" ref="U10:U32" si="6">SUM(S10:T10)</f>
        <v>11.003177445191952</v>
      </c>
      <c r="W10" s="10" t="str">
        <f>name!D6</f>
        <v>21 Science, research, engineering and technology professionals</v>
      </c>
      <c r="X10" s="11">
        <v>3.9513285071254738</v>
      </c>
      <c r="Y10" s="11">
        <v>4.3179104690044241</v>
      </c>
      <c r="Z10" s="11">
        <v>5.3981405210632376</v>
      </c>
      <c r="AA10" s="11">
        <v>6.3644623447210131</v>
      </c>
      <c r="AB10" s="11">
        <v>7.7882492834272643</v>
      </c>
      <c r="AC10" s="11"/>
      <c r="AD10" s="11">
        <f t="shared" si="4"/>
        <v>2.3901087623640267</v>
      </c>
      <c r="AE10" s="11">
        <f>'RD T1'!T38</f>
        <v>3.4165718353312351</v>
      </c>
      <c r="AF10" s="11">
        <f t="shared" ref="AF10:AF32" si="7">SUM(AD10:AE10)</f>
        <v>5.8066805976952622</v>
      </c>
    </row>
    <row r="11" spans="1:32" x14ac:dyDescent="0.2">
      <c r="A11" s="10" t="str">
        <f>name!D7</f>
        <v>22 Health professionals</v>
      </c>
      <c r="B11" s="11">
        <v>22.411144230796296</v>
      </c>
      <c r="C11" s="11">
        <v>26.492015123975001</v>
      </c>
      <c r="D11" s="11">
        <v>26.080940144928533</v>
      </c>
      <c r="E11" s="11">
        <v>28.29796945023681</v>
      </c>
      <c r="F11" s="11">
        <v>30.923541948367138</v>
      </c>
      <c r="G11" s="11"/>
      <c r="H11" s="11">
        <f t="shared" si="2"/>
        <v>4.8426018034386047</v>
      </c>
      <c r="I11" s="11">
        <f>'RD T1'!E10</f>
        <v>15.311880527012637</v>
      </c>
      <c r="J11" s="11">
        <f t="shared" si="5"/>
        <v>20.154482330451241</v>
      </c>
      <c r="L11" s="10" t="str">
        <f>name!D7</f>
        <v>22 Health professionals</v>
      </c>
      <c r="M11" s="11">
        <v>5.2898069602527515</v>
      </c>
      <c r="N11" s="11">
        <v>6.3544132149565078</v>
      </c>
      <c r="O11" s="11">
        <v>6.6723014309781021</v>
      </c>
      <c r="P11" s="11">
        <v>7.1347775306422605</v>
      </c>
      <c r="Q11" s="11">
        <v>7.6897877729928625</v>
      </c>
      <c r="R11" s="11"/>
      <c r="S11" s="11">
        <f t="shared" si="3"/>
        <v>1.0174863420147604</v>
      </c>
      <c r="T11" s="11">
        <f>'RD T1'!T10</f>
        <v>2.7828458000751852</v>
      </c>
      <c r="U11" s="11">
        <f t="shared" si="6"/>
        <v>3.8003321420899456</v>
      </c>
      <c r="W11" s="10" t="str">
        <f>name!D7</f>
        <v>22 Health professionals</v>
      </c>
      <c r="X11" s="11">
        <v>17.121337270543567</v>
      </c>
      <c r="Y11" s="11">
        <v>20.137601909018496</v>
      </c>
      <c r="Z11" s="11">
        <v>19.408638713950456</v>
      </c>
      <c r="AA11" s="11">
        <v>21.163191919594563</v>
      </c>
      <c r="AB11" s="11">
        <v>23.233754175374301</v>
      </c>
      <c r="AC11" s="11"/>
      <c r="AD11" s="11">
        <f t="shared" si="4"/>
        <v>3.8251154614238452</v>
      </c>
      <c r="AE11" s="11">
        <f>'RD T1'!T39</f>
        <v>12.529034726937455</v>
      </c>
      <c r="AF11" s="11">
        <f t="shared" si="7"/>
        <v>16.354150188361302</v>
      </c>
    </row>
    <row r="12" spans="1:32" x14ac:dyDescent="0.2">
      <c r="A12" s="10" t="str">
        <f>name!D8</f>
        <v>23 Teaching and other educational professionals</v>
      </c>
      <c r="B12" s="11">
        <v>18.229632312207517</v>
      </c>
      <c r="C12" s="11">
        <v>19.218124978221667</v>
      </c>
      <c r="D12" s="11">
        <v>20.276846525200625</v>
      </c>
      <c r="E12" s="11">
        <v>21.396323805126315</v>
      </c>
      <c r="F12" s="11">
        <v>23.507020138933079</v>
      </c>
      <c r="G12" s="11"/>
      <c r="H12" s="11">
        <f t="shared" si="2"/>
        <v>3.2301736137324539</v>
      </c>
      <c r="I12" s="11">
        <f>'RD T1'!E11</f>
        <v>11.130981543782461</v>
      </c>
      <c r="J12" s="11">
        <f t="shared" si="5"/>
        <v>14.361155157514915</v>
      </c>
      <c r="L12" s="10" t="str">
        <f>name!D8</f>
        <v>23 Teaching and other educational professionals</v>
      </c>
      <c r="M12" s="11">
        <v>6.0996421075427678</v>
      </c>
      <c r="N12" s="11">
        <v>6.1252773092488493</v>
      </c>
      <c r="O12" s="11">
        <v>6.5788563962662421</v>
      </c>
      <c r="P12" s="11">
        <v>7.0593838017516237</v>
      </c>
      <c r="Q12" s="11">
        <v>7.4992363501173429</v>
      </c>
      <c r="R12" s="11"/>
      <c r="S12" s="11">
        <f t="shared" si="3"/>
        <v>0.92037995385110083</v>
      </c>
      <c r="T12" s="11">
        <f>'RD T1'!T11</f>
        <v>3.0577263695803465</v>
      </c>
      <c r="U12" s="11">
        <f t="shared" si="6"/>
        <v>3.9781063234314473</v>
      </c>
      <c r="W12" s="10" t="str">
        <f>name!D8</f>
        <v>23 Teaching and other educational professionals</v>
      </c>
      <c r="X12" s="11">
        <v>12.129990204664759</v>
      </c>
      <c r="Y12" s="11">
        <v>13.092847668972814</v>
      </c>
      <c r="Z12" s="11">
        <v>13.69799012893438</v>
      </c>
      <c r="AA12" s="11">
        <v>14.336940003374702</v>
      </c>
      <c r="AB12" s="11">
        <v>16.007783788815704</v>
      </c>
      <c r="AC12" s="11"/>
      <c r="AD12" s="11">
        <f t="shared" si="4"/>
        <v>2.3097936598813238</v>
      </c>
      <c r="AE12" s="11">
        <f>'RD T1'!T40</f>
        <v>8.0732551742021101</v>
      </c>
      <c r="AF12" s="11">
        <f t="shared" si="7"/>
        <v>10.383048834083434</v>
      </c>
    </row>
    <row r="13" spans="1:32" x14ac:dyDescent="0.2">
      <c r="A13" s="10" t="str">
        <f>name!D9</f>
        <v>24 Business, media and public service professionals</v>
      </c>
      <c r="B13" s="11">
        <v>23.754284681152903</v>
      </c>
      <c r="C13" s="11">
        <v>27.907303981014685</v>
      </c>
      <c r="D13" s="11">
        <v>30.542986925576553</v>
      </c>
      <c r="E13" s="11">
        <v>34.346432888341361</v>
      </c>
      <c r="F13" s="11">
        <v>39.150252203844062</v>
      </c>
      <c r="G13" s="11"/>
      <c r="H13" s="11">
        <f t="shared" si="2"/>
        <v>8.6072652782675085</v>
      </c>
      <c r="I13" s="11">
        <f>'RD T1'!E12</f>
        <v>16.815573620441469</v>
      </c>
      <c r="J13" s="11">
        <f t="shared" si="5"/>
        <v>25.422838898708978</v>
      </c>
      <c r="L13" s="10" t="str">
        <f>name!D9</f>
        <v>24 Business, media and public service professionals</v>
      </c>
      <c r="M13" s="11">
        <v>14.396842816671761</v>
      </c>
      <c r="N13" s="11">
        <v>16.315426126750836</v>
      </c>
      <c r="O13" s="11">
        <v>17.868647359336634</v>
      </c>
      <c r="P13" s="11">
        <v>20.215713335549246</v>
      </c>
      <c r="Q13" s="11">
        <v>22.299137039299193</v>
      </c>
      <c r="R13" s="11"/>
      <c r="S13" s="11">
        <f t="shared" si="3"/>
        <v>4.4304896799625588</v>
      </c>
      <c r="T13" s="11">
        <f>'RD T1'!T12</f>
        <v>8.6930907844672642</v>
      </c>
      <c r="U13" s="11">
        <f t="shared" si="6"/>
        <v>13.123580464429823</v>
      </c>
      <c r="W13" s="10" t="str">
        <f>name!D9</f>
        <v>24 Business, media and public service professionals</v>
      </c>
      <c r="X13" s="11">
        <v>9.3574418644811352</v>
      </c>
      <c r="Y13" s="11">
        <v>11.591877854263837</v>
      </c>
      <c r="Z13" s="11">
        <v>12.674339566239949</v>
      </c>
      <c r="AA13" s="11">
        <v>14.13071955279211</v>
      </c>
      <c r="AB13" s="11">
        <v>16.851115164544844</v>
      </c>
      <c r="AC13" s="11"/>
      <c r="AD13" s="11">
        <f t="shared" si="4"/>
        <v>4.1767755983048946</v>
      </c>
      <c r="AE13" s="11">
        <f>'RD T1'!T41</f>
        <v>8.1224828359742034</v>
      </c>
      <c r="AF13" s="11">
        <f t="shared" si="7"/>
        <v>12.299258434279098</v>
      </c>
    </row>
    <row r="14" spans="1:32" x14ac:dyDescent="0.2">
      <c r="A14" s="10" t="str">
        <f>name!D10</f>
        <v>31 Science, engineering and technology associate professionals</v>
      </c>
      <c r="B14" s="11">
        <v>7.6432081981617799</v>
      </c>
      <c r="C14" s="11">
        <v>8.8206369814915817</v>
      </c>
      <c r="D14" s="11">
        <v>9.589081122923437</v>
      </c>
      <c r="E14" s="11">
        <v>8.4111172585148282</v>
      </c>
      <c r="F14" s="11">
        <v>8.8905532975901114</v>
      </c>
      <c r="G14" s="11"/>
      <c r="H14" s="11">
        <f t="shared" si="2"/>
        <v>-0.69852782533332558</v>
      </c>
      <c r="I14" s="11">
        <f>'RD T1'!E13</f>
        <v>3.4632960070055026</v>
      </c>
      <c r="J14" s="11">
        <f t="shared" si="5"/>
        <v>2.764768181672177</v>
      </c>
      <c r="L14" s="10" t="str">
        <f>name!D10</f>
        <v>31 Science, engineering and technology associate professionals</v>
      </c>
      <c r="M14" s="11">
        <v>5.8964820761526093</v>
      </c>
      <c r="N14" s="11">
        <v>7.0256901148459043</v>
      </c>
      <c r="O14" s="11">
        <v>7.3515863844136531</v>
      </c>
      <c r="P14" s="11">
        <v>6.1069164676276477</v>
      </c>
      <c r="Q14" s="11">
        <v>6.1794178766933001</v>
      </c>
      <c r="R14" s="11"/>
      <c r="S14" s="11">
        <f t="shared" si="3"/>
        <v>-1.172168507720353</v>
      </c>
      <c r="T14" s="11">
        <f>'RD T1'!T13</f>
        <v>2.241643398957172</v>
      </c>
      <c r="U14" s="11">
        <f t="shared" si="6"/>
        <v>1.069474891236819</v>
      </c>
      <c r="W14" s="10" t="str">
        <f>name!D10</f>
        <v>31 Science, engineering and technology associate professionals</v>
      </c>
      <c r="X14" s="11">
        <v>1.7467261220091757</v>
      </c>
      <c r="Y14" s="11">
        <v>1.7949468666456854</v>
      </c>
      <c r="Z14" s="11">
        <v>2.2374947385097683</v>
      </c>
      <c r="AA14" s="11">
        <v>2.3042007908871742</v>
      </c>
      <c r="AB14" s="11">
        <v>2.7111354208968184</v>
      </c>
      <c r="AC14" s="11"/>
      <c r="AD14" s="11">
        <f t="shared" si="4"/>
        <v>0.47364068238705004</v>
      </c>
      <c r="AE14" s="11">
        <f>'RD T1'!T42</f>
        <v>1.2216526080483303</v>
      </c>
      <c r="AF14" s="11">
        <f t="shared" si="7"/>
        <v>1.6952932904353804</v>
      </c>
    </row>
    <row r="15" spans="1:32" x14ac:dyDescent="0.2">
      <c r="A15" s="10" t="str">
        <f>name!D11</f>
        <v>32 Health and social care associate professionals</v>
      </c>
      <c r="B15" s="11">
        <v>9.3018263614397814</v>
      </c>
      <c r="C15" s="11">
        <v>10.601860875692488</v>
      </c>
      <c r="D15" s="11">
        <v>10.694606584925078</v>
      </c>
      <c r="E15" s="11">
        <v>10.949924988095594</v>
      </c>
      <c r="F15" s="11">
        <v>12.042978990667978</v>
      </c>
      <c r="G15" s="11"/>
      <c r="H15" s="11">
        <f t="shared" si="2"/>
        <v>1.3483724057429001</v>
      </c>
      <c r="I15" s="11">
        <f>'RD T1'!E14</f>
        <v>6.4330983899655241</v>
      </c>
      <c r="J15" s="11">
        <f t="shared" si="5"/>
        <v>7.7814707957084241</v>
      </c>
      <c r="L15" s="10" t="str">
        <f>name!D11</f>
        <v>32 Health and social care associate professionals</v>
      </c>
      <c r="M15" s="11">
        <v>2.1682710321816518</v>
      </c>
      <c r="N15" s="11">
        <v>2.2834242105063032</v>
      </c>
      <c r="O15" s="11">
        <v>2.4141176936427127</v>
      </c>
      <c r="P15" s="11">
        <v>2.2663749564839191</v>
      </c>
      <c r="Q15" s="11">
        <v>2.378908445050083</v>
      </c>
      <c r="R15" s="11"/>
      <c r="S15" s="11">
        <f t="shared" si="3"/>
        <v>-3.5209248592629638E-2</v>
      </c>
      <c r="T15" s="11">
        <f>'RD T1'!T14</f>
        <v>1.1091685634554722</v>
      </c>
      <c r="U15" s="11">
        <f t="shared" si="6"/>
        <v>1.0739593148628426</v>
      </c>
      <c r="W15" s="10" t="str">
        <f>name!D11</f>
        <v>32 Health and social care associate professionals</v>
      </c>
      <c r="X15" s="11">
        <v>7.1335553292581286</v>
      </c>
      <c r="Y15" s="11">
        <v>8.3184366651861854</v>
      </c>
      <c r="Z15" s="11">
        <v>8.2804888912823689</v>
      </c>
      <c r="AA15" s="11">
        <v>8.6835500316116701</v>
      </c>
      <c r="AB15" s="11">
        <v>9.6640705456178928</v>
      </c>
      <c r="AC15" s="11"/>
      <c r="AD15" s="11">
        <f t="shared" si="4"/>
        <v>1.3835816543355239</v>
      </c>
      <c r="AE15" s="11">
        <f>'RD T1'!T43</f>
        <v>5.3239298265100512</v>
      </c>
      <c r="AF15" s="11">
        <f t="shared" si="7"/>
        <v>6.7075114808455751</v>
      </c>
    </row>
    <row r="16" spans="1:32" x14ac:dyDescent="0.2">
      <c r="A16" s="10" t="str">
        <f>name!D12</f>
        <v>33 Protective service occupations</v>
      </c>
      <c r="B16" s="11">
        <v>5.0782263297945391</v>
      </c>
      <c r="C16" s="11">
        <v>5.0521785934724273</v>
      </c>
      <c r="D16" s="11">
        <v>5.3481138102137775</v>
      </c>
      <c r="E16" s="11">
        <v>6.5022368283480461</v>
      </c>
      <c r="F16" s="11">
        <v>7.6311218518475119</v>
      </c>
      <c r="G16" s="11"/>
      <c r="H16" s="11">
        <f t="shared" si="2"/>
        <v>2.2830080416337344</v>
      </c>
      <c r="I16" s="11">
        <f>'RD T1'!E15</f>
        <v>2.3406309700843222</v>
      </c>
      <c r="J16" s="11">
        <f t="shared" si="5"/>
        <v>4.6236390117180566</v>
      </c>
      <c r="L16" s="10" t="str">
        <f>name!D12</f>
        <v>33 Protective service occupations</v>
      </c>
      <c r="M16" s="11">
        <v>3.9421694242611771</v>
      </c>
      <c r="N16" s="11">
        <v>3.7951509652823541</v>
      </c>
      <c r="O16" s="11">
        <v>3.9359294990798501</v>
      </c>
      <c r="P16" s="11">
        <v>4.6307740455870325</v>
      </c>
      <c r="Q16" s="11">
        <v>5.0941328830063277</v>
      </c>
      <c r="R16" s="11"/>
      <c r="S16" s="11">
        <f t="shared" si="3"/>
        <v>1.1582033839264776</v>
      </c>
      <c r="T16" s="11">
        <f>'RD T1'!T15</f>
        <v>1.3293163156277177</v>
      </c>
      <c r="U16" s="11">
        <f t="shared" si="6"/>
        <v>2.4875196995541953</v>
      </c>
      <c r="W16" s="10" t="str">
        <f>name!D12</f>
        <v>33 Protective service occupations</v>
      </c>
      <c r="X16" s="11">
        <v>1.1360569055333647</v>
      </c>
      <c r="Y16" s="11">
        <v>1.2570276281900741</v>
      </c>
      <c r="Z16" s="11">
        <v>1.4121843111339303</v>
      </c>
      <c r="AA16" s="11">
        <v>1.8714627827610126</v>
      </c>
      <c r="AB16" s="11">
        <v>2.536988968841182</v>
      </c>
      <c r="AC16" s="11"/>
      <c r="AD16" s="11">
        <f t="shared" si="4"/>
        <v>1.1248046577072517</v>
      </c>
      <c r="AE16" s="11">
        <f>'RD T1'!T44</f>
        <v>1.0113146544566043</v>
      </c>
      <c r="AF16" s="11">
        <f t="shared" si="7"/>
        <v>2.136119312163856</v>
      </c>
    </row>
    <row r="17" spans="1:32" x14ac:dyDescent="0.2">
      <c r="A17" s="10" t="str">
        <f>name!D13</f>
        <v>34 Culture, media and sports occupations</v>
      </c>
      <c r="B17" s="11">
        <v>8.8895200115601476</v>
      </c>
      <c r="C17" s="11">
        <v>9.3611552205464363</v>
      </c>
      <c r="D17" s="11">
        <v>9.3826823360880898</v>
      </c>
      <c r="E17" s="11">
        <v>9.026206510737337</v>
      </c>
      <c r="F17" s="11">
        <v>10.225599217625376</v>
      </c>
      <c r="G17" s="11"/>
      <c r="H17" s="11">
        <f t="shared" si="2"/>
        <v>0.8429168815372865</v>
      </c>
      <c r="I17" s="11">
        <f>'RD T1'!E16</f>
        <v>4.3392349215481962</v>
      </c>
      <c r="J17" s="11">
        <f t="shared" si="5"/>
        <v>5.1821518030854827</v>
      </c>
      <c r="L17" s="10" t="str">
        <f>name!D13</f>
        <v>34 Culture, media and sports occupations</v>
      </c>
      <c r="M17" s="11">
        <v>5.3901078811586993</v>
      </c>
      <c r="N17" s="11">
        <v>5.7569269404112866</v>
      </c>
      <c r="O17" s="11">
        <v>5.6513288112437765</v>
      </c>
      <c r="P17" s="11">
        <v>5.4588336911677713</v>
      </c>
      <c r="Q17" s="11">
        <v>6.0524387401911328</v>
      </c>
      <c r="R17" s="11"/>
      <c r="S17" s="11">
        <f t="shared" si="3"/>
        <v>0.40110992894735631</v>
      </c>
      <c r="T17" s="11">
        <f>'RD T1'!T16</f>
        <v>2.2813415523718992</v>
      </c>
      <c r="U17" s="11">
        <f t="shared" si="6"/>
        <v>2.6824514813192555</v>
      </c>
      <c r="W17" s="10" t="str">
        <f>name!D13</f>
        <v>34 Culture, media and sports occupations</v>
      </c>
      <c r="X17" s="11">
        <v>3.4994121304014425</v>
      </c>
      <c r="Y17" s="11">
        <v>3.6042282801351546</v>
      </c>
      <c r="Z17" s="11">
        <v>3.7313535248443075</v>
      </c>
      <c r="AA17" s="11">
        <v>3.5673728195695715</v>
      </c>
      <c r="AB17" s="11">
        <v>4.1731604774342417</v>
      </c>
      <c r="AC17" s="11"/>
      <c r="AD17" s="11">
        <f t="shared" si="4"/>
        <v>0.44180695258993419</v>
      </c>
      <c r="AE17" s="11">
        <f>'RD T1'!T45</f>
        <v>2.0578933691762975</v>
      </c>
      <c r="AF17" s="11">
        <f t="shared" si="7"/>
        <v>2.4997003217662317</v>
      </c>
    </row>
    <row r="18" spans="1:32" x14ac:dyDescent="0.2">
      <c r="A18" s="10" t="str">
        <f>name!D14</f>
        <v>35 Business and public service associate professionals</v>
      </c>
      <c r="B18" s="11">
        <v>28.13643667306042</v>
      </c>
      <c r="C18" s="11">
        <v>29.15016804430401</v>
      </c>
      <c r="D18" s="11">
        <v>30.066882142188014</v>
      </c>
      <c r="E18" s="11">
        <v>29.090570914122289</v>
      </c>
      <c r="F18" s="11">
        <v>30.637674198279267</v>
      </c>
      <c r="G18" s="11"/>
      <c r="H18" s="11">
        <f t="shared" si="2"/>
        <v>0.57079205609125339</v>
      </c>
      <c r="I18" s="11">
        <f>'RD T1'!E17</f>
        <v>13.590188141196458</v>
      </c>
      <c r="J18" s="11">
        <f t="shared" si="5"/>
        <v>14.160980197287712</v>
      </c>
      <c r="L18" s="10" t="str">
        <f>name!D14</f>
        <v>35 Business and public service associate professionals</v>
      </c>
      <c r="M18" s="11">
        <v>15.687917483883741</v>
      </c>
      <c r="N18" s="11">
        <v>15.880280209167147</v>
      </c>
      <c r="O18" s="11">
        <v>16.442842415889842</v>
      </c>
      <c r="P18" s="11">
        <v>15.434383869974891</v>
      </c>
      <c r="Q18" s="11">
        <v>15.443236416062033</v>
      </c>
      <c r="R18" s="11"/>
      <c r="S18" s="11">
        <f t="shared" si="3"/>
        <v>-0.99960599982780884</v>
      </c>
      <c r="T18" s="11">
        <f>'RD T1'!T17</f>
        <v>5.9474090627028469</v>
      </c>
      <c r="U18" s="11">
        <f t="shared" si="6"/>
        <v>4.947803062875038</v>
      </c>
      <c r="W18" s="10" t="str">
        <f>name!D14</f>
        <v>35 Business and public service associate professionals</v>
      </c>
      <c r="X18" s="11">
        <v>12.448519189176682</v>
      </c>
      <c r="Y18" s="11">
        <v>13.269887835136858</v>
      </c>
      <c r="Z18" s="11">
        <v>13.624039726298168</v>
      </c>
      <c r="AA18" s="11">
        <v>13.656187044147359</v>
      </c>
      <c r="AB18" s="11">
        <v>15.194437782217195</v>
      </c>
      <c r="AC18" s="11"/>
      <c r="AD18" s="11">
        <f t="shared" si="4"/>
        <v>1.5703980559190267</v>
      </c>
      <c r="AE18" s="11">
        <f>'RD T1'!T46</f>
        <v>7.6427790784936107</v>
      </c>
      <c r="AF18" s="11">
        <f t="shared" si="7"/>
        <v>9.2131771344126374</v>
      </c>
    </row>
    <row r="19" spans="1:32" x14ac:dyDescent="0.2">
      <c r="A19" s="10" t="str">
        <f>name!D15</f>
        <v>41 Administrative occupations</v>
      </c>
      <c r="B19" s="11">
        <v>51.088712997845121</v>
      </c>
      <c r="C19" s="11">
        <v>48.131937874706779</v>
      </c>
      <c r="D19" s="11">
        <v>50.310664646235288</v>
      </c>
      <c r="E19" s="11">
        <v>47.269030523828192</v>
      </c>
      <c r="F19" s="11">
        <v>45.692396210161498</v>
      </c>
      <c r="G19" s="11"/>
      <c r="H19" s="11">
        <f t="shared" si="2"/>
        <v>-4.6182684360737909</v>
      </c>
      <c r="I19" s="11">
        <f>'RD T1'!E18</f>
        <v>23.335875802715936</v>
      </c>
      <c r="J19" s="11">
        <f t="shared" si="5"/>
        <v>18.717607366642145</v>
      </c>
      <c r="L19" s="10" t="str">
        <f>name!D15</f>
        <v>41 Administrative occupations</v>
      </c>
      <c r="M19" s="11">
        <v>16.20717225663898</v>
      </c>
      <c r="N19" s="11">
        <v>14.733293504302617</v>
      </c>
      <c r="O19" s="11">
        <v>17.554154924459649</v>
      </c>
      <c r="P19" s="11">
        <v>17.263665671156197</v>
      </c>
      <c r="Q19" s="11">
        <v>19.29448697256278</v>
      </c>
      <c r="R19" s="11"/>
      <c r="S19" s="11">
        <f t="shared" si="3"/>
        <v>1.7403320481031308</v>
      </c>
      <c r="T19" s="11">
        <f>'RD T1'!T18</f>
        <v>6.8275302317527808</v>
      </c>
      <c r="U19" s="11">
        <f t="shared" si="6"/>
        <v>8.5678622798559125</v>
      </c>
      <c r="W19" s="10" t="str">
        <f>name!D15</f>
        <v>41 Administrative occupations</v>
      </c>
      <c r="X19" s="11">
        <v>34.881540741206166</v>
      </c>
      <c r="Y19" s="11">
        <v>33.398644370404128</v>
      </c>
      <c r="Z19" s="11">
        <v>32.75650972177565</v>
      </c>
      <c r="AA19" s="11">
        <v>30.005364852672034</v>
      </c>
      <c r="AB19" s="11">
        <v>26.397909237598718</v>
      </c>
      <c r="AC19" s="11"/>
      <c r="AD19" s="11">
        <f t="shared" si="4"/>
        <v>-6.3586004841769324</v>
      </c>
      <c r="AE19" s="11">
        <f>'RD T1'!T47</f>
        <v>16.508345570963158</v>
      </c>
      <c r="AF19" s="11">
        <f t="shared" si="7"/>
        <v>10.149745086786226</v>
      </c>
    </row>
    <row r="20" spans="1:32" x14ac:dyDescent="0.2">
      <c r="A20" s="10" t="str">
        <f>name!D16</f>
        <v>42 Secretarial and related occupations</v>
      </c>
      <c r="B20" s="11">
        <v>11.605813929866898</v>
      </c>
      <c r="C20" s="11">
        <v>10.097944911961342</v>
      </c>
      <c r="D20" s="11">
        <v>9.8661205675128691</v>
      </c>
      <c r="E20" s="11">
        <v>10.501762810487945</v>
      </c>
      <c r="F20" s="11">
        <v>7.3701164068329614</v>
      </c>
      <c r="G20" s="11"/>
      <c r="H20" s="11">
        <f t="shared" si="2"/>
        <v>-2.4960041606799077</v>
      </c>
      <c r="I20" s="11">
        <f>'RD T1'!E19</f>
        <v>4.9338231691623893</v>
      </c>
      <c r="J20" s="11">
        <f t="shared" si="5"/>
        <v>2.4378190084824816</v>
      </c>
      <c r="L20" s="10" t="str">
        <f>name!D16</f>
        <v>42 Secretarial and related occupations</v>
      </c>
      <c r="M20" s="11">
        <v>1.0690162524931386</v>
      </c>
      <c r="N20" s="11">
        <v>0.76508544131096723</v>
      </c>
      <c r="O20" s="11">
        <v>0.75546148818971393</v>
      </c>
      <c r="P20" s="11">
        <v>0.98042511587450509</v>
      </c>
      <c r="Q20" s="11">
        <v>1.1926183607195724</v>
      </c>
      <c r="R20" s="11"/>
      <c r="S20" s="11">
        <f t="shared" si="3"/>
        <v>0.43715687252985846</v>
      </c>
      <c r="T20" s="11">
        <f>'RD T1'!T19</f>
        <v>0.34232235158616958</v>
      </c>
      <c r="U20" s="11">
        <f t="shared" si="6"/>
        <v>0.77947922411602799</v>
      </c>
      <c r="W20" s="10" t="str">
        <f>name!D16</f>
        <v>42 Secretarial and related occupations</v>
      </c>
      <c r="X20" s="11">
        <v>10.536797677373761</v>
      </c>
      <c r="Y20" s="11">
        <v>9.33285947065038</v>
      </c>
      <c r="Z20" s="11">
        <v>9.1106590793231561</v>
      </c>
      <c r="AA20" s="11">
        <v>9.5213376946134431</v>
      </c>
      <c r="AB20" s="11">
        <v>6.1774980461133877</v>
      </c>
      <c r="AC20" s="11"/>
      <c r="AD20" s="11">
        <f t="shared" si="4"/>
        <v>-2.9331610332097684</v>
      </c>
      <c r="AE20" s="11">
        <f>'RD T1'!T48</f>
        <v>4.59150081757622</v>
      </c>
      <c r="AF20" s="11">
        <f t="shared" si="7"/>
        <v>1.6583397843664516</v>
      </c>
    </row>
    <row r="21" spans="1:32" x14ac:dyDescent="0.2">
      <c r="A21" s="10" t="str">
        <f>name!D17</f>
        <v>51 Skilled agricultural and related trades</v>
      </c>
      <c r="B21" s="11">
        <v>7.230567679338896</v>
      </c>
      <c r="C21" s="11">
        <v>6.4294726491939258</v>
      </c>
      <c r="D21" s="11">
        <v>5.3258240820688885</v>
      </c>
      <c r="E21" s="11">
        <v>5.4716779989298203</v>
      </c>
      <c r="F21" s="11">
        <v>5.8366480192466534</v>
      </c>
      <c r="G21" s="11"/>
      <c r="H21" s="11">
        <f t="shared" si="2"/>
        <v>0.51082393717776498</v>
      </c>
      <c r="I21" s="11">
        <f>'RD T1'!E20</f>
        <v>3.0916290401606852</v>
      </c>
      <c r="J21" s="11">
        <f t="shared" si="5"/>
        <v>3.6024529773384502</v>
      </c>
      <c r="L21" s="10" t="str">
        <f>name!D17</f>
        <v>51 Skilled agricultural and related trades</v>
      </c>
      <c r="M21" s="11">
        <v>6.2370024155133317</v>
      </c>
      <c r="N21" s="11">
        <v>5.3632248669429501</v>
      </c>
      <c r="O21" s="11">
        <v>4.2539099293628748</v>
      </c>
      <c r="P21" s="11">
        <v>4.2771171037660851</v>
      </c>
      <c r="Q21" s="11">
        <v>4.4742680860478261</v>
      </c>
      <c r="R21" s="11"/>
      <c r="S21" s="11">
        <f t="shared" si="3"/>
        <v>0.22035815668495129</v>
      </c>
      <c r="T21" s="11">
        <f>'RD T1'!T20</f>
        <v>2.2325506647993225</v>
      </c>
      <c r="U21" s="11">
        <f t="shared" si="6"/>
        <v>2.4529088214842738</v>
      </c>
      <c r="W21" s="10" t="str">
        <f>name!D17</f>
        <v>51 Skilled agricultural and related trades</v>
      </c>
      <c r="X21" s="11">
        <v>0.99356526382556032</v>
      </c>
      <c r="Y21" s="11">
        <v>1.0662477822509697</v>
      </c>
      <c r="Z21" s="11">
        <v>1.0719141527060088</v>
      </c>
      <c r="AA21" s="11">
        <v>1.1945608951637339</v>
      </c>
      <c r="AB21" s="11">
        <v>1.3623799331988338</v>
      </c>
      <c r="AC21" s="11"/>
      <c r="AD21" s="11">
        <f t="shared" si="4"/>
        <v>0.29046578049282501</v>
      </c>
      <c r="AE21" s="11">
        <f>'RD T1'!T49</f>
        <v>0.85907837536136222</v>
      </c>
      <c r="AF21" s="11">
        <f t="shared" si="7"/>
        <v>1.1495441558541872</v>
      </c>
    </row>
    <row r="22" spans="1:32" x14ac:dyDescent="0.2">
      <c r="A22" s="10" t="str">
        <f>name!D18</f>
        <v>52 Skilled metal, electrical and electronic trades</v>
      </c>
      <c r="B22" s="11">
        <v>27.547652177413493</v>
      </c>
      <c r="C22" s="11">
        <v>28.553503682824946</v>
      </c>
      <c r="D22" s="11">
        <v>23.89847834732938</v>
      </c>
      <c r="E22" s="11">
        <v>23.612992958383217</v>
      </c>
      <c r="F22" s="11">
        <v>22.026621497664539</v>
      </c>
      <c r="G22" s="11"/>
      <c r="H22" s="11">
        <f t="shared" si="2"/>
        <v>-1.8718568496648409</v>
      </c>
      <c r="I22" s="11">
        <f>'RD T1'!E21</f>
        <v>8.7380306013673401</v>
      </c>
      <c r="J22" s="11">
        <f t="shared" si="5"/>
        <v>6.8661737517024992</v>
      </c>
      <c r="L22" s="10" t="str">
        <f>name!D18</f>
        <v>52 Skilled metal, electrical and electronic trades</v>
      </c>
      <c r="M22" s="11">
        <v>27.187981122772374</v>
      </c>
      <c r="N22" s="11">
        <v>27.954113128844408</v>
      </c>
      <c r="O22" s="11">
        <v>23.416012547220113</v>
      </c>
      <c r="P22" s="11">
        <v>22.565811901040959</v>
      </c>
      <c r="Q22" s="11">
        <v>20.754910561555658</v>
      </c>
      <c r="R22" s="11"/>
      <c r="S22" s="11">
        <f t="shared" si="3"/>
        <v>-2.6611019856644553</v>
      </c>
      <c r="T22" s="11">
        <f>'RD T1'!T21</f>
        <v>8.1378624011782392</v>
      </c>
      <c r="U22" s="11">
        <f t="shared" si="6"/>
        <v>5.4767604155137839</v>
      </c>
      <c r="W22" s="10" t="str">
        <f>name!D18</f>
        <v>52 Skilled metal, electrical and electronic trades</v>
      </c>
      <c r="X22" s="11">
        <v>0.35967105464114119</v>
      </c>
      <c r="Y22" s="11">
        <v>0.59939055398051422</v>
      </c>
      <c r="Z22" s="11">
        <v>0.48246580010926859</v>
      </c>
      <c r="AA22" s="11">
        <v>1.0471810573422407</v>
      </c>
      <c r="AB22" s="11">
        <v>1.2717109361088432</v>
      </c>
      <c r="AC22" s="11"/>
      <c r="AD22" s="11">
        <f t="shared" si="4"/>
        <v>0.78924513599957469</v>
      </c>
      <c r="AE22" s="11">
        <f>'RD T1'!T50</f>
        <v>0.60016820018910177</v>
      </c>
      <c r="AF22" s="11">
        <f t="shared" si="7"/>
        <v>1.3894133361886765</v>
      </c>
    </row>
    <row r="23" spans="1:32" x14ac:dyDescent="0.2">
      <c r="A23" s="10" t="str">
        <f>name!D19</f>
        <v>53 Skilled construction and building trades</v>
      </c>
      <c r="B23" s="11">
        <v>19.366548017371692</v>
      </c>
      <c r="C23" s="11">
        <v>23.077106477717102</v>
      </c>
      <c r="D23" s="11">
        <v>18.812587286290373</v>
      </c>
      <c r="E23" s="11">
        <v>19.01689176886207</v>
      </c>
      <c r="F23" s="11">
        <v>16.7169502922055</v>
      </c>
      <c r="G23" s="11"/>
      <c r="H23" s="11">
        <f t="shared" si="2"/>
        <v>-2.0956369940848738</v>
      </c>
      <c r="I23" s="11">
        <f>'RD T1'!E22</f>
        <v>7.702330827856918</v>
      </c>
      <c r="J23" s="11">
        <f t="shared" si="5"/>
        <v>5.6066938337720442</v>
      </c>
      <c r="L23" s="10" t="str">
        <f>name!D19</f>
        <v>53 Skilled construction and building trades</v>
      </c>
      <c r="M23" s="11">
        <v>19.114292511242425</v>
      </c>
      <c r="N23" s="11">
        <v>22.839420897612676</v>
      </c>
      <c r="O23" s="11">
        <v>18.529022657834155</v>
      </c>
      <c r="P23" s="11">
        <v>18.724907150160799</v>
      </c>
      <c r="Q23" s="11">
        <v>16.389993742419488</v>
      </c>
      <c r="R23" s="11"/>
      <c r="S23" s="11">
        <f t="shared" si="3"/>
        <v>-2.1390289154146664</v>
      </c>
      <c r="T23" s="11">
        <f>'RD T1'!T22</f>
        <v>7.5420777710703737</v>
      </c>
      <c r="U23" s="11">
        <f t="shared" si="6"/>
        <v>5.4030488556557072</v>
      </c>
      <c r="W23" s="10" t="str">
        <f>name!D19</f>
        <v>53 Skilled construction and building trades</v>
      </c>
      <c r="X23" s="11">
        <v>0.25225550612926745</v>
      </c>
      <c r="Y23" s="11">
        <v>0.23768558010442725</v>
      </c>
      <c r="Z23" s="11">
        <v>0.28356462845621322</v>
      </c>
      <c r="AA23" s="11">
        <v>0.29198461870126796</v>
      </c>
      <c r="AB23" s="11">
        <v>0.32695654978602523</v>
      </c>
      <c r="AC23" s="11"/>
      <c r="AD23" s="11">
        <f t="shared" si="4"/>
        <v>4.3391921329812011E-2</v>
      </c>
      <c r="AE23" s="11">
        <f>'RD T1'!T51</f>
        <v>0.16025305678654464</v>
      </c>
      <c r="AF23" s="11">
        <f t="shared" si="7"/>
        <v>0.20364497811635665</v>
      </c>
    </row>
    <row r="24" spans="1:32" x14ac:dyDescent="0.2">
      <c r="A24" s="10" t="str">
        <f>name!D20</f>
        <v>54 Textiles, printing and other skilled trades</v>
      </c>
      <c r="B24" s="11">
        <v>10.809633650047138</v>
      </c>
      <c r="C24" s="11">
        <v>9.090765483546706</v>
      </c>
      <c r="D24" s="11">
        <v>9.1292015071912882</v>
      </c>
      <c r="E24" s="11">
        <v>8.7697661177916224</v>
      </c>
      <c r="F24" s="11">
        <v>8.4163275065285674</v>
      </c>
      <c r="G24" s="11"/>
      <c r="H24" s="11">
        <f t="shared" si="2"/>
        <v>-0.71287400066272077</v>
      </c>
      <c r="I24" s="11">
        <f>'RD T1'!E23</f>
        <v>3.7131387092664108</v>
      </c>
      <c r="J24" s="11">
        <f t="shared" si="5"/>
        <v>3.00026470860369</v>
      </c>
      <c r="L24" s="10" t="str">
        <f>name!D20</f>
        <v>54 Textiles, printing and other skilled trades</v>
      </c>
      <c r="M24" s="11">
        <v>7.0146641422820117</v>
      </c>
      <c r="N24" s="11">
        <v>5.8781227273196528</v>
      </c>
      <c r="O24" s="11">
        <v>5.4017311344780721</v>
      </c>
      <c r="P24" s="11">
        <v>5.0964121807436031</v>
      </c>
      <c r="Q24" s="11">
        <v>4.7339500667301708</v>
      </c>
      <c r="R24" s="11"/>
      <c r="S24" s="11">
        <f t="shared" si="3"/>
        <v>-0.66778106774790125</v>
      </c>
      <c r="T24" s="11">
        <f>'RD T1'!T23</f>
        <v>1.5931589114464202</v>
      </c>
      <c r="U24" s="11">
        <f t="shared" si="6"/>
        <v>0.92537784369851894</v>
      </c>
      <c r="W24" s="10" t="str">
        <f>name!D20</f>
        <v>54 Textiles, printing and other skilled trades</v>
      </c>
      <c r="X24" s="11">
        <v>3.7949695077651362</v>
      </c>
      <c r="Y24" s="11">
        <v>3.2126427562270399</v>
      </c>
      <c r="Z24" s="11">
        <v>3.7274703727132086</v>
      </c>
      <c r="AA24" s="11">
        <v>3.6733539370480335</v>
      </c>
      <c r="AB24" s="11">
        <v>3.682377439798397</v>
      </c>
      <c r="AC24" s="11"/>
      <c r="AD24" s="11">
        <f t="shared" si="4"/>
        <v>-4.5092932914811534E-2</v>
      </c>
      <c r="AE24" s="11">
        <f>'RD T1'!T52</f>
        <v>2.1199797978199908</v>
      </c>
      <c r="AF24" s="11">
        <f t="shared" si="7"/>
        <v>2.0748868649051793</v>
      </c>
    </row>
    <row r="25" spans="1:32" x14ac:dyDescent="0.2">
      <c r="A25" s="10" t="str">
        <f>name!D21</f>
        <v>61 Caring personal service occupations</v>
      </c>
      <c r="B25" s="11">
        <v>38.989033399837055</v>
      </c>
      <c r="C25" s="11">
        <v>39.714933248923217</v>
      </c>
      <c r="D25" s="11">
        <v>38.432406419975138</v>
      </c>
      <c r="E25" s="11">
        <v>41.742941990295954</v>
      </c>
      <c r="F25" s="11">
        <v>45.665989436153147</v>
      </c>
      <c r="G25" s="11"/>
      <c r="H25" s="11">
        <f t="shared" si="2"/>
        <v>7.2335830161780095</v>
      </c>
      <c r="I25" s="11">
        <f>'RD T1'!E24</f>
        <v>24.210340433297286</v>
      </c>
      <c r="J25" s="11">
        <f t="shared" si="5"/>
        <v>31.443923449475296</v>
      </c>
      <c r="L25" s="10" t="str">
        <f>name!D21</f>
        <v>61 Caring personal service occupations</v>
      </c>
      <c r="M25" s="11">
        <v>4.4101289690306489</v>
      </c>
      <c r="N25" s="11">
        <v>4.5008861185463322</v>
      </c>
      <c r="O25" s="11">
        <v>4.2902046859622489</v>
      </c>
      <c r="P25" s="11">
        <v>5.3014161901886521</v>
      </c>
      <c r="Q25" s="11">
        <v>6.0683719786799086</v>
      </c>
      <c r="R25" s="11"/>
      <c r="S25" s="11">
        <f t="shared" si="3"/>
        <v>1.7781672927176597</v>
      </c>
      <c r="T25" s="11">
        <f>'RD T1'!T24</f>
        <v>2.3985543534311895</v>
      </c>
      <c r="U25" s="11">
        <f t="shared" si="6"/>
        <v>4.1767216461488488</v>
      </c>
      <c r="W25" s="10" t="str">
        <f>name!D21</f>
        <v>61 Caring personal service occupations</v>
      </c>
      <c r="X25" s="11">
        <v>34.578904430806389</v>
      </c>
      <c r="Y25" s="11">
        <v>35.214047130376883</v>
      </c>
      <c r="Z25" s="11">
        <v>34.1422017340129</v>
      </c>
      <c r="AA25" s="11">
        <v>36.441525800107293</v>
      </c>
      <c r="AB25" s="11">
        <v>39.597617457473248</v>
      </c>
      <c r="AC25" s="11"/>
      <c r="AD25" s="11">
        <f t="shared" si="4"/>
        <v>5.455415723460348</v>
      </c>
      <c r="AE25" s="11">
        <f>'RD T1'!T53</f>
        <v>21.811786079866096</v>
      </c>
      <c r="AF25" s="11">
        <f t="shared" si="7"/>
        <v>27.267201803326444</v>
      </c>
    </row>
    <row r="26" spans="1:32" x14ac:dyDescent="0.2">
      <c r="A26" s="10" t="str">
        <f>name!D22</f>
        <v>62 Leisure, travel and related personal service occupations</v>
      </c>
      <c r="B26" s="11">
        <v>11.94906199147472</v>
      </c>
      <c r="C26" s="11">
        <v>11.391664035312639</v>
      </c>
      <c r="D26" s="11">
        <v>10.352827570407129</v>
      </c>
      <c r="E26" s="11">
        <v>10.66353341560372</v>
      </c>
      <c r="F26" s="11">
        <v>11.046589817681564</v>
      </c>
      <c r="G26" s="11"/>
      <c r="H26" s="11">
        <f t="shared" si="2"/>
        <v>0.69376224727443514</v>
      </c>
      <c r="I26" s="11">
        <f>'RD T1'!E25</f>
        <v>5.5210005042718624</v>
      </c>
      <c r="J26" s="11">
        <f t="shared" si="5"/>
        <v>6.2147627515462975</v>
      </c>
      <c r="L26" s="10" t="str">
        <f>name!D22</f>
        <v>62 Leisure, travel and related personal service occupations</v>
      </c>
      <c r="M26" s="11">
        <v>3.2157860251175117</v>
      </c>
      <c r="N26" s="11">
        <v>3.288708434497178</v>
      </c>
      <c r="O26" s="11">
        <v>3.1313863439300853</v>
      </c>
      <c r="P26" s="11">
        <v>3.2857878291730089</v>
      </c>
      <c r="Q26" s="11">
        <v>3.5188004065959233</v>
      </c>
      <c r="R26" s="11"/>
      <c r="S26" s="11">
        <f t="shared" si="3"/>
        <v>0.387414062665838</v>
      </c>
      <c r="T26" s="11">
        <f>'RD T1'!T25</f>
        <v>1.4539036626406048</v>
      </c>
      <c r="U26" s="11">
        <f t="shared" si="6"/>
        <v>1.8413177253064428</v>
      </c>
      <c r="W26" s="10" t="str">
        <f>name!D22</f>
        <v>62 Leisure, travel and related personal service occupations</v>
      </c>
      <c r="X26" s="11">
        <v>8.7332759663572119</v>
      </c>
      <c r="Y26" s="11">
        <v>8.1029556008154699</v>
      </c>
      <c r="Z26" s="11">
        <v>7.2214412264770438</v>
      </c>
      <c r="AA26" s="11">
        <v>7.3777455864307058</v>
      </c>
      <c r="AB26" s="11">
        <v>7.5277894110856298</v>
      </c>
      <c r="AC26" s="11"/>
      <c r="AD26" s="11">
        <f t="shared" si="4"/>
        <v>0.30634818460858604</v>
      </c>
      <c r="AE26" s="11">
        <f>'RD T1'!T54</f>
        <v>4.0670968416312565</v>
      </c>
      <c r="AF26" s="11">
        <f t="shared" si="7"/>
        <v>4.3734450262398425</v>
      </c>
    </row>
    <row r="27" spans="1:32" x14ac:dyDescent="0.2">
      <c r="A27" s="10" t="str">
        <f>name!D23</f>
        <v>63 Community and civil enforcement occupations</v>
      </c>
      <c r="B27" s="11">
        <v>0.50568458347317136</v>
      </c>
      <c r="C27" s="11">
        <v>0.41977721911187676</v>
      </c>
      <c r="D27" s="11">
        <v>0.5254338151295449</v>
      </c>
      <c r="E27" s="11">
        <v>0.4371543884493746</v>
      </c>
      <c r="F27" s="11">
        <v>0.4825870278857109</v>
      </c>
      <c r="G27" s="11"/>
      <c r="H27" s="11">
        <f t="shared" si="2"/>
        <v>-4.2846787243834006E-2</v>
      </c>
      <c r="I27" s="11">
        <f>'RD T1'!E26</f>
        <v>0.22591654118732166</v>
      </c>
      <c r="J27" s="11">
        <f t="shared" si="5"/>
        <v>0.18306975394348765</v>
      </c>
      <c r="L27" s="10" t="str">
        <f>name!D23</f>
        <v>63 Community and civil enforcement occupations</v>
      </c>
      <c r="M27" s="11">
        <v>0.39355328452069815</v>
      </c>
      <c r="N27" s="11">
        <v>0.28487139765197456</v>
      </c>
      <c r="O27" s="11">
        <v>0.4065104680136894</v>
      </c>
      <c r="P27" s="11">
        <v>0.28106170031786665</v>
      </c>
      <c r="Q27" s="11">
        <v>0.32497249886606444</v>
      </c>
      <c r="R27" s="11"/>
      <c r="S27" s="11">
        <f t="shared" si="3"/>
        <v>-8.1537969147624956E-2</v>
      </c>
      <c r="T27" s="11">
        <f>'RD T1'!T26</f>
        <v>0.12498116099107702</v>
      </c>
      <c r="U27" s="11">
        <f t="shared" si="6"/>
        <v>4.3443191843452064E-2</v>
      </c>
      <c r="W27" s="10" t="str">
        <f>name!D23</f>
        <v>63 Community and civil enforcement occupations</v>
      </c>
      <c r="X27" s="11">
        <v>0.11213129895247342</v>
      </c>
      <c r="Y27" s="11">
        <v>0.13490582145990157</v>
      </c>
      <c r="Z27" s="11">
        <v>0.11892334711585575</v>
      </c>
      <c r="AA27" s="11">
        <v>0.15609268813150814</v>
      </c>
      <c r="AB27" s="11">
        <v>0.15761452901964637</v>
      </c>
      <c r="AC27" s="11"/>
      <c r="AD27" s="11">
        <f t="shared" si="4"/>
        <v>3.8691181903790617E-2</v>
      </c>
      <c r="AE27" s="11">
        <f>'RD T1'!T55</f>
        <v>0.10093538019624464</v>
      </c>
      <c r="AF27" s="11">
        <f t="shared" si="7"/>
        <v>0.13962656210003527</v>
      </c>
    </row>
    <row r="28" spans="1:32" x14ac:dyDescent="0.2">
      <c r="A28" s="10" t="str">
        <f>name!D24</f>
        <v>71 Sales occupations</v>
      </c>
      <c r="B28" s="11">
        <v>34.804749473946991</v>
      </c>
      <c r="C28" s="11">
        <v>31.457706683829869</v>
      </c>
      <c r="D28" s="11">
        <v>30.742306870520004</v>
      </c>
      <c r="E28" s="11">
        <v>28.451970801664284</v>
      </c>
      <c r="F28" s="11">
        <v>26.997592330011408</v>
      </c>
      <c r="G28" s="11"/>
      <c r="H28" s="11">
        <f t="shared" si="2"/>
        <v>-3.7447145405085962</v>
      </c>
      <c r="I28" s="11">
        <f>'RD T1'!E27</f>
        <v>12.807597766774665</v>
      </c>
      <c r="J28" s="11">
        <f t="shared" si="5"/>
        <v>9.0628832262660683</v>
      </c>
      <c r="L28" s="10" t="str">
        <f>name!D24</f>
        <v>71 Sales occupations</v>
      </c>
      <c r="M28" s="11">
        <v>13.975291374431613</v>
      </c>
      <c r="N28" s="11">
        <v>13.454533077127156</v>
      </c>
      <c r="O28" s="11">
        <v>13.196996644925447</v>
      </c>
      <c r="P28" s="11">
        <v>12.425161678672675</v>
      </c>
      <c r="Q28" s="11">
        <v>11.982574742596251</v>
      </c>
      <c r="R28" s="11"/>
      <c r="S28" s="11">
        <f t="shared" si="3"/>
        <v>-1.214421902329196</v>
      </c>
      <c r="T28" s="11">
        <f>'RD T1'!T27</f>
        <v>4.0278614836219075</v>
      </c>
      <c r="U28" s="11">
        <f t="shared" si="6"/>
        <v>2.8134395812927115</v>
      </c>
      <c r="W28" s="10" t="str">
        <f>name!D24</f>
        <v>71 Sales occupations</v>
      </c>
      <c r="X28" s="11">
        <v>20.82945809951536</v>
      </c>
      <c r="Y28" s="11">
        <v>18.003173606702731</v>
      </c>
      <c r="Z28" s="11">
        <v>17.545310225594537</v>
      </c>
      <c r="AA28" s="11">
        <v>16.026809122991555</v>
      </c>
      <c r="AB28" s="11">
        <v>15.015017587415155</v>
      </c>
      <c r="AC28" s="11"/>
      <c r="AD28" s="11">
        <f t="shared" si="4"/>
        <v>-2.5302926381793824</v>
      </c>
      <c r="AE28" s="11">
        <f>'RD T1'!T56</f>
        <v>8.7797362831527543</v>
      </c>
      <c r="AF28" s="11">
        <f t="shared" si="7"/>
        <v>6.2494436449733719</v>
      </c>
    </row>
    <row r="29" spans="1:32" x14ac:dyDescent="0.2">
      <c r="A29" s="10" t="str">
        <f>name!D25</f>
        <v>72 Customer service occupations</v>
      </c>
      <c r="B29" s="11">
        <v>9.2311386453895103</v>
      </c>
      <c r="C29" s="11">
        <v>9.5210608882719505</v>
      </c>
      <c r="D29" s="11">
        <v>9.7216861374680672</v>
      </c>
      <c r="E29" s="11">
        <v>12.816079754767097</v>
      </c>
      <c r="F29" s="11">
        <v>14.933301216172667</v>
      </c>
      <c r="G29" s="11"/>
      <c r="H29" s="11">
        <f t="shared" si="2"/>
        <v>5.2116150787046003</v>
      </c>
      <c r="I29" s="11">
        <f>'RD T1'!E28</f>
        <v>5.9618872164552066</v>
      </c>
      <c r="J29" s="11">
        <f t="shared" si="5"/>
        <v>11.173502295159807</v>
      </c>
      <c r="L29" s="10" t="str">
        <f>name!D25</f>
        <v>72 Customer service occupations</v>
      </c>
      <c r="M29" s="11">
        <v>4.0230421504097409</v>
      </c>
      <c r="N29" s="11">
        <v>3.5807232577068291</v>
      </c>
      <c r="O29" s="11">
        <v>4.0813399103685661</v>
      </c>
      <c r="P29" s="11">
        <v>5.8436074195169345</v>
      </c>
      <c r="Q29" s="11">
        <v>6.963998771725417</v>
      </c>
      <c r="R29" s="11"/>
      <c r="S29" s="11">
        <f t="shared" si="3"/>
        <v>2.8826588613568509</v>
      </c>
      <c r="T29" s="11">
        <f>'RD T1'!T28</f>
        <v>2.0807449145853503</v>
      </c>
      <c r="U29" s="11">
        <f t="shared" si="6"/>
        <v>4.9634037759422007</v>
      </c>
      <c r="W29" s="10" t="str">
        <f>name!D25</f>
        <v>72 Customer service occupations</v>
      </c>
      <c r="X29" s="11">
        <v>5.2080964949797863</v>
      </c>
      <c r="Y29" s="11">
        <v>5.9403376305651028</v>
      </c>
      <c r="Z29" s="11">
        <v>5.640346227099494</v>
      </c>
      <c r="AA29" s="11">
        <v>6.9724723352501528</v>
      </c>
      <c r="AB29" s="11">
        <v>7.9693024444472309</v>
      </c>
      <c r="AC29" s="11"/>
      <c r="AD29" s="11">
        <f t="shared" si="4"/>
        <v>2.3289562173477369</v>
      </c>
      <c r="AE29" s="11">
        <f>'RD T1'!T57</f>
        <v>3.8811423018698559</v>
      </c>
      <c r="AF29" s="11">
        <f t="shared" si="7"/>
        <v>6.2100985192175928</v>
      </c>
    </row>
    <row r="30" spans="1:32" x14ac:dyDescent="0.2">
      <c r="A30" s="10" t="str">
        <f>name!D26</f>
        <v>81 Process, plant and machine operatives</v>
      </c>
      <c r="B30" s="11">
        <v>22.391983508485978</v>
      </c>
      <c r="C30" s="11">
        <v>21.484666437018372</v>
      </c>
      <c r="D30" s="11">
        <v>18.454220788855697</v>
      </c>
      <c r="E30" s="11">
        <v>22.511136870807846</v>
      </c>
      <c r="F30" s="11">
        <v>22.128289901124614</v>
      </c>
      <c r="G30" s="11"/>
      <c r="H30" s="11">
        <f t="shared" si="2"/>
        <v>3.6740691122689171</v>
      </c>
      <c r="I30" s="11">
        <f>'RD T1'!E29</f>
        <v>8.8184968163997013</v>
      </c>
      <c r="J30" s="11">
        <f t="shared" si="5"/>
        <v>12.492565928668618</v>
      </c>
      <c r="L30" s="10" t="str">
        <f>name!D26</f>
        <v>81 Process, plant and machine operatives</v>
      </c>
      <c r="M30" s="11">
        <v>17.83772843047835</v>
      </c>
      <c r="N30" s="11">
        <v>16.764952402003654</v>
      </c>
      <c r="O30" s="11">
        <v>14.30834476475848</v>
      </c>
      <c r="P30" s="11">
        <v>17.200961117916727</v>
      </c>
      <c r="Q30" s="11">
        <v>16.637943662662977</v>
      </c>
      <c r="R30" s="11"/>
      <c r="S30" s="11">
        <f t="shared" si="3"/>
        <v>2.3295988979044964</v>
      </c>
      <c r="T30" s="11">
        <f>'RD T1'!T29</f>
        <v>6.1363814093629445</v>
      </c>
      <c r="U30" s="11">
        <f t="shared" si="6"/>
        <v>8.46598030726744</v>
      </c>
      <c r="W30" s="10" t="str">
        <f>name!D26</f>
        <v>81 Process, plant and machine operatives</v>
      </c>
      <c r="X30" s="11">
        <v>4.5542550780076292</v>
      </c>
      <c r="Y30" s="11">
        <v>4.7197140350146451</v>
      </c>
      <c r="Z30" s="11">
        <v>4.1458760240972312</v>
      </c>
      <c r="AA30" s="11">
        <v>5.3101757528910758</v>
      </c>
      <c r="AB30" s="11">
        <v>5.490346238461643</v>
      </c>
      <c r="AC30" s="11"/>
      <c r="AD30" s="11">
        <f t="shared" si="4"/>
        <v>1.3444702143644118</v>
      </c>
      <c r="AE30" s="11">
        <f>'RD T1'!T58</f>
        <v>2.6821154070367572</v>
      </c>
      <c r="AF30" s="11">
        <f t="shared" si="7"/>
        <v>4.0265856214011695</v>
      </c>
    </row>
    <row r="31" spans="1:32" x14ac:dyDescent="0.2">
      <c r="A31" s="10" t="str">
        <f>name!D27</f>
        <v>82 Transport and mobile machine drivers and operatives</v>
      </c>
      <c r="B31" s="11">
        <v>24.769700174970229</v>
      </c>
      <c r="C31" s="11">
        <v>29.039367859506346</v>
      </c>
      <c r="D31" s="11">
        <v>25.592986315264991</v>
      </c>
      <c r="E31" s="11">
        <v>28.535710348554193</v>
      </c>
      <c r="F31" s="11">
        <v>29.45295953352462</v>
      </c>
      <c r="G31" s="11"/>
      <c r="H31" s="11">
        <f t="shared" si="2"/>
        <v>3.8599732182596291</v>
      </c>
      <c r="I31" s="11">
        <f>'RD T1'!E30</f>
        <v>15.188370591112973</v>
      </c>
      <c r="J31" s="11">
        <f t="shared" si="5"/>
        <v>19.048343809372604</v>
      </c>
      <c r="L31" s="10" t="str">
        <f>name!D27</f>
        <v>82 Transport and mobile machine drivers and operatives</v>
      </c>
      <c r="M31" s="11">
        <v>23.639715461384416</v>
      </c>
      <c r="N31" s="11">
        <v>27.741828280186656</v>
      </c>
      <c r="O31" s="11">
        <v>24.503394586598091</v>
      </c>
      <c r="P31" s="11">
        <v>26.810770304672676</v>
      </c>
      <c r="Q31" s="11">
        <v>27.414920146221188</v>
      </c>
      <c r="R31" s="11"/>
      <c r="S31" s="11">
        <f t="shared" si="3"/>
        <v>2.9115255596230973</v>
      </c>
      <c r="T31" s="11">
        <f>'RD T1'!T30</f>
        <v>14.053280558970052</v>
      </c>
      <c r="U31" s="11">
        <f t="shared" si="6"/>
        <v>16.964806118593149</v>
      </c>
      <c r="W31" s="10" t="str">
        <f>name!D27</f>
        <v>82 Transport and mobile machine drivers and operatives</v>
      </c>
      <c r="X31" s="11">
        <v>1.1299847135858589</v>
      </c>
      <c r="Y31" s="11">
        <v>1.2975395793197286</v>
      </c>
      <c r="Z31" s="11">
        <v>1.0895917286669088</v>
      </c>
      <c r="AA31" s="11">
        <v>1.7249400438815041</v>
      </c>
      <c r="AB31" s="11">
        <v>2.0380393873034448</v>
      </c>
      <c r="AC31" s="11"/>
      <c r="AD31" s="11">
        <f t="shared" si="4"/>
        <v>0.94844765863653602</v>
      </c>
      <c r="AE31" s="11">
        <f>'RD T1'!T59</f>
        <v>1.1350900321429205</v>
      </c>
      <c r="AF31" s="11">
        <f t="shared" si="7"/>
        <v>2.0835376907794565</v>
      </c>
    </row>
    <row r="32" spans="1:32" x14ac:dyDescent="0.2">
      <c r="A32" s="10" t="str">
        <f>name!D28</f>
        <v>91 Elementary trades and related occupations</v>
      </c>
      <c r="B32" s="11">
        <v>12.288763506461327</v>
      </c>
      <c r="C32" s="11">
        <v>11.065126090932621</v>
      </c>
      <c r="D32" s="11">
        <v>9.6062155875487072</v>
      </c>
      <c r="E32" s="11">
        <v>8.281736241187069</v>
      </c>
      <c r="F32" s="11">
        <v>7.8552426477169481</v>
      </c>
      <c r="G32" s="11"/>
      <c r="H32" s="11">
        <f t="shared" si="2"/>
        <v>-1.7509729398317591</v>
      </c>
      <c r="I32" s="11">
        <f>'RD T1'!E31</f>
        <v>3.3318661580412616</v>
      </c>
      <c r="J32" s="11">
        <f t="shared" si="5"/>
        <v>1.5808932182095026</v>
      </c>
      <c r="L32" s="10" t="str">
        <f>name!D28</f>
        <v>91 Elementary trades and related occupations</v>
      </c>
      <c r="M32" s="11">
        <v>9.2277579055080476</v>
      </c>
      <c r="N32" s="11">
        <v>8.3948124035000458</v>
      </c>
      <c r="O32" s="11">
        <v>7.4941550318092185</v>
      </c>
      <c r="P32" s="11">
        <v>6.4344405391817006</v>
      </c>
      <c r="Q32" s="11">
        <v>6.0946053913882325</v>
      </c>
      <c r="R32" s="11"/>
      <c r="S32" s="11">
        <f t="shared" si="3"/>
        <v>-1.399549640420986</v>
      </c>
      <c r="T32" s="11">
        <f>'RD T1'!T31</f>
        <v>2.1694113977035516</v>
      </c>
      <c r="U32" s="11">
        <f t="shared" si="6"/>
        <v>0.76986175728256567</v>
      </c>
      <c r="W32" s="10" t="str">
        <f>name!D28</f>
        <v>91 Elementary trades and related occupations</v>
      </c>
      <c r="X32" s="11">
        <v>3.0610056009532762</v>
      </c>
      <c r="Y32" s="11">
        <v>2.6703136874325684</v>
      </c>
      <c r="Z32" s="11">
        <v>2.1120605557394967</v>
      </c>
      <c r="AA32" s="11">
        <v>1.8472957020053546</v>
      </c>
      <c r="AB32" s="11">
        <v>1.7606372563287169</v>
      </c>
      <c r="AC32" s="11"/>
      <c r="AD32" s="11">
        <f t="shared" si="4"/>
        <v>-0.35142329941077977</v>
      </c>
      <c r="AE32" s="11">
        <f>'RD T1'!T60</f>
        <v>1.1624547603377102</v>
      </c>
      <c r="AF32" s="11">
        <f t="shared" si="7"/>
        <v>0.81103146092693046</v>
      </c>
    </row>
    <row r="33" spans="1:32" x14ac:dyDescent="0.2">
      <c r="A33" s="10" t="str">
        <f>name!D29</f>
        <v>92 Elementary administration and service occupations</v>
      </c>
      <c r="B33" s="11">
        <v>51.329214056442382</v>
      </c>
      <c r="C33" s="11">
        <v>48.477241433685528</v>
      </c>
      <c r="D33" s="11">
        <v>43.609111510559096</v>
      </c>
      <c r="E33" s="11">
        <v>44.952580232979415</v>
      </c>
      <c r="F33" s="11">
        <v>43.025543059103974</v>
      </c>
      <c r="G33" s="11"/>
      <c r="H33" s="11">
        <f t="shared" ref="H33" si="8">F33-D33</f>
        <v>-0.58356845145512182</v>
      </c>
      <c r="I33" s="11">
        <f>'RD T1'!E32</f>
        <v>21.829412669338399</v>
      </c>
      <c r="J33" s="11">
        <f>SUM(H33:I33)</f>
        <v>21.245844217883278</v>
      </c>
      <c r="L33" s="10" t="str">
        <f>name!D29</f>
        <v>92 Elementary administration and service occupations</v>
      </c>
      <c r="M33" s="11">
        <v>26.071829109089673</v>
      </c>
      <c r="N33" s="11">
        <v>23.310787600570311</v>
      </c>
      <c r="O33" s="11">
        <v>21.783596195794214</v>
      </c>
      <c r="P33" s="11">
        <v>23.648802221431769</v>
      </c>
      <c r="Q33" s="11">
        <v>22.75773122384469</v>
      </c>
      <c r="R33" s="11"/>
      <c r="S33" s="11">
        <f t="shared" ref="S33" si="9">Q33-O33</f>
        <v>0.97413502805047614</v>
      </c>
      <c r="T33" s="11">
        <f>'RD T1'!T32</f>
        <v>9.4096040349467032</v>
      </c>
      <c r="U33" s="11">
        <f t="shared" ref="U33" si="10">SUM(S33:T33)</f>
        <v>10.383739062997179</v>
      </c>
      <c r="W33" s="10" t="str">
        <f>name!D29</f>
        <v>92 Elementary administration and service occupations</v>
      </c>
      <c r="X33" s="11">
        <v>25.257384947352811</v>
      </c>
      <c r="Y33" s="11">
        <v>25.166453833115302</v>
      </c>
      <c r="Z33" s="11">
        <v>21.825515314764882</v>
      </c>
      <c r="AA33" s="11">
        <v>21.303778011547603</v>
      </c>
      <c r="AB33" s="11">
        <v>20.267811835259291</v>
      </c>
      <c r="AC33" s="11"/>
      <c r="AD33" s="11">
        <f t="shared" ref="AD33" si="11">AB33-Z33</f>
        <v>-1.5577034795055908</v>
      </c>
      <c r="AE33" s="11">
        <f>'RD T1'!T61</f>
        <v>12.419808634391698</v>
      </c>
      <c r="AF33" s="11">
        <f t="shared" ref="AF33" si="12">SUM(AD33:AE33)</f>
        <v>10.862105154886107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526.58100000000013</v>
      </c>
      <c r="C35" s="34">
        <f>SUM(C8:C33)</f>
        <v>543.27400000000011</v>
      </c>
      <c r="D35" s="34">
        <f>SUM(D8:D33)</f>
        <v>528.02700000000016</v>
      </c>
      <c r="E35" s="34">
        <f>SUM(E8:E33)</f>
        <v>545.971</v>
      </c>
      <c r="F35" s="34">
        <f>SUM(F8:F33)</f>
        <v>565.89699999999993</v>
      </c>
      <c r="G35" s="11"/>
      <c r="H35" s="34">
        <f>F35-D35</f>
        <v>37.869999999999777</v>
      </c>
      <c r="I35" s="34">
        <f>SUM(I8:I33)</f>
        <v>264.04405366748045</v>
      </c>
      <c r="J35" s="34">
        <f>SUM(J8:J33)</f>
        <v>301.91405366748018</v>
      </c>
      <c r="L35" s="231" t="str">
        <f>name!D3</f>
        <v>All occupations</v>
      </c>
      <c r="M35" s="34">
        <f>SUM(M8:M33)</f>
        <v>289.49182900323837</v>
      </c>
      <c r="N35" s="34">
        <f>SUM(N8:N33)</f>
        <v>300.40037227637816</v>
      </c>
      <c r="O35" s="34">
        <f>SUM(O8:O33)</f>
        <v>288.35576130500459</v>
      </c>
      <c r="P35" s="34">
        <f>SUM(P8:P33)</f>
        <v>297.73547335357091</v>
      </c>
      <c r="Q35" s="34">
        <f>SUM(Q8:Q33)</f>
        <v>305.63708187542579</v>
      </c>
      <c r="R35" s="11"/>
      <c r="S35" s="34">
        <f>Q35-O35</f>
        <v>17.281320570421201</v>
      </c>
      <c r="T35" s="34">
        <f>SUM(T8:T33)</f>
        <v>121.16332032499216</v>
      </c>
      <c r="U35" s="34">
        <f>SUM(U8:U33)</f>
        <v>138.44464089541333</v>
      </c>
      <c r="W35" s="231" t="str">
        <f>name!D3</f>
        <v>All occupations</v>
      </c>
      <c r="X35" s="34">
        <f>SUM(X8:X33)</f>
        <v>237.08917099676188</v>
      </c>
      <c r="Y35" s="34">
        <f>SUM(Y8:Y33)</f>
        <v>242.87362772362187</v>
      </c>
      <c r="Z35" s="34">
        <f>SUM(Z8:Z33)</f>
        <v>239.67123869499548</v>
      </c>
      <c r="AA35" s="34">
        <f>SUM(AA8:AA33)</f>
        <v>248.23552664642901</v>
      </c>
      <c r="AB35" s="34">
        <f>SUM(AB8:AB33)</f>
        <v>260.25991812457397</v>
      </c>
      <c r="AC35" s="11"/>
      <c r="AD35" s="34">
        <f t="shared" ref="AD35" si="13">AB35-Z35</f>
        <v>20.588679429578491</v>
      </c>
      <c r="AE35" s="34">
        <f>SUM(AE8:AE33)</f>
        <v>142.88073334248827</v>
      </c>
      <c r="AF35" s="34">
        <f>SUM(AF8:AF33)</f>
        <v>163.4694127720667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Stoke-on-Trent and Staffordshire (Continued)</v>
      </c>
      <c r="L38" s="19" t="str">
        <f>CONCATENATE(L$1," (Continued)")</f>
        <v>Occupation Table 2.1  Males: Employment Change by Occupation (SOC 2020) and Replacement Demand, 2015-2035, Stoke-on-Trent and Staffordshire (Continued)</v>
      </c>
      <c r="W38" s="19" t="str">
        <f>CONCATENATE(W$1," (Continued)")</f>
        <v>Occupation Table 2.2  Females: Employment Change by Occupation (SOC 2020) and Replacement Demand, 2015-2035, Stoke-on-Trent and Staffordshire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5.7932185138706975</v>
      </c>
      <c r="C45" s="173">
        <f t="shared" si="20"/>
        <v>6.5820524295846408</v>
      </c>
      <c r="D45" s="173">
        <f t="shared" si="20"/>
        <v>6.9343521475147458</v>
      </c>
      <c r="E45" s="173">
        <f t="shared" si="20"/>
        <v>6.3391228049740898</v>
      </c>
      <c r="F45" s="173">
        <f t="shared" si="20"/>
        <v>6.7802461206124711</v>
      </c>
      <c r="H45" s="68">
        <f t="shared" ref="H45:H70" si="21">IF(D8&gt;0,(H8/D8)*100,0)</f>
        <v>4.790238214657105</v>
      </c>
      <c r="I45" s="69">
        <f t="shared" ref="I45:I70" si="22">IF(D8&gt;0,I8/D8*100,0)</f>
        <v>50.061696255669062</v>
      </c>
      <c r="J45" s="69">
        <f t="shared" ref="J45:J70" si="23">IF(D8&gt;0,(J8/D8)*100,0)</f>
        <v>54.851934470326171</v>
      </c>
      <c r="L45" t="str">
        <f t="shared" ref="L45:L70" si="24">L8</f>
        <v>11 Corporate managers and directors</v>
      </c>
      <c r="M45" s="173">
        <f t="shared" ref="M45:Q45" si="25">M8/M$35*100</f>
        <v>7.5407443537500756</v>
      </c>
      <c r="N45" s="173">
        <f t="shared" si="25"/>
        <v>8.2569531066519701</v>
      </c>
      <c r="O45" s="173">
        <f t="shared" si="25"/>
        <v>8.7222705770711819</v>
      </c>
      <c r="P45" s="173">
        <f t="shared" si="25"/>
        <v>7.7394019283612279</v>
      </c>
      <c r="Q45" s="173">
        <f t="shared" si="25"/>
        <v>8.0294929228229659</v>
      </c>
      <c r="S45" s="68">
        <f t="shared" ref="S45:S70" si="26">IF(O8&gt;0,(S8/O8)*100,0)</f>
        <v>-2.4255804940365269</v>
      </c>
      <c r="T45" s="69">
        <f t="shared" ref="T45:T70" si="27">IF(O8&gt;0,T8/O8*100,0)</f>
        <v>43.992094172118193</v>
      </c>
      <c r="U45" s="69">
        <f t="shared" ref="U45:U70" si="28">IF(O8&gt;0,(U8/O8)*100,0)</f>
        <v>41.56651367808167</v>
      </c>
      <c r="W45" t="str">
        <f t="shared" ref="W45:W70" si="29">W8</f>
        <v>11 Corporate managers and directors</v>
      </c>
      <c r="X45" s="173">
        <f t="shared" ref="X45:AB45" si="30">X8/X$35*100</f>
        <v>3.6594455984303207</v>
      </c>
      <c r="Y45" s="173">
        <f t="shared" si="30"/>
        <v>4.5104368670685684</v>
      </c>
      <c r="Z45" s="173">
        <f t="shared" si="30"/>
        <v>4.7832530723266204</v>
      </c>
      <c r="AA45" s="173">
        <f t="shared" si="30"/>
        <v>4.6596179683331478</v>
      </c>
      <c r="AB45" s="173">
        <f t="shared" si="30"/>
        <v>5.3131890727152227</v>
      </c>
      <c r="AD45" s="68">
        <f t="shared" ref="AD45:AD70" si="31">IF(Z8&gt;0,(AD8/Z8)*100,0)</f>
        <v>20.621098707352829</v>
      </c>
      <c r="AE45" s="69">
        <f t="shared" ref="AE45:AE70" si="32">IF(Z8&gt;0,AE8/Z8*100,0)</f>
        <v>63.377860049404575</v>
      </c>
      <c r="AF45" s="69">
        <f t="shared" ref="AF45:AF70" si="33">IF(Z8&gt;0,(AF8/Z8)*100,0)</f>
        <v>83.998958756757403</v>
      </c>
    </row>
    <row r="46" spans="1:32" x14ac:dyDescent="0.2">
      <c r="A46" t="str">
        <f t="shared" si="19"/>
        <v>12 Other managers and proprietors</v>
      </c>
      <c r="B46" s="173">
        <f t="shared" si="20"/>
        <v>2.6558848752721302</v>
      </c>
      <c r="C46" s="173">
        <f t="shared" si="20"/>
        <v>2.6213039949619912</v>
      </c>
      <c r="D46" s="173">
        <f t="shared" si="20"/>
        <v>2.7968591009979145</v>
      </c>
      <c r="E46" s="173">
        <f t="shared" si="20"/>
        <v>3.3763020726880875</v>
      </c>
      <c r="F46" s="173">
        <f t="shared" si="20"/>
        <v>3.8267514155799791</v>
      </c>
      <c r="H46" s="68">
        <f t="shared" si="21"/>
        <v>46.636107865278845</v>
      </c>
      <c r="I46" s="69">
        <f t="shared" si="22"/>
        <v>74.514540250277463</v>
      </c>
      <c r="J46" s="69">
        <f t="shared" si="23"/>
        <v>121.15064811555631</v>
      </c>
      <c r="L46" t="str">
        <f t="shared" si="24"/>
        <v>12 Other managers and proprietors</v>
      </c>
      <c r="M46" s="173">
        <f t="shared" ref="M46:Q46" si="34">M9/M$35*100</f>
        <v>2.8947370653569142</v>
      </c>
      <c r="N46" s="173">
        <f t="shared" si="34"/>
        <v>2.9306134128471903</v>
      </c>
      <c r="O46" s="173">
        <f t="shared" si="34"/>
        <v>2.8782274444387119</v>
      </c>
      <c r="P46" s="173">
        <f t="shared" si="34"/>
        <v>3.6064349382163319</v>
      </c>
      <c r="Q46" s="173">
        <f t="shared" si="34"/>
        <v>4.0660507175421756</v>
      </c>
      <c r="S46" s="68">
        <f t="shared" si="26"/>
        <v>49.735608928924698</v>
      </c>
      <c r="T46" s="69">
        <f t="shared" si="27"/>
        <v>68.290539055443716</v>
      </c>
      <c r="U46" s="69">
        <f t="shared" si="28"/>
        <v>118.02614798436841</v>
      </c>
      <c r="W46" t="str">
        <f t="shared" si="29"/>
        <v>12 Other managers and proprietors</v>
      </c>
      <c r="X46" s="173">
        <f t="shared" ref="X46:AB46" si="35">X9/X$35*100</f>
        <v>2.3642403557085672</v>
      </c>
      <c r="Y46" s="173">
        <f t="shared" si="35"/>
        <v>2.2387319341245124</v>
      </c>
      <c r="Z46" s="173">
        <f t="shared" si="35"/>
        <v>2.6989623706820263</v>
      </c>
      <c r="AA46" s="173">
        <f t="shared" si="35"/>
        <v>3.1002790610832287</v>
      </c>
      <c r="AB46" s="173">
        <f t="shared" si="35"/>
        <v>3.5457295015119463</v>
      </c>
      <c r="AD46" s="68">
        <f t="shared" si="31"/>
        <v>42.659316724974012</v>
      </c>
      <c r="AE46" s="69">
        <f t="shared" si="32"/>
        <v>82.500197393347719</v>
      </c>
      <c r="AF46" s="69">
        <f t="shared" si="33"/>
        <v>125.15951411832174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4.6976799945079382</v>
      </c>
      <c r="C47" s="173">
        <f t="shared" si="20"/>
        <v>5.2862530956473215</v>
      </c>
      <c r="D47" s="173">
        <f t="shared" si="20"/>
        <v>5.7348139652736743</v>
      </c>
      <c r="E47" s="173">
        <f t="shared" si="20"/>
        <v>5.8376449985557306</v>
      </c>
      <c r="F47" s="173">
        <f t="shared" si="20"/>
        <v>6.2231152318255818</v>
      </c>
      <c r="H47" s="68">
        <f t="shared" si="21"/>
        <v>16.297336932542134</v>
      </c>
      <c r="I47" s="69">
        <f t="shared" si="22"/>
        <v>39.214881265143724</v>
      </c>
      <c r="J47" s="69">
        <f t="shared" si="23"/>
        <v>55.512218197685861</v>
      </c>
      <c r="L47" t="str">
        <f t="shared" si="24"/>
        <v>21 Science, research, engineering and technology professionals</v>
      </c>
      <c r="M47" s="173">
        <f t="shared" ref="M47:Q47" si="36">M10/M$35*100</f>
        <v>7.1800858270586447</v>
      </c>
      <c r="N47" s="173">
        <f t="shared" si="36"/>
        <v>8.1228022418670545</v>
      </c>
      <c r="O47" s="173">
        <f t="shared" si="36"/>
        <v>8.6293492117996795</v>
      </c>
      <c r="P47" s="173">
        <f t="shared" si="36"/>
        <v>8.5671304608211098</v>
      </c>
      <c r="Q47" s="173">
        <f t="shared" si="36"/>
        <v>8.9740986112398993</v>
      </c>
      <c r="S47" s="68">
        <f t="shared" si="26"/>
        <v>10.227562712344588</v>
      </c>
      <c r="T47" s="69">
        <f t="shared" si="27"/>
        <v>33.99169412871079</v>
      </c>
      <c r="U47" s="69">
        <f t="shared" si="28"/>
        <v>44.219256841055376</v>
      </c>
      <c r="W47" t="str">
        <f t="shared" si="29"/>
        <v>21 Science, research, engineering and technology professionals</v>
      </c>
      <c r="X47" s="173">
        <f t="shared" ref="X47:AB47" si="37">X10/X$35*100</f>
        <v>1.6666001616663633</v>
      </c>
      <c r="Y47" s="173">
        <f t="shared" si="37"/>
        <v>1.7778424563732347</v>
      </c>
      <c r="Z47" s="173">
        <f t="shared" si="37"/>
        <v>2.2523105193831312</v>
      </c>
      <c r="AA47" s="173">
        <f t="shared" si="37"/>
        <v>2.5638805334202428</v>
      </c>
      <c r="AB47" s="173">
        <f t="shared" si="37"/>
        <v>2.9924889470300231</v>
      </c>
      <c r="AD47" s="68">
        <f t="shared" si="31"/>
        <v>44.276519906029826</v>
      </c>
      <c r="AE47" s="69">
        <f t="shared" si="32"/>
        <v>63.291643150080404</v>
      </c>
      <c r="AF47" s="69">
        <f t="shared" si="33"/>
        <v>107.56816305611024</v>
      </c>
    </row>
    <row r="48" spans="1:32" x14ac:dyDescent="0.2">
      <c r="A48" t="str">
        <f t="shared" si="19"/>
        <v>22 Health professionals</v>
      </c>
      <c r="B48" s="173">
        <f t="shared" si="20"/>
        <v>4.2559728191477273</v>
      </c>
      <c r="C48" s="173">
        <f t="shared" si="20"/>
        <v>4.8763635152749796</v>
      </c>
      <c r="D48" s="173">
        <f t="shared" si="20"/>
        <v>4.9393194183116638</v>
      </c>
      <c r="E48" s="173">
        <f t="shared" si="20"/>
        <v>5.1830535779806644</v>
      </c>
      <c r="F48" s="173">
        <f t="shared" si="20"/>
        <v>5.4645177388053199</v>
      </c>
      <c r="H48" s="68">
        <f t="shared" si="21"/>
        <v>18.567589114996892</v>
      </c>
      <c r="I48" s="69">
        <f t="shared" si="22"/>
        <v>58.7090819653219</v>
      </c>
      <c r="J48" s="69">
        <f t="shared" si="23"/>
        <v>77.276671080318792</v>
      </c>
      <c r="L48" t="str">
        <f t="shared" si="24"/>
        <v>22 Health professionals</v>
      </c>
      <c r="M48" s="173">
        <f t="shared" ref="M48:Q48" si="38">M11/M$35*100</f>
        <v>1.8272733218296044</v>
      </c>
      <c r="N48" s="173">
        <f t="shared" si="38"/>
        <v>2.1153146937881422</v>
      </c>
      <c r="O48" s="173">
        <f t="shared" si="38"/>
        <v>2.3139129944140637</v>
      </c>
      <c r="P48" s="173">
        <f t="shared" si="38"/>
        <v>2.3963478218698757</v>
      </c>
      <c r="Q48" s="173">
        <f t="shared" si="38"/>
        <v>2.5159865176723328</v>
      </c>
      <c r="S48" s="68">
        <f t="shared" si="26"/>
        <v>15.249406108824518</v>
      </c>
      <c r="T48" s="69">
        <f t="shared" si="27"/>
        <v>41.707435265964051</v>
      </c>
      <c r="U48" s="69">
        <f t="shared" si="28"/>
        <v>56.956841374788567</v>
      </c>
      <c r="W48" t="str">
        <f t="shared" si="29"/>
        <v>22 Health professionals</v>
      </c>
      <c r="X48" s="173">
        <f t="shared" ref="X48:AB48" si="39">X11/X$35*100</f>
        <v>7.2214758685783282</v>
      </c>
      <c r="Y48" s="173">
        <f t="shared" si="39"/>
        <v>8.2913909170632927</v>
      </c>
      <c r="Z48" s="173">
        <f t="shared" si="39"/>
        <v>8.0980257871699823</v>
      </c>
      <c r="AA48" s="173">
        <f t="shared" si="39"/>
        <v>8.5254484744796724</v>
      </c>
      <c r="AB48" s="173">
        <f t="shared" si="39"/>
        <v>8.9271349744502011</v>
      </c>
      <c r="AD48" s="68">
        <f t="shared" si="31"/>
        <v>19.708314002848873</v>
      </c>
      <c r="AE48" s="69">
        <f t="shared" si="32"/>
        <v>64.553907729406546</v>
      </c>
      <c r="AF48" s="69">
        <f t="shared" si="33"/>
        <v>84.262221732255426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3.4618856951176578</v>
      </c>
      <c r="C49" s="173">
        <f t="shared" si="20"/>
        <v>3.5374645166567262</v>
      </c>
      <c r="D49" s="173">
        <f t="shared" si="20"/>
        <v>3.8401154723528572</v>
      </c>
      <c r="E49" s="173">
        <f t="shared" si="20"/>
        <v>3.9189487729433092</v>
      </c>
      <c r="F49" s="173">
        <f t="shared" si="20"/>
        <v>4.1539396990853605</v>
      </c>
      <c r="H49" s="68">
        <f t="shared" si="21"/>
        <v>15.930354898716153</v>
      </c>
      <c r="I49" s="69">
        <f t="shared" si="22"/>
        <v>54.895032765319641</v>
      </c>
      <c r="J49" s="69">
        <f t="shared" si="23"/>
        <v>70.825387664035802</v>
      </c>
      <c r="L49" t="str">
        <f t="shared" si="24"/>
        <v>23 Teaching and other educational professionals</v>
      </c>
      <c r="M49" s="173">
        <f t="shared" ref="M49:Q49" si="40">M12/M$35*100</f>
        <v>2.1070170196321967</v>
      </c>
      <c r="N49" s="173">
        <f t="shared" si="40"/>
        <v>2.0390378556566482</v>
      </c>
      <c r="O49" s="173">
        <f t="shared" si="40"/>
        <v>2.2815068325642165</v>
      </c>
      <c r="P49" s="173">
        <f t="shared" si="40"/>
        <v>2.3710254348390554</v>
      </c>
      <c r="Q49" s="173">
        <f t="shared" si="40"/>
        <v>2.4536408684774536</v>
      </c>
      <c r="S49" s="68">
        <f t="shared" si="26"/>
        <v>13.989968748572357</v>
      </c>
      <c r="T49" s="69">
        <f t="shared" si="27"/>
        <v>46.478083505755279</v>
      </c>
      <c r="U49" s="69">
        <f t="shared" si="28"/>
        <v>60.468052254327645</v>
      </c>
      <c r="W49" t="str">
        <f t="shared" si="29"/>
        <v>23 Teaching and other educational professionals</v>
      </c>
      <c r="X49" s="173">
        <f t="shared" ref="X49:AB49" si="41">X12/X$35*100</f>
        <v>5.1162143566778209</v>
      </c>
      <c r="Y49" s="173">
        <f t="shared" si="41"/>
        <v>5.3908066477566781</v>
      </c>
      <c r="Z49" s="173">
        <f t="shared" si="41"/>
        <v>5.7153249607752805</v>
      </c>
      <c r="AA49" s="173">
        <f t="shared" si="41"/>
        <v>5.7755391410172052</v>
      </c>
      <c r="AB49" s="173">
        <f t="shared" si="41"/>
        <v>6.1506911644971556</v>
      </c>
      <c r="AD49" s="68">
        <f t="shared" si="31"/>
        <v>16.862281532838363</v>
      </c>
      <c r="AE49" s="69">
        <f t="shared" si="32"/>
        <v>58.937516367082978</v>
      </c>
      <c r="AF49" s="69">
        <f t="shared" si="33"/>
        <v>75.79979789992133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4.5110409758713086</v>
      </c>
      <c r="C50" s="173">
        <f t="shared" si="20"/>
        <v>5.1368745754471368</v>
      </c>
      <c r="D50" s="173">
        <f t="shared" si="20"/>
        <v>5.784360823514052</v>
      </c>
      <c r="E50" s="173">
        <f t="shared" si="20"/>
        <v>6.2908896055543906</v>
      </c>
      <c r="F50" s="173">
        <f t="shared" si="20"/>
        <v>6.9182646672175441</v>
      </c>
      <c r="H50" s="68">
        <f t="shared" si="21"/>
        <v>28.180823634704254</v>
      </c>
      <c r="I50" s="69">
        <f t="shared" si="22"/>
        <v>55.055432729665966</v>
      </c>
      <c r="J50" s="69">
        <f t="shared" si="23"/>
        <v>83.23625636437022</v>
      </c>
      <c r="L50" t="str">
        <f t="shared" si="24"/>
        <v>24 Business, media and public service professionals</v>
      </c>
      <c r="M50" s="173">
        <f t="shared" ref="M50:Q50" si="42">M13/M$35*100</f>
        <v>4.9731430646046704</v>
      </c>
      <c r="N50" s="173">
        <f t="shared" si="42"/>
        <v>5.4312269998587448</v>
      </c>
      <c r="O50" s="173">
        <f t="shared" si="42"/>
        <v>6.1967367249639596</v>
      </c>
      <c r="P50" s="173">
        <f t="shared" si="42"/>
        <v>6.7898235664859472</v>
      </c>
      <c r="Q50" s="173">
        <f t="shared" si="42"/>
        <v>7.2959527366473376</v>
      </c>
      <c r="S50" s="68">
        <f t="shared" si="26"/>
        <v>24.79476812578968</v>
      </c>
      <c r="T50" s="69">
        <f t="shared" si="27"/>
        <v>48.649965549434803</v>
      </c>
      <c r="U50" s="69">
        <f t="shared" si="28"/>
        <v>73.444733675224484</v>
      </c>
      <c r="W50" t="str">
        <f t="shared" si="29"/>
        <v>24 Business, media and public service professionals</v>
      </c>
      <c r="X50" s="173">
        <f t="shared" ref="X50:AB50" si="43">X13/X$35*100</f>
        <v>3.9468027262236021</v>
      </c>
      <c r="Y50" s="173">
        <f t="shared" si="43"/>
        <v>4.7728022029031569</v>
      </c>
      <c r="Z50" s="173">
        <f t="shared" si="43"/>
        <v>5.2882188264438588</v>
      </c>
      <c r="AA50" s="173">
        <f t="shared" si="43"/>
        <v>5.692464629738117</v>
      </c>
      <c r="AB50" s="173">
        <f t="shared" si="43"/>
        <v>6.4747254536824297</v>
      </c>
      <c r="AD50" s="68">
        <f t="shared" si="31"/>
        <v>32.954581786891509</v>
      </c>
      <c r="AE50" s="69">
        <f t="shared" si="32"/>
        <v>64.086044038221019</v>
      </c>
      <c r="AF50" s="69">
        <f t="shared" si="33"/>
        <v>97.040625825112528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1.4514781578070188</v>
      </c>
      <c r="C51" s="173">
        <f t="shared" si="20"/>
        <v>1.6236074212076375</v>
      </c>
      <c r="D51" s="173">
        <f t="shared" si="20"/>
        <v>1.8160209843291035</v>
      </c>
      <c r="E51" s="173">
        <f t="shared" si="20"/>
        <v>1.5405794920453335</v>
      </c>
      <c r="F51" s="173">
        <f t="shared" si="20"/>
        <v>1.5710550325571813</v>
      </c>
      <c r="H51" s="68">
        <f t="shared" si="21"/>
        <v>-7.2846169135376382</v>
      </c>
      <c r="I51" s="69">
        <f t="shared" si="22"/>
        <v>36.117079025707966</v>
      </c>
      <c r="J51" s="69">
        <f t="shared" si="23"/>
        <v>28.832462112170326</v>
      </c>
      <c r="L51" t="str">
        <f t="shared" si="24"/>
        <v>31 Science, engineering and technology associate professionals</v>
      </c>
      <c r="M51" s="173">
        <f t="shared" ref="M51:Q51" si="44">M14/M$35*100</f>
        <v>2.0368388622418245</v>
      </c>
      <c r="N51" s="173">
        <f t="shared" si="44"/>
        <v>2.3387754354651862</v>
      </c>
      <c r="O51" s="173">
        <f t="shared" si="44"/>
        <v>2.5494848277498461</v>
      </c>
      <c r="P51" s="173">
        <f t="shared" si="44"/>
        <v>2.0511215539222896</v>
      </c>
      <c r="Q51" s="173">
        <f t="shared" si="44"/>
        <v>2.0218154939759438</v>
      </c>
      <c r="S51" s="68">
        <f t="shared" si="26"/>
        <v>-15.94442949355131</v>
      </c>
      <c r="T51" s="69">
        <f t="shared" si="27"/>
        <v>30.491968423437914</v>
      </c>
      <c r="U51" s="69">
        <f t="shared" si="28"/>
        <v>14.547538929886603</v>
      </c>
      <c r="W51" t="str">
        <f t="shared" si="29"/>
        <v>31 Science, engineering and technology associate professionals</v>
      </c>
      <c r="X51" s="173">
        <f t="shared" ref="X51:AB51" si="45">X14/X$35*100</f>
        <v>0.73673804445207336</v>
      </c>
      <c r="Y51" s="173">
        <f t="shared" si="45"/>
        <v>0.73904560304433131</v>
      </c>
      <c r="Z51" s="173">
        <f t="shared" si="45"/>
        <v>0.93356831244870131</v>
      </c>
      <c r="AA51" s="173">
        <f t="shared" si="45"/>
        <v>0.92823167659201822</v>
      </c>
      <c r="AB51" s="173">
        <f t="shared" si="45"/>
        <v>1.0417030176729432</v>
      </c>
      <c r="AD51" s="68">
        <f t="shared" si="31"/>
        <v>21.168348431626143</v>
      </c>
      <c r="AE51" s="69">
        <f t="shared" si="32"/>
        <v>54.599127632451271</v>
      </c>
      <c r="AF51" s="69">
        <f t="shared" si="33"/>
        <v>75.767476064077428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1.7664568910461598</v>
      </c>
      <c r="C52" s="173">
        <f t="shared" si="20"/>
        <v>1.9514758438085544</v>
      </c>
      <c r="D52" s="173">
        <f t="shared" si="20"/>
        <v>2.02539010030265</v>
      </c>
      <c r="E52" s="173">
        <f t="shared" si="20"/>
        <v>2.0055872909175751</v>
      </c>
      <c r="F52" s="173">
        <f t="shared" si="20"/>
        <v>2.1281220771037801</v>
      </c>
      <c r="H52" s="68">
        <f t="shared" si="21"/>
        <v>12.607966408446863</v>
      </c>
      <c r="I52" s="69">
        <f t="shared" si="22"/>
        <v>60.152735295878031</v>
      </c>
      <c r="J52" s="69">
        <f t="shared" si="23"/>
        <v>72.760701704324902</v>
      </c>
      <c r="L52" t="str">
        <f t="shared" si="24"/>
        <v>32 Health and social care associate professionals</v>
      </c>
      <c r="M52" s="173">
        <f t="shared" ref="M52:Q52" si="46">M15/M$35*100</f>
        <v>0.74899213551115351</v>
      </c>
      <c r="N52" s="173">
        <f t="shared" si="46"/>
        <v>0.76012695763421967</v>
      </c>
      <c r="O52" s="173">
        <f t="shared" si="46"/>
        <v>0.83720113054693257</v>
      </c>
      <c r="P52" s="173">
        <f t="shared" si="46"/>
        <v>0.76120420954762169</v>
      </c>
      <c r="Q52" s="173">
        <f t="shared" si="46"/>
        <v>0.77834418207791267</v>
      </c>
      <c r="S52" s="68">
        <f t="shared" si="26"/>
        <v>-1.4584727449431707</v>
      </c>
      <c r="T52" s="69">
        <f t="shared" si="27"/>
        <v>45.945090679561048</v>
      </c>
      <c r="U52" s="69">
        <f t="shared" si="28"/>
        <v>44.486617934617882</v>
      </c>
      <c r="W52" t="str">
        <f t="shared" si="29"/>
        <v>32 Health and social care associate professionals</v>
      </c>
      <c r="X52" s="173">
        <f t="shared" ref="X52:AB52" si="47">X15/X$35*100</f>
        <v>3.0088068971127986</v>
      </c>
      <c r="Y52" s="173">
        <f t="shared" si="47"/>
        <v>3.4250061413222488</v>
      </c>
      <c r="Z52" s="173">
        <f t="shared" si="47"/>
        <v>3.4549364105469835</v>
      </c>
      <c r="AA52" s="173">
        <f t="shared" si="47"/>
        <v>3.4981092952017177</v>
      </c>
      <c r="AB52" s="173">
        <f t="shared" si="47"/>
        <v>3.7132381410310611</v>
      </c>
      <c r="AD52" s="68">
        <f t="shared" si="31"/>
        <v>16.708936785026633</v>
      </c>
      <c r="AE52" s="69">
        <f t="shared" si="32"/>
        <v>64.29487312174335</v>
      </c>
      <c r="AF52" s="69">
        <f t="shared" si="33"/>
        <v>81.003809906769973</v>
      </c>
    </row>
    <row r="53" spans="1:32" x14ac:dyDescent="0.2">
      <c r="A53" t="str">
        <f t="shared" si="19"/>
        <v>33 Protective service occupations</v>
      </c>
      <c r="B53" s="173">
        <f t="shared" si="20"/>
        <v>0.9643770530639233</v>
      </c>
      <c r="C53" s="173">
        <f t="shared" si="20"/>
        <v>0.92995037374739553</v>
      </c>
      <c r="D53" s="173">
        <f t="shared" si="20"/>
        <v>1.0128485494517847</v>
      </c>
      <c r="E53" s="173">
        <f t="shared" si="20"/>
        <v>1.190949121537233</v>
      </c>
      <c r="F53" s="173">
        <f t="shared" si="20"/>
        <v>1.3485001425785104</v>
      </c>
      <c r="H53" s="68">
        <f t="shared" si="21"/>
        <v>42.688097573272785</v>
      </c>
      <c r="I53" s="69">
        <f t="shared" si="22"/>
        <v>43.765541518847392</v>
      </c>
      <c r="J53" s="69">
        <f t="shared" si="23"/>
        <v>86.453639092120184</v>
      </c>
      <c r="L53" t="str">
        <f t="shared" si="24"/>
        <v>33 Protective service occupations</v>
      </c>
      <c r="M53" s="173">
        <f t="shared" ref="M53:Q53" si="48">M16/M$35*100</f>
        <v>1.3617549890214962</v>
      </c>
      <c r="N53" s="173">
        <f t="shared" si="48"/>
        <v>1.2633642683340922</v>
      </c>
      <c r="O53" s="173">
        <f t="shared" si="48"/>
        <v>1.3649560810809227</v>
      </c>
      <c r="P53" s="173">
        <f t="shared" si="48"/>
        <v>1.5553316484018123</v>
      </c>
      <c r="Q53" s="173">
        <f t="shared" si="48"/>
        <v>1.6667260568475912</v>
      </c>
      <c r="S53" s="68">
        <f t="shared" si="26"/>
        <v>29.426426062693572</v>
      </c>
      <c r="T53" s="69">
        <f t="shared" si="27"/>
        <v>33.773885328446255</v>
      </c>
      <c r="U53" s="69">
        <f t="shared" si="28"/>
        <v>63.200311391139827</v>
      </c>
      <c r="W53" t="str">
        <f t="shared" si="29"/>
        <v>33 Protective service occupations</v>
      </c>
      <c r="X53" s="173">
        <f t="shared" ref="X53:AB53" si="49">X16/X$35*100</f>
        <v>0.47916861860758742</v>
      </c>
      <c r="Y53" s="173">
        <f t="shared" si="49"/>
        <v>0.51756447991978327</v>
      </c>
      <c r="Z53" s="173">
        <f t="shared" si="49"/>
        <v>0.58921726228947702</v>
      </c>
      <c r="AA53" s="173">
        <f t="shared" si="49"/>
        <v>0.75390610201681807</v>
      </c>
      <c r="AB53" s="173">
        <f t="shared" si="49"/>
        <v>0.97479050447823734</v>
      </c>
      <c r="AD53" s="68">
        <f t="shared" si="31"/>
        <v>79.649989653551415</v>
      </c>
      <c r="AE53" s="69">
        <f t="shared" si="32"/>
        <v>71.61350303095756</v>
      </c>
      <c r="AF53" s="69">
        <f t="shared" si="33"/>
        <v>151.26349268450895</v>
      </c>
    </row>
    <row r="54" spans="1:32" x14ac:dyDescent="0.2">
      <c r="A54" t="str">
        <f t="shared" si="19"/>
        <v>34 Culture, media and sports occupations</v>
      </c>
      <c r="B54" s="173">
        <f t="shared" si="20"/>
        <v>1.6881581393100291</v>
      </c>
      <c r="C54" s="173">
        <f t="shared" si="20"/>
        <v>1.7231001705486428</v>
      </c>
      <c r="D54" s="173">
        <f t="shared" si="20"/>
        <v>1.7769323038572056</v>
      </c>
      <c r="E54" s="173">
        <f t="shared" si="20"/>
        <v>1.6532391850001809</v>
      </c>
      <c r="F54" s="173">
        <f t="shared" si="20"/>
        <v>1.806971801869488</v>
      </c>
      <c r="H54" s="68">
        <f t="shared" si="21"/>
        <v>8.9837516750963875</v>
      </c>
      <c r="I54" s="69">
        <f t="shared" si="22"/>
        <v>46.247275204644176</v>
      </c>
      <c r="J54" s="69">
        <f t="shared" si="23"/>
        <v>55.231026879740561</v>
      </c>
      <c r="L54" t="str">
        <f t="shared" si="24"/>
        <v>34 Culture, media and sports occupations</v>
      </c>
      <c r="M54" s="173">
        <f t="shared" ref="M54:Q54" si="50">M17/M$35*100</f>
        <v>1.8619205591113259</v>
      </c>
      <c r="N54" s="173">
        <f t="shared" si="50"/>
        <v>1.9164180446203727</v>
      </c>
      <c r="O54" s="173">
        <f t="shared" si="50"/>
        <v>1.9598459852744734</v>
      </c>
      <c r="P54" s="173">
        <f t="shared" si="50"/>
        <v>1.8334508917199874</v>
      </c>
      <c r="Q54" s="173">
        <f t="shared" si="50"/>
        <v>1.9802697706222827</v>
      </c>
      <c r="S54" s="68">
        <f t="shared" si="26"/>
        <v>7.0976215036243451</v>
      </c>
      <c r="T54" s="69">
        <f t="shared" si="27"/>
        <v>40.368232473626122</v>
      </c>
      <c r="U54" s="69">
        <f t="shared" si="28"/>
        <v>47.465853977250468</v>
      </c>
      <c r="W54" t="str">
        <f t="shared" si="29"/>
        <v>34 Culture, media and sports occupations</v>
      </c>
      <c r="X54" s="173">
        <f t="shared" ref="X54:AB54" si="51">X17/X$35*100</f>
        <v>1.4759898630921597</v>
      </c>
      <c r="Y54" s="173">
        <f t="shared" si="51"/>
        <v>1.4839932659286448</v>
      </c>
      <c r="Z54" s="173">
        <f t="shared" si="51"/>
        <v>1.556863287043303</v>
      </c>
      <c r="AA54" s="173">
        <f t="shared" si="51"/>
        <v>1.4370919697770383</v>
      </c>
      <c r="AB54" s="173">
        <f t="shared" si="51"/>
        <v>1.6034587682597938</v>
      </c>
      <c r="AD54" s="68">
        <f t="shared" si="31"/>
        <v>11.840393831575334</v>
      </c>
      <c r="AE54" s="69">
        <f t="shared" si="32"/>
        <v>55.151390922203333</v>
      </c>
      <c r="AF54" s="69">
        <f t="shared" si="33"/>
        <v>66.991784753778674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5.3432305140254615</v>
      </c>
      <c r="C55" s="173">
        <f t="shared" si="52"/>
        <v>5.365647545125297</v>
      </c>
      <c r="D55" s="173">
        <f t="shared" si="52"/>
        <v>5.694194073823498</v>
      </c>
      <c r="E55" s="173">
        <f t="shared" si="52"/>
        <v>5.3282263919003547</v>
      </c>
      <c r="F55" s="173">
        <f t="shared" si="52"/>
        <v>5.4140018763625308</v>
      </c>
      <c r="H55" s="68">
        <f t="shared" si="21"/>
        <v>1.8984078674734044</v>
      </c>
      <c r="I55" s="69">
        <f t="shared" si="22"/>
        <v>45.199858358867004</v>
      </c>
      <c r="J55" s="69">
        <f t="shared" si="23"/>
        <v>47.098266226340407</v>
      </c>
      <c r="L55" t="str">
        <f t="shared" si="24"/>
        <v>35 Business and public service associate professionals</v>
      </c>
      <c r="M55" s="173">
        <f t="shared" ref="M55:Q55" si="53">M18/M$35*100</f>
        <v>5.4191227220123883</v>
      </c>
      <c r="N55" s="173">
        <f t="shared" si="53"/>
        <v>5.2863716808435806</v>
      </c>
      <c r="O55" s="173">
        <f t="shared" si="53"/>
        <v>5.7022763621835999</v>
      </c>
      <c r="P55" s="173">
        <f t="shared" si="53"/>
        <v>5.1839250782341413</v>
      </c>
      <c r="Q55" s="173">
        <f t="shared" si="53"/>
        <v>5.0528019444828107</v>
      </c>
      <c r="S55" s="68">
        <f t="shared" si="26"/>
        <v>-6.0792773812745491</v>
      </c>
      <c r="T55" s="69">
        <f t="shared" si="27"/>
        <v>36.170200457285048</v>
      </c>
      <c r="U55" s="69">
        <f t="shared" si="28"/>
        <v>30.090923076010494</v>
      </c>
      <c r="W55" t="str">
        <f t="shared" si="29"/>
        <v>35 Business and public service associate professionals</v>
      </c>
      <c r="X55" s="173">
        <f t="shared" ref="X55:AB55" si="54">X18/X$35*100</f>
        <v>5.2505642230900129</v>
      </c>
      <c r="Y55" s="173">
        <f t="shared" si="54"/>
        <v>5.4637005917486157</v>
      </c>
      <c r="Z55" s="173">
        <f t="shared" si="54"/>
        <v>5.6844700267252586</v>
      </c>
      <c r="AA55" s="173">
        <f t="shared" si="54"/>
        <v>5.5013024238059076</v>
      </c>
      <c r="AB55" s="173">
        <f t="shared" si="54"/>
        <v>5.8381781919044275</v>
      </c>
      <c r="AD55" s="68">
        <f t="shared" si="31"/>
        <v>11.526669677039504</v>
      </c>
      <c r="AE55" s="69">
        <f t="shared" si="32"/>
        <v>56.097745103758989</v>
      </c>
      <c r="AF55" s="69">
        <f t="shared" si="33"/>
        <v>67.624414780798489</v>
      </c>
    </row>
    <row r="56" spans="1:32" x14ac:dyDescent="0.2">
      <c r="A56" t="str">
        <f t="shared" si="19"/>
        <v>41 Administrative occupations</v>
      </c>
      <c r="B56" s="173">
        <f t="shared" si="52"/>
        <v>9.7019666485963434</v>
      </c>
      <c r="C56" s="173">
        <f t="shared" si="52"/>
        <v>8.8596063634016655</v>
      </c>
      <c r="D56" s="173">
        <f t="shared" si="52"/>
        <v>9.5280477411638564</v>
      </c>
      <c r="E56" s="173">
        <f t="shared" si="52"/>
        <v>8.6577914438364303</v>
      </c>
      <c r="F56" s="173">
        <f t="shared" si="52"/>
        <v>8.0743308782625647</v>
      </c>
      <c r="H56" s="68">
        <f t="shared" si="21"/>
        <v>-9.1795019377057105</v>
      </c>
      <c r="I56" s="69">
        <f t="shared" si="22"/>
        <v>46.383556979031368</v>
      </c>
      <c r="J56" s="69">
        <f t="shared" si="23"/>
        <v>37.20405504132566</v>
      </c>
      <c r="L56" t="str">
        <f t="shared" si="24"/>
        <v>41 Administrative occupations</v>
      </c>
      <c r="M56" s="173">
        <f t="shared" ref="M56:Q56" si="55">M19/M$35*100</f>
        <v>5.5984904003828309</v>
      </c>
      <c r="N56" s="173">
        <f t="shared" si="55"/>
        <v>4.904552345476958</v>
      </c>
      <c r="O56" s="173">
        <f t="shared" si="55"/>
        <v>6.0876726877296434</v>
      </c>
      <c r="P56" s="173">
        <f t="shared" si="55"/>
        <v>5.7983234166575146</v>
      </c>
      <c r="Q56" s="173">
        <f t="shared" si="55"/>
        <v>6.3128750131265132</v>
      </c>
      <c r="S56" s="68">
        <f t="shared" si="26"/>
        <v>9.9140747907960129</v>
      </c>
      <c r="T56" s="69">
        <f t="shared" si="27"/>
        <v>38.894098070419901</v>
      </c>
      <c r="U56" s="69">
        <f t="shared" si="28"/>
        <v>48.808172861215922</v>
      </c>
      <c r="W56" t="str">
        <f t="shared" si="29"/>
        <v>41 Administrative occupations</v>
      </c>
      <c r="X56" s="173">
        <f t="shared" ref="X56:AB56" si="56">X19/X$35*100</f>
        <v>14.71241414973043</v>
      </c>
      <c r="Y56" s="173">
        <f t="shared" si="56"/>
        <v>13.751449543303288</v>
      </c>
      <c r="Z56" s="173">
        <f t="shared" si="56"/>
        <v>13.66726767055326</v>
      </c>
      <c r="AA56" s="173">
        <f t="shared" si="56"/>
        <v>12.087457930793999</v>
      </c>
      <c r="AB56" s="173">
        <f t="shared" si="56"/>
        <v>10.142902306210402</v>
      </c>
      <c r="AD56" s="68">
        <f t="shared" si="31"/>
        <v>-19.411715528256984</v>
      </c>
      <c r="AE56" s="69">
        <f t="shared" si="32"/>
        <v>50.397144601730425</v>
      </c>
      <c r="AF56" s="69">
        <f t="shared" si="33"/>
        <v>30.985429073473437</v>
      </c>
    </row>
    <row r="57" spans="1:32" x14ac:dyDescent="0.2">
      <c r="A57" t="str">
        <f t="shared" si="19"/>
        <v>42 Secretarial and related occupations</v>
      </c>
      <c r="B57" s="173">
        <f t="shared" si="52"/>
        <v>2.203994054070864</v>
      </c>
      <c r="C57" s="173">
        <f t="shared" si="52"/>
        <v>1.8587204452930453</v>
      </c>
      <c r="D57" s="173">
        <f t="shared" si="52"/>
        <v>1.8684878931404767</v>
      </c>
      <c r="E57" s="173">
        <f t="shared" si="52"/>
        <v>1.9235019461634306</v>
      </c>
      <c r="F57" s="173">
        <f t="shared" si="52"/>
        <v>1.3023777130525453</v>
      </c>
      <c r="H57" s="68">
        <f t="shared" si="21"/>
        <v>-25.298739698141766</v>
      </c>
      <c r="I57" s="69">
        <f t="shared" si="22"/>
        <v>50.007732374652569</v>
      </c>
      <c r="J57" s="69">
        <f t="shared" si="23"/>
        <v>24.70899267651081</v>
      </c>
      <c r="L57" t="str">
        <f t="shared" si="24"/>
        <v>42 Secretarial and related occupations</v>
      </c>
      <c r="M57" s="173">
        <f t="shared" ref="M57:Q57" si="57">M20/M$35*100</f>
        <v>0.36927337679060368</v>
      </c>
      <c r="N57" s="173">
        <f t="shared" si="57"/>
        <v>0.25468857961569491</v>
      </c>
      <c r="O57" s="173">
        <f t="shared" si="57"/>
        <v>0.261989385879006</v>
      </c>
      <c r="P57" s="173">
        <f t="shared" si="57"/>
        <v>0.32929402225116022</v>
      </c>
      <c r="Q57" s="173">
        <f t="shared" si="57"/>
        <v>0.39020735095411957</v>
      </c>
      <c r="S57" s="68">
        <f t="shared" si="26"/>
        <v>57.866202230560063</v>
      </c>
      <c r="T57" s="69">
        <f t="shared" si="27"/>
        <v>45.313011574748138</v>
      </c>
      <c r="U57" s="69">
        <f t="shared" si="28"/>
        <v>103.17921380530819</v>
      </c>
      <c r="W57" t="str">
        <f t="shared" si="29"/>
        <v>42 Secretarial and related occupations</v>
      </c>
      <c r="X57" s="173">
        <f t="shared" ref="X57:AB57" si="58">X20/X$35*100</f>
        <v>4.4442340546703711</v>
      </c>
      <c r="Y57" s="173">
        <f t="shared" si="58"/>
        <v>3.8426812981402456</v>
      </c>
      <c r="Z57" s="173">
        <f t="shared" si="58"/>
        <v>3.8013151385750286</v>
      </c>
      <c r="AA57" s="173">
        <f t="shared" si="58"/>
        <v>3.8356063788464225</v>
      </c>
      <c r="AB57" s="173">
        <f t="shared" si="58"/>
        <v>2.3735879464760741</v>
      </c>
      <c r="AD57" s="68">
        <f t="shared" si="31"/>
        <v>-32.194828142199313</v>
      </c>
      <c r="AE57" s="69">
        <f t="shared" si="32"/>
        <v>50.397021528296825</v>
      </c>
      <c r="AF57" s="69">
        <f t="shared" si="33"/>
        <v>18.202193386097505</v>
      </c>
    </row>
    <row r="58" spans="1:32" x14ac:dyDescent="0.2">
      <c r="A58" t="str">
        <f t="shared" si="19"/>
        <v>51 Skilled agricultural and related trades</v>
      </c>
      <c r="B58" s="173">
        <f t="shared" si="52"/>
        <v>1.3731159459492261</v>
      </c>
      <c r="C58" s="173">
        <f t="shared" si="52"/>
        <v>1.1834677619753429</v>
      </c>
      <c r="D58" s="173">
        <f t="shared" si="52"/>
        <v>1.0086272258935409</v>
      </c>
      <c r="E58" s="173">
        <f t="shared" si="52"/>
        <v>1.002192057623907</v>
      </c>
      <c r="F58" s="173">
        <f t="shared" si="52"/>
        <v>1.0313975898876746</v>
      </c>
      <c r="H58" s="68">
        <f t="shared" si="21"/>
        <v>9.5914534409354442</v>
      </c>
      <c r="I58" s="69">
        <f t="shared" si="22"/>
        <v>58.049777696744734</v>
      </c>
      <c r="J58" s="69">
        <f t="shared" si="23"/>
        <v>67.641231137680165</v>
      </c>
      <c r="L58" t="str">
        <f t="shared" si="24"/>
        <v>51 Skilled agricultural and related trades</v>
      </c>
      <c r="M58" s="173">
        <f t="shared" ref="M58:Q58" si="59">M21/M$35*100</f>
        <v>2.1544657882014215</v>
      </c>
      <c r="N58" s="173">
        <f t="shared" si="59"/>
        <v>1.7853589282534603</v>
      </c>
      <c r="O58" s="173">
        <f t="shared" si="59"/>
        <v>1.4752297336148441</v>
      </c>
      <c r="P58" s="173">
        <f t="shared" si="59"/>
        <v>1.4365493824401852</v>
      </c>
      <c r="Q58" s="173">
        <f t="shared" si="59"/>
        <v>1.463915326829186</v>
      </c>
      <c r="S58" s="68">
        <f t="shared" si="26"/>
        <v>5.180132168852837</v>
      </c>
      <c r="T58" s="69">
        <f t="shared" si="27"/>
        <v>52.482321014580123</v>
      </c>
      <c r="U58" s="69">
        <f t="shared" si="28"/>
        <v>57.662453183432959</v>
      </c>
      <c r="W58" t="str">
        <f t="shared" si="29"/>
        <v>51 Skilled agricultural and related trades</v>
      </c>
      <c r="X58" s="173">
        <f t="shared" ref="X58:AB58" si="60">X21/X$35*100</f>
        <v>0.41906817576207656</v>
      </c>
      <c r="Y58" s="173">
        <f t="shared" si="60"/>
        <v>0.43901340472597822</v>
      </c>
      <c r="Z58" s="173">
        <f t="shared" si="60"/>
        <v>0.44724354851360443</v>
      </c>
      <c r="AA58" s="173">
        <f t="shared" si="60"/>
        <v>0.48122076291891563</v>
      </c>
      <c r="AB58" s="173">
        <f t="shared" si="60"/>
        <v>0.52346897786493873</v>
      </c>
      <c r="AD58" s="68">
        <f t="shared" si="31"/>
        <v>27.097858514094121</v>
      </c>
      <c r="AE58" s="69">
        <f t="shared" si="32"/>
        <v>80.144326221708113</v>
      </c>
      <c r="AF58" s="69">
        <f t="shared" si="33"/>
        <v>107.24218473580225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5.2314178022779947</v>
      </c>
      <c r="C59" s="173">
        <f t="shared" si="52"/>
        <v>5.2558200250379992</v>
      </c>
      <c r="D59" s="173">
        <f t="shared" si="52"/>
        <v>4.5259955167689103</v>
      </c>
      <c r="E59" s="173">
        <f t="shared" si="52"/>
        <v>4.3249536987098613</v>
      </c>
      <c r="F59" s="173">
        <f t="shared" si="52"/>
        <v>3.8923375627834296</v>
      </c>
      <c r="H59" s="68">
        <f t="shared" si="21"/>
        <v>-7.8325357056635294</v>
      </c>
      <c r="I59" s="69">
        <f t="shared" si="22"/>
        <v>36.56312537715943</v>
      </c>
      <c r="J59" s="69">
        <f t="shared" si="23"/>
        <v>28.730589671495899</v>
      </c>
      <c r="L59" t="str">
        <f t="shared" si="24"/>
        <v>52 Skilled metal, electrical and electronic trades</v>
      </c>
      <c r="M59" s="173">
        <f t="shared" ref="M59:Q59" si="61">M22/M$35*100</f>
        <v>9.3916229747777233</v>
      </c>
      <c r="N59" s="173">
        <f t="shared" si="61"/>
        <v>9.3056186705140664</v>
      </c>
      <c r="O59" s="173">
        <f t="shared" si="61"/>
        <v>8.1205287667036163</v>
      </c>
      <c r="P59" s="173">
        <f t="shared" si="61"/>
        <v>7.5791479083324731</v>
      </c>
      <c r="Q59" s="173">
        <f t="shared" si="61"/>
        <v>6.7907043327992263</v>
      </c>
      <c r="S59" s="68">
        <f t="shared" si="26"/>
        <v>-11.364454047409426</v>
      </c>
      <c r="T59" s="69">
        <f t="shared" si="27"/>
        <v>34.753408099554271</v>
      </c>
      <c r="U59" s="69">
        <f t="shared" si="28"/>
        <v>23.388954052144843</v>
      </c>
      <c r="W59" t="str">
        <f t="shared" si="29"/>
        <v>52 Skilled metal, electrical and electronic trades</v>
      </c>
      <c r="X59" s="173">
        <f t="shared" ref="X59:AB59" si="62">X22/X$35*100</f>
        <v>0.15170286062793373</v>
      </c>
      <c r="Y59" s="173">
        <f t="shared" si="62"/>
        <v>0.24679112326785471</v>
      </c>
      <c r="Z59" s="173">
        <f t="shared" si="62"/>
        <v>0.20130316959860683</v>
      </c>
      <c r="AA59" s="173">
        <f t="shared" si="62"/>
        <v>0.42184979381850496</v>
      </c>
      <c r="AB59" s="173">
        <f t="shared" si="62"/>
        <v>0.48863111357014111</v>
      </c>
      <c r="AD59" s="68">
        <f t="shared" si="31"/>
        <v>163.58571650484384</v>
      </c>
      <c r="AE59" s="69">
        <f t="shared" si="32"/>
        <v>124.39600901311056</v>
      </c>
      <c r="AF59" s="69">
        <f t="shared" si="33"/>
        <v>287.98172551795443</v>
      </c>
    </row>
    <row r="60" spans="1:32" x14ac:dyDescent="0.2">
      <c r="A60" t="str">
        <f t="shared" si="19"/>
        <v>53 Skilled construction and building trades</v>
      </c>
      <c r="B60" s="173">
        <f t="shared" si="52"/>
        <v>3.677790884473934</v>
      </c>
      <c r="C60" s="173">
        <f t="shared" si="52"/>
        <v>4.2477840790682233</v>
      </c>
      <c r="D60" s="173">
        <f t="shared" si="52"/>
        <v>3.5628078273062491</v>
      </c>
      <c r="E60" s="173">
        <f t="shared" si="52"/>
        <v>3.4831322119420389</v>
      </c>
      <c r="F60" s="173">
        <f t="shared" si="52"/>
        <v>2.9540623633285743</v>
      </c>
      <c r="H60" s="68">
        <f t="shared" si="21"/>
        <v>-11.139546954352546</v>
      </c>
      <c r="I60" s="69">
        <f t="shared" si="22"/>
        <v>40.942432375954866</v>
      </c>
      <c r="J60" s="69">
        <f t="shared" si="23"/>
        <v>29.802885421602316</v>
      </c>
      <c r="L60" t="str">
        <f t="shared" si="24"/>
        <v>53 Skilled construction and building trades</v>
      </c>
      <c r="M60" s="173">
        <f t="shared" ref="M60:Q60" si="63">M23/M$35*100</f>
        <v>6.6027053603052135</v>
      </c>
      <c r="N60" s="173">
        <f t="shared" si="63"/>
        <v>7.6029935397682076</v>
      </c>
      <c r="O60" s="173">
        <f t="shared" si="63"/>
        <v>6.4257508065654081</v>
      </c>
      <c r="P60" s="173">
        <f t="shared" si="63"/>
        <v>6.2891085631319248</v>
      </c>
      <c r="Q60" s="173">
        <f t="shared" si="63"/>
        <v>5.3625671472350538</v>
      </c>
      <c r="S60" s="68">
        <f t="shared" si="26"/>
        <v>-11.544207996908435</v>
      </c>
      <c r="T60" s="69">
        <f t="shared" si="27"/>
        <v>40.704131622838453</v>
      </c>
      <c r="U60" s="69">
        <f t="shared" si="28"/>
        <v>29.159923625930016</v>
      </c>
      <c r="W60" t="str">
        <f t="shared" si="29"/>
        <v>53 Skilled construction and building trades</v>
      </c>
      <c r="X60" s="173">
        <f t="shared" ref="X60:AB60" si="64">X23/X$35*100</f>
        <v>0.10639689070097288</v>
      </c>
      <c r="Y60" s="173">
        <f t="shared" si="64"/>
        <v>9.7863890094688114E-2</v>
      </c>
      <c r="Z60" s="173">
        <f t="shared" si="64"/>
        <v>0.11831399962724616</v>
      </c>
      <c r="AA60" s="173">
        <f t="shared" si="64"/>
        <v>0.11762402531413337</v>
      </c>
      <c r="AB60" s="173">
        <f t="shared" si="64"/>
        <v>0.12562693177730377</v>
      </c>
      <c r="AD60" s="68">
        <f t="shared" si="31"/>
        <v>15.302303946034087</v>
      </c>
      <c r="AE60" s="69">
        <f t="shared" si="32"/>
        <v>56.513768187166612</v>
      </c>
      <c r="AF60" s="69">
        <f t="shared" si="33"/>
        <v>71.816072133200706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2.0527959896097911</v>
      </c>
      <c r="C61" s="173">
        <f t="shared" si="52"/>
        <v>1.6733297532270466</v>
      </c>
      <c r="D61" s="173">
        <f t="shared" si="52"/>
        <v>1.728927025926948</v>
      </c>
      <c r="E61" s="173">
        <f t="shared" si="52"/>
        <v>1.606269585342742</v>
      </c>
      <c r="F61" s="173">
        <f t="shared" si="52"/>
        <v>1.4872543071492814</v>
      </c>
      <c r="H61" s="68">
        <f t="shared" si="21"/>
        <v>-7.8087223740342795</v>
      </c>
      <c r="I61" s="69">
        <f t="shared" si="22"/>
        <v>40.673203525428633</v>
      </c>
      <c r="J61" s="69">
        <f t="shared" si="23"/>
        <v>32.864481151394351</v>
      </c>
      <c r="L61" t="str">
        <f t="shared" si="24"/>
        <v>54 Textiles, printing and other skilled trades</v>
      </c>
      <c r="M61" s="173">
        <f t="shared" ref="M61:Q61" si="65">M24/M$35*100</f>
        <v>2.4230957282747845</v>
      </c>
      <c r="N61" s="173">
        <f t="shared" si="65"/>
        <v>1.9567627971884094</v>
      </c>
      <c r="O61" s="173">
        <f t="shared" si="65"/>
        <v>1.8732870500078065</v>
      </c>
      <c r="P61" s="173">
        <f t="shared" si="65"/>
        <v>1.7117248822720703</v>
      </c>
      <c r="Q61" s="173">
        <f t="shared" si="65"/>
        <v>1.5488794872932583</v>
      </c>
      <c r="S61" s="68">
        <f t="shared" si="26"/>
        <v>-12.362352940626762</v>
      </c>
      <c r="T61" s="69">
        <f t="shared" si="27"/>
        <v>29.493487768719813</v>
      </c>
      <c r="U61" s="69">
        <f t="shared" si="28"/>
        <v>17.131134828093053</v>
      </c>
      <c r="W61" t="str">
        <f t="shared" si="29"/>
        <v>54 Textiles, printing and other skilled trades</v>
      </c>
      <c r="X61" s="173">
        <f t="shared" ref="X61:AB61" si="66">X24/X$35*100</f>
        <v>1.6006507137422008</v>
      </c>
      <c r="Y61" s="173">
        <f t="shared" si="66"/>
        <v>1.3227631119681993</v>
      </c>
      <c r="Z61" s="173">
        <f t="shared" si="66"/>
        <v>1.5552430875766325</v>
      </c>
      <c r="AA61" s="173">
        <f t="shared" si="66"/>
        <v>1.4797857448825713</v>
      </c>
      <c r="AB61" s="173">
        <f t="shared" si="66"/>
        <v>1.4148845762857034</v>
      </c>
      <c r="AD61" s="68">
        <f t="shared" si="31"/>
        <v>-1.2097462462723372</v>
      </c>
      <c r="AE61" s="69">
        <f t="shared" si="32"/>
        <v>56.874490897076328</v>
      </c>
      <c r="AF61" s="69">
        <f t="shared" si="33"/>
        <v>55.664744650803989</v>
      </c>
    </row>
    <row r="62" spans="1:32" x14ac:dyDescent="0.2">
      <c r="A62" t="str">
        <f t="shared" si="19"/>
        <v>61 Caring personal service occupations</v>
      </c>
      <c r="B62" s="173">
        <f t="shared" si="52"/>
        <v>7.4041853769575896</v>
      </c>
      <c r="C62" s="173">
        <f t="shared" si="52"/>
        <v>7.3102952191570383</v>
      </c>
      <c r="D62" s="173">
        <f t="shared" si="52"/>
        <v>7.2784926566208021</v>
      </c>
      <c r="E62" s="173">
        <f t="shared" si="52"/>
        <v>7.645633557514218</v>
      </c>
      <c r="F62" s="173">
        <f t="shared" si="52"/>
        <v>8.0696645213092051</v>
      </c>
      <c r="H62" s="68">
        <f t="shared" si="21"/>
        <v>18.821571923267271</v>
      </c>
      <c r="I62" s="69">
        <f t="shared" si="22"/>
        <v>62.994599319999978</v>
      </c>
      <c r="J62" s="69">
        <f t="shared" si="23"/>
        <v>81.816171243267249</v>
      </c>
      <c r="L62" t="str">
        <f t="shared" si="24"/>
        <v>61 Caring personal service occupations</v>
      </c>
      <c r="M62" s="173">
        <f t="shared" ref="M62:Q62" si="67">M25/M$35*100</f>
        <v>1.5234036083903824</v>
      </c>
      <c r="N62" s="173">
        <f t="shared" si="67"/>
        <v>1.4982957858671926</v>
      </c>
      <c r="O62" s="173">
        <f t="shared" si="67"/>
        <v>1.4878165314076524</v>
      </c>
      <c r="P62" s="173">
        <f t="shared" si="67"/>
        <v>1.7805792942559591</v>
      </c>
      <c r="Q62" s="173">
        <f t="shared" si="67"/>
        <v>1.9854828941055354</v>
      </c>
      <c r="S62" s="68">
        <f t="shared" si="26"/>
        <v>41.447143501938413</v>
      </c>
      <c r="T62" s="69">
        <f t="shared" si="27"/>
        <v>55.907690401797659</v>
      </c>
      <c r="U62" s="69">
        <f t="shared" si="28"/>
        <v>97.354833903736065</v>
      </c>
      <c r="W62" t="str">
        <f t="shared" si="29"/>
        <v>61 Caring personal service occupations</v>
      </c>
      <c r="X62" s="173">
        <f t="shared" ref="X62:AB62" si="68">X25/X$35*100</f>
        <v>14.58476753089607</v>
      </c>
      <c r="Y62" s="173">
        <f t="shared" si="68"/>
        <v>14.498917589541144</v>
      </c>
      <c r="Z62" s="173">
        <f t="shared" si="68"/>
        <v>14.245431333319935</v>
      </c>
      <c r="AA62" s="173">
        <f t="shared" si="68"/>
        <v>14.680221760526768</v>
      </c>
      <c r="AB62" s="173">
        <f t="shared" si="68"/>
        <v>15.214643016417059</v>
      </c>
      <c r="AD62" s="68">
        <f t="shared" si="31"/>
        <v>15.978511772501165</v>
      </c>
      <c r="AE62" s="69">
        <f t="shared" si="32"/>
        <v>63.885118627651103</v>
      </c>
      <c r="AF62" s="69">
        <f t="shared" si="33"/>
        <v>79.863630400152275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2.2691783394149652</v>
      </c>
      <c r="C63" s="173">
        <f t="shared" si="52"/>
        <v>2.0968542642041834</v>
      </c>
      <c r="D63" s="173">
        <f t="shared" si="52"/>
        <v>1.9606625362731691</v>
      </c>
      <c r="E63" s="173">
        <f t="shared" si="52"/>
        <v>1.9531318358674215</v>
      </c>
      <c r="F63" s="173">
        <f t="shared" si="52"/>
        <v>1.9520495457091245</v>
      </c>
      <c r="H63" s="68">
        <f t="shared" si="21"/>
        <v>6.7011861499317202</v>
      </c>
      <c r="I63" s="69">
        <f t="shared" si="22"/>
        <v>53.328430969460719</v>
      </c>
      <c r="J63" s="69">
        <f t="shared" si="23"/>
        <v>60.029617119392434</v>
      </c>
      <c r="L63" t="str">
        <f t="shared" si="24"/>
        <v>62 Leisure, travel and related personal service occupations</v>
      </c>
      <c r="M63" s="173">
        <f t="shared" ref="M63:Q63" si="69">M26/M$35*100</f>
        <v>1.1108382700091819</v>
      </c>
      <c r="N63" s="173">
        <f t="shared" si="69"/>
        <v>1.0947750861877956</v>
      </c>
      <c r="O63" s="173">
        <f t="shared" si="69"/>
        <v>1.0859454757409552</v>
      </c>
      <c r="P63" s="173">
        <f t="shared" si="69"/>
        <v>1.1035929955417254</v>
      </c>
      <c r="Q63" s="173">
        <f t="shared" si="69"/>
        <v>1.1513002234559178</v>
      </c>
      <c r="S63" s="68">
        <f t="shared" si="26"/>
        <v>12.371966283138642</v>
      </c>
      <c r="T63" s="69">
        <f t="shared" si="27"/>
        <v>46.430031396760349</v>
      </c>
      <c r="U63" s="69">
        <f t="shared" si="28"/>
        <v>58.801997679898996</v>
      </c>
      <c r="W63" t="str">
        <f t="shared" si="29"/>
        <v>62 Leisure, travel and related personal service occupations</v>
      </c>
      <c r="X63" s="173">
        <f t="shared" ref="X63:AB63" si="70">X26/X$35*100</f>
        <v>3.6835406398533865</v>
      </c>
      <c r="Y63" s="173">
        <f t="shared" si="70"/>
        <v>3.3362846665411658</v>
      </c>
      <c r="Z63" s="173">
        <f t="shared" si="70"/>
        <v>3.0130612524880451</v>
      </c>
      <c r="AA63" s="173">
        <f t="shared" si="70"/>
        <v>2.9720748218844193</v>
      </c>
      <c r="AB63" s="173">
        <f t="shared" si="70"/>
        <v>2.8924121183663929</v>
      </c>
      <c r="AD63" s="68">
        <f t="shared" si="31"/>
        <v>4.2422028373695841</v>
      </c>
      <c r="AE63" s="69">
        <f t="shared" si="32"/>
        <v>56.319738873169179</v>
      </c>
      <c r="AF63" s="69">
        <f t="shared" si="33"/>
        <v>60.561941710538761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9.6031680496100558E-2</v>
      </c>
      <c r="C64" s="173">
        <f t="shared" si="52"/>
        <v>7.7268048740023756E-2</v>
      </c>
      <c r="D64" s="173">
        <f t="shared" si="52"/>
        <v>9.9508891615304657E-2</v>
      </c>
      <c r="E64" s="173">
        <f t="shared" si="52"/>
        <v>8.0069159066942119E-2</v>
      </c>
      <c r="F64" s="173">
        <f t="shared" si="52"/>
        <v>8.5278244607359818E-2</v>
      </c>
      <c r="H64" s="68">
        <f t="shared" si="21"/>
        <v>-8.1545545813929383</v>
      </c>
      <c r="I64" s="69">
        <f t="shared" si="22"/>
        <v>42.996193751181067</v>
      </c>
      <c r="J64" s="69">
        <f t="shared" si="23"/>
        <v>34.841639169788124</v>
      </c>
      <c r="L64" t="str">
        <f t="shared" si="24"/>
        <v>63 Community and civil enforcement occupations</v>
      </c>
      <c r="M64" s="173">
        <f t="shared" ref="M64:Q64" si="71">M27/M$35*100</f>
        <v>0.13594624963190091</v>
      </c>
      <c r="N64" s="173">
        <f t="shared" si="71"/>
        <v>9.4830574107905422E-2</v>
      </c>
      <c r="O64" s="173">
        <f t="shared" si="71"/>
        <v>0.14097532373688493</v>
      </c>
      <c r="P64" s="173">
        <f t="shared" si="71"/>
        <v>9.4399803003687235E-2</v>
      </c>
      <c r="Q64" s="173">
        <f t="shared" si="71"/>
        <v>0.10632626671868289</v>
      </c>
      <c r="S64" s="68">
        <f t="shared" si="26"/>
        <v>-20.058024470080589</v>
      </c>
      <c r="T64" s="69">
        <f t="shared" si="27"/>
        <v>30.744881331535169</v>
      </c>
      <c r="U64" s="69">
        <f t="shared" si="28"/>
        <v>10.686856861454572</v>
      </c>
      <c r="W64" t="str">
        <f t="shared" si="29"/>
        <v>63 Community and civil enforcement occupations</v>
      </c>
      <c r="X64" s="173">
        <f t="shared" ref="X64:AB64" si="72">X27/X$35*100</f>
        <v>4.7294989678801018E-2</v>
      </c>
      <c r="Y64" s="173">
        <f t="shared" si="72"/>
        <v>5.5545685517333195E-2</v>
      </c>
      <c r="Z64" s="173">
        <f t="shared" si="72"/>
        <v>4.9619365161790253E-2</v>
      </c>
      <c r="AA64" s="173">
        <f t="shared" si="72"/>
        <v>6.288088181424438E-2</v>
      </c>
      <c r="AB64" s="173">
        <f t="shared" si="72"/>
        <v>6.056043133933664E-2</v>
      </c>
      <c r="AD64" s="68">
        <f t="shared" si="31"/>
        <v>32.534555108087787</v>
      </c>
      <c r="AE64" s="69">
        <f t="shared" si="32"/>
        <v>84.874318327008453</v>
      </c>
      <c r="AF64" s="69">
        <f t="shared" si="33"/>
        <v>117.40887343509625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6.6095718368013632</v>
      </c>
      <c r="C65" s="173">
        <f t="shared" si="73"/>
        <v>5.7903942916152555</v>
      </c>
      <c r="D65" s="173">
        <f t="shared" si="73"/>
        <v>5.8221088827881902</v>
      </c>
      <c r="E65" s="173">
        <f t="shared" si="73"/>
        <v>5.2112604518672754</v>
      </c>
      <c r="F65" s="173">
        <f t="shared" si="73"/>
        <v>4.770760815132685</v>
      </c>
      <c r="H65" s="68">
        <f t="shared" si="21"/>
        <v>-12.180980940306561</v>
      </c>
      <c r="I65" s="69">
        <f t="shared" si="22"/>
        <v>41.661147358646559</v>
      </c>
      <c r="J65" s="69">
        <f t="shared" si="23"/>
        <v>29.480166418339998</v>
      </c>
      <c r="L65" t="str">
        <f t="shared" si="24"/>
        <v>71 Sales occupations</v>
      </c>
      <c r="M65" s="173">
        <f t="shared" ref="M65:Q65" si="74">M28/M$35*100</f>
        <v>4.8275253303523398</v>
      </c>
      <c r="N65" s="173">
        <f t="shared" si="74"/>
        <v>4.4788669784831505</v>
      </c>
      <c r="O65" s="173">
        <f t="shared" si="74"/>
        <v>4.5766370629114963</v>
      </c>
      <c r="P65" s="173">
        <f t="shared" si="74"/>
        <v>4.1732217994452334</v>
      </c>
      <c r="Q65" s="173">
        <f t="shared" si="74"/>
        <v>3.9205238674148228</v>
      </c>
      <c r="S65" s="68">
        <f t="shared" si="26"/>
        <v>-9.2022596883524219</v>
      </c>
      <c r="T65" s="69">
        <f t="shared" si="27"/>
        <v>30.521046507734884</v>
      </c>
      <c r="U65" s="69">
        <f t="shared" si="28"/>
        <v>21.31878681938246</v>
      </c>
      <c r="W65" t="str">
        <f t="shared" si="29"/>
        <v>71 Sales occupations</v>
      </c>
      <c r="X65" s="173">
        <f t="shared" ref="X65:AB65" si="75">X28/X$35*100</f>
        <v>8.7854953526324682</v>
      </c>
      <c r="Y65" s="173">
        <f t="shared" si="75"/>
        <v>7.4125683284104644</v>
      </c>
      <c r="Z65" s="173">
        <f t="shared" si="75"/>
        <v>7.3205739333298228</v>
      </c>
      <c r="AA65" s="173">
        <f t="shared" si="75"/>
        <v>6.4562914662167303</v>
      </c>
      <c r="AB65" s="173">
        <f t="shared" si="75"/>
        <v>5.7692393418137424</v>
      </c>
      <c r="AD65" s="68">
        <f t="shared" si="31"/>
        <v>-14.4214756287881</v>
      </c>
      <c r="AE65" s="69">
        <f t="shared" si="32"/>
        <v>50.040359334001153</v>
      </c>
      <c r="AF65" s="69">
        <f t="shared" si="33"/>
        <v>35.618883705213051</v>
      </c>
    </row>
    <row r="66" spans="1:32" x14ac:dyDescent="0.2">
      <c r="A66" t="str">
        <f t="shared" si="19"/>
        <v>72 Customer service occupations</v>
      </c>
      <c r="B66" s="173">
        <f t="shared" si="73"/>
        <v>1.7530329893006977</v>
      </c>
      <c r="C66" s="173">
        <f t="shared" si="73"/>
        <v>1.7525338757739095</v>
      </c>
      <c r="D66" s="173">
        <f t="shared" si="73"/>
        <v>1.841134286214164</v>
      </c>
      <c r="E66" s="173">
        <f t="shared" si="73"/>
        <v>2.3473920326843545</v>
      </c>
      <c r="F66" s="173">
        <f t="shared" si="73"/>
        <v>2.6388726598961769</v>
      </c>
      <c r="H66" s="68">
        <f t="shared" si="21"/>
        <v>53.608139627329322</v>
      </c>
      <c r="I66" s="69">
        <f t="shared" si="22"/>
        <v>61.325650017414887</v>
      </c>
      <c r="J66" s="69">
        <f t="shared" si="23"/>
        <v>114.93378964474421</v>
      </c>
      <c r="L66" t="str">
        <f t="shared" si="24"/>
        <v>72 Customer service occupations</v>
      </c>
      <c r="M66" s="173">
        <f t="shared" ref="M66:Q66" si="76">M29/M$35*100</f>
        <v>1.3896910887819005</v>
      </c>
      <c r="N66" s="173">
        <f t="shared" si="76"/>
        <v>1.1919836285730188</v>
      </c>
      <c r="O66" s="173">
        <f t="shared" si="76"/>
        <v>1.4153835151056966</v>
      </c>
      <c r="P66" s="173">
        <f t="shared" si="76"/>
        <v>1.9626843095640987</v>
      </c>
      <c r="Q66" s="173">
        <f t="shared" si="76"/>
        <v>2.2785189313395762</v>
      </c>
      <c r="S66" s="68">
        <f t="shared" si="26"/>
        <v>70.630207840163251</v>
      </c>
      <c r="T66" s="69">
        <f t="shared" si="27"/>
        <v>50.981906929615384</v>
      </c>
      <c r="U66" s="69">
        <f t="shared" si="28"/>
        <v>121.61211476977863</v>
      </c>
      <c r="W66" t="str">
        <f t="shared" si="29"/>
        <v>72 Customer service occupations</v>
      </c>
      <c r="X66" s="173">
        <f t="shared" ref="X66:AB66" si="77">X29/X$35*100</f>
        <v>2.1966825701418968</v>
      </c>
      <c r="Y66" s="173">
        <f t="shared" si="77"/>
        <v>2.4458553554134386</v>
      </c>
      <c r="Z66" s="173">
        <f t="shared" si="77"/>
        <v>2.3533679960144793</v>
      </c>
      <c r="AA66" s="173">
        <f t="shared" si="77"/>
        <v>2.8088132385584363</v>
      </c>
      <c r="AB66" s="173">
        <f t="shared" si="77"/>
        <v>3.0620552338115727</v>
      </c>
      <c r="AD66" s="68">
        <f t="shared" si="31"/>
        <v>41.291015189069078</v>
      </c>
      <c r="AE66" s="69">
        <f t="shared" si="32"/>
        <v>68.810355705162181</v>
      </c>
      <c r="AF66" s="69">
        <f t="shared" si="33"/>
        <v>110.10137089423124</v>
      </c>
    </row>
    <row r="67" spans="1:32" x14ac:dyDescent="0.2">
      <c r="A67" t="str">
        <f t="shared" si="19"/>
        <v>81 Process, plant and machine operatives</v>
      </c>
      <c r="B67" s="173">
        <f t="shared" si="73"/>
        <v>4.2523341154515588</v>
      </c>
      <c r="C67" s="173">
        <f t="shared" si="73"/>
        <v>3.9546649456845655</v>
      </c>
      <c r="D67" s="173">
        <f t="shared" si="73"/>
        <v>3.4949388551827254</v>
      </c>
      <c r="E67" s="173">
        <f t="shared" si="73"/>
        <v>4.1231378353077082</v>
      </c>
      <c r="F67" s="173">
        <f t="shared" si="73"/>
        <v>3.910303447645882</v>
      </c>
      <c r="H67" s="68">
        <f t="shared" si="21"/>
        <v>19.909099139464331</v>
      </c>
      <c r="I67" s="69">
        <f t="shared" si="22"/>
        <v>47.785798800700896</v>
      </c>
      <c r="J67" s="69">
        <f t="shared" si="23"/>
        <v>67.694897940165234</v>
      </c>
      <c r="L67" t="str">
        <f t="shared" si="24"/>
        <v>81 Process, plant and machine operatives</v>
      </c>
      <c r="M67" s="173">
        <f t="shared" ref="M67:Q67" si="78">M30/M$35*100</f>
        <v>6.1617381367537014</v>
      </c>
      <c r="N67" s="173">
        <f t="shared" si="78"/>
        <v>5.580869382738098</v>
      </c>
      <c r="O67" s="173">
        <f t="shared" si="78"/>
        <v>4.9620457382240453</v>
      </c>
      <c r="P67" s="173">
        <f t="shared" si="78"/>
        <v>5.7772629254324714</v>
      </c>
      <c r="Q67" s="173">
        <f t="shared" si="78"/>
        <v>5.4436927484618547</v>
      </c>
      <c r="S67" s="68">
        <f t="shared" si="26"/>
        <v>16.281400373034828</v>
      </c>
      <c r="T67" s="69">
        <f t="shared" si="27"/>
        <v>42.886731555958036</v>
      </c>
      <c r="U67" s="69">
        <f t="shared" si="28"/>
        <v>59.16813192899285</v>
      </c>
      <c r="W67" t="str">
        <f t="shared" si="29"/>
        <v>81 Process, plant and machine operatives</v>
      </c>
      <c r="X67" s="173">
        <f t="shared" ref="X67:AB67" si="79">X30/X$35*100</f>
        <v>1.9209038771618254</v>
      </c>
      <c r="Y67" s="173">
        <f t="shared" si="79"/>
        <v>1.9432797538584328</v>
      </c>
      <c r="Z67" s="173">
        <f t="shared" si="79"/>
        <v>1.7298179150203559</v>
      </c>
      <c r="AA67" s="173">
        <f t="shared" si="79"/>
        <v>2.1391683231766234</v>
      </c>
      <c r="AB67" s="173">
        <f t="shared" si="79"/>
        <v>2.1095627317586709</v>
      </c>
      <c r="AD67" s="68">
        <f t="shared" si="31"/>
        <v>32.429098375105696</v>
      </c>
      <c r="AE67" s="69">
        <f t="shared" si="32"/>
        <v>64.693574806564328</v>
      </c>
      <c r="AF67" s="69">
        <f t="shared" si="33"/>
        <v>97.122673181670038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4.7038727517647283</v>
      </c>
      <c r="C68" s="173">
        <f t="shared" si="73"/>
        <v>5.3452526459036029</v>
      </c>
      <c r="D68" s="173">
        <f t="shared" si="73"/>
        <v>4.8469086458201911</v>
      </c>
      <c r="E68" s="173">
        <f t="shared" si="73"/>
        <v>5.2265981798583061</v>
      </c>
      <c r="F68" s="173">
        <f t="shared" si="73"/>
        <v>5.2046502337924787</v>
      </c>
      <c r="H68" s="68">
        <f t="shared" si="21"/>
        <v>15.082152472208138</v>
      </c>
      <c r="I68" s="69">
        <f t="shared" si="22"/>
        <v>59.345831721301856</v>
      </c>
      <c r="J68" s="69">
        <f t="shared" si="23"/>
        <v>74.427984193509999</v>
      </c>
      <c r="L68" t="str">
        <f t="shared" si="24"/>
        <v>82 Transport and mobile machine drivers and operatives</v>
      </c>
      <c r="M68" s="173">
        <f t="shared" ref="M68:Q68" si="80">M31/M$35*100</f>
        <v>8.1659353021393812</v>
      </c>
      <c r="N68" s="173">
        <f t="shared" si="80"/>
        <v>9.2349513650613133</v>
      </c>
      <c r="O68" s="173">
        <f t="shared" si="80"/>
        <v>8.4976261530907795</v>
      </c>
      <c r="P68" s="173">
        <f t="shared" si="80"/>
        <v>9.0048961928140763</v>
      </c>
      <c r="Q68" s="173">
        <f t="shared" si="80"/>
        <v>8.9697624313123097</v>
      </c>
      <c r="S68" s="68">
        <f t="shared" si="26"/>
        <v>11.882131470941294</v>
      </c>
      <c r="T68" s="69">
        <f t="shared" si="27"/>
        <v>57.352382378302657</v>
      </c>
      <c r="U68" s="69">
        <f t="shared" si="28"/>
        <v>69.234513849243953</v>
      </c>
      <c r="W68" t="str">
        <f t="shared" si="29"/>
        <v>82 Transport and mobile machine drivers and operatives</v>
      </c>
      <c r="X68" s="173">
        <f t="shared" ref="X68:AB68" si="81">X31/X$35*100</f>
        <v>0.4766074759278196</v>
      </c>
      <c r="Y68" s="173">
        <f t="shared" si="81"/>
        <v>0.53424473932437999</v>
      </c>
      <c r="Z68" s="173">
        <f t="shared" si="81"/>
        <v>0.45461930876633816</v>
      </c>
      <c r="AA68" s="173">
        <f t="shared" si="81"/>
        <v>0.69488040941794749</v>
      </c>
      <c r="AB68" s="173">
        <f t="shared" si="81"/>
        <v>0.78307847093378891</v>
      </c>
      <c r="AD68" s="68">
        <f t="shared" si="31"/>
        <v>87.046150744640897</v>
      </c>
      <c r="AE68" s="69">
        <f t="shared" si="32"/>
        <v>104.17572034358942</v>
      </c>
      <c r="AF68" s="69">
        <f t="shared" si="33"/>
        <v>191.2218710882303</v>
      </c>
    </row>
    <row r="69" spans="1:32" x14ac:dyDescent="0.2">
      <c r="A69" t="str">
        <f t="shared" si="19"/>
        <v>91 Elementary trades and related occupations</v>
      </c>
      <c r="B69" s="173">
        <f t="shared" si="73"/>
        <v>2.3336891202799426</v>
      </c>
      <c r="C69" s="173">
        <f t="shared" si="73"/>
        <v>2.0367486923601383</v>
      </c>
      <c r="D69" s="173">
        <f t="shared" si="73"/>
        <v>1.8192659821465011</v>
      </c>
      <c r="E69" s="173">
        <f t="shared" si="73"/>
        <v>1.5168820763716515</v>
      </c>
      <c r="F69" s="173">
        <f t="shared" si="73"/>
        <v>1.3881046635195007</v>
      </c>
      <c r="H69" s="68">
        <f t="shared" si="21"/>
        <v>-18.227499933494293</v>
      </c>
      <c r="I69" s="69">
        <f t="shared" si="22"/>
        <v>34.684482434059966</v>
      </c>
      <c r="J69" s="69">
        <f t="shared" si="23"/>
        <v>16.456982500565672</v>
      </c>
      <c r="L69" t="str">
        <f t="shared" si="24"/>
        <v>91 Elementary trades and related occupations</v>
      </c>
      <c r="M69" s="173">
        <f t="shared" ref="M69:Q70" si="82">M32/M$35*100</f>
        <v>3.1875711094439292</v>
      </c>
      <c r="N69" s="173">
        <f t="shared" si="82"/>
        <v>2.7945412783232317</v>
      </c>
      <c r="O69" s="173">
        <f t="shared" si="82"/>
        <v>2.5989267555789781</v>
      </c>
      <c r="P69" s="173">
        <f t="shared" si="82"/>
        <v>2.1611266090354593</v>
      </c>
      <c r="Q69" s="173">
        <f t="shared" si="82"/>
        <v>1.9940660845179525</v>
      </c>
      <c r="S69" s="68">
        <f t="shared" si="26"/>
        <v>-18.67521601141884</v>
      </c>
      <c r="T69" s="69">
        <f t="shared" si="27"/>
        <v>28.948045356619989</v>
      </c>
      <c r="U69" s="69">
        <f t="shared" si="28"/>
        <v>10.272829345201146</v>
      </c>
      <c r="W69" t="str">
        <f t="shared" si="29"/>
        <v>91 Elementary trades and related occupations</v>
      </c>
      <c r="X69" s="173">
        <f t="shared" ref="X69:AB70" si="83">X32/X$35*100</f>
        <v>1.2910777780715608</v>
      </c>
      <c r="Y69" s="173">
        <f t="shared" si="83"/>
        <v>1.0994662995980991</v>
      </c>
      <c r="Z69" s="173">
        <f t="shared" si="83"/>
        <v>0.88123237783541275</v>
      </c>
      <c r="AA69" s="173">
        <f t="shared" si="83"/>
        <v>0.74417055727745451</v>
      </c>
      <c r="AB69" s="173">
        <f t="shared" si="83"/>
        <v>0.67649189664540821</v>
      </c>
      <c r="AD69" s="68">
        <f t="shared" si="31"/>
        <v>-16.638883693736506</v>
      </c>
      <c r="AE69" s="69">
        <f t="shared" si="32"/>
        <v>55.038893519352698</v>
      </c>
      <c r="AF69" s="69">
        <f t="shared" si="33"/>
        <v>38.400009825616181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9.7476388355148345</v>
      </c>
      <c r="C70" s="173">
        <f t="shared" si="73"/>
        <v>8.9231661065476189</v>
      </c>
      <c r="D70" s="173">
        <f t="shared" si="73"/>
        <v>8.2588790934098224</v>
      </c>
      <c r="E70" s="173">
        <f t="shared" si="73"/>
        <v>8.2335106137467768</v>
      </c>
      <c r="F70" s="173">
        <f t="shared" si="73"/>
        <v>7.6030696503257627</v>
      </c>
      <c r="H70" s="68">
        <f t="shared" si="21"/>
        <v>-1.3381800987021304</v>
      </c>
      <c r="I70" s="69">
        <f t="shared" si="22"/>
        <v>50.056999359073927</v>
      </c>
      <c r="J70" s="69">
        <f t="shared" si="23"/>
        <v>48.718819260371795</v>
      </c>
      <c r="L70" t="str">
        <f t="shared" si="24"/>
        <v>92 Elementary administration and service occupations</v>
      </c>
      <c r="M70" s="173">
        <f t="shared" si="82"/>
        <v>9.0060673556344231</v>
      </c>
      <c r="N70" s="173">
        <f t="shared" si="82"/>
        <v>7.759906362274287</v>
      </c>
      <c r="O70" s="173">
        <f t="shared" si="82"/>
        <v>7.5544168416156232</v>
      </c>
      <c r="P70" s="173">
        <f t="shared" si="82"/>
        <v>7.9428903634025563</v>
      </c>
      <c r="Q70" s="173">
        <f t="shared" si="82"/>
        <v>7.4459980720272947</v>
      </c>
      <c r="S70" s="68">
        <f t="shared" si="26"/>
        <v>4.4718742456241163</v>
      </c>
      <c r="T70" s="69">
        <f t="shared" si="27"/>
        <v>43.195824740652448</v>
      </c>
      <c r="U70" s="69">
        <f t="shared" si="28"/>
        <v>47.667698986276569</v>
      </c>
      <c r="W70" t="str">
        <f t="shared" si="29"/>
        <v>92 Elementary administration and service occupations</v>
      </c>
      <c r="X70" s="173">
        <f t="shared" si="83"/>
        <v>10.653116226762533</v>
      </c>
      <c r="Y70" s="173">
        <f t="shared" si="83"/>
        <v>10.361954103042212</v>
      </c>
      <c r="Z70" s="173">
        <f t="shared" si="83"/>
        <v>9.1064390677848213</v>
      </c>
      <c r="AA70" s="173">
        <f t="shared" si="83"/>
        <v>8.5820826290877203</v>
      </c>
      <c r="AB70" s="173">
        <f t="shared" si="83"/>
        <v>7.787527169496018</v>
      </c>
      <c r="AD70" s="68">
        <f t="shared" si="31"/>
        <v>-7.1370753773305413</v>
      </c>
      <c r="AE70" s="69">
        <f t="shared" si="32"/>
        <v>56.904996080389189</v>
      </c>
      <c r="AF70" s="69">
        <f t="shared" si="33"/>
        <v>49.76792070305865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7.1719817357824063</v>
      </c>
      <c r="I72" s="67">
        <f>IF(D35&gt;0,I35/D35*100,0)</f>
        <v>50.005786383552433</v>
      </c>
      <c r="J72" s="67">
        <f>IF(D35&gt;0,(J35/D35)*100,0)</f>
        <v>57.177768119334829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5.993055416063668</v>
      </c>
      <c r="T72" s="67">
        <f t="shared" ref="T72" si="85">IF(O35&gt;0,T35/O35*100,0)</f>
        <v>42.018692387711035</v>
      </c>
      <c r="U72" s="67">
        <f t="shared" ref="U72" si="86">IF(O35&gt;0,(U35/O35)*100,0)</f>
        <v>48.011747803774689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8.5903838698724915</v>
      </c>
      <c r="AE72" s="67">
        <f t="shared" ref="AE72" si="88">IF(Z35&gt;0,AE35/Z35*100,0)</f>
        <v>59.615302245054792</v>
      </c>
      <c r="AF72" s="67">
        <f t="shared" ref="AF72" si="89">IF(Z35&gt;0,(AF35/Z35)*100,0)</f>
        <v>68.205686114927261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Stoke-on-Trent and Staffordshire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Stoke-on-Trent and Staffordshire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Stoke-on-Trent and Staffordshire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4.0516067465757422</v>
      </c>
      <c r="C82" s="18">
        <f t="shared" ref="B82:E107" si="96">IF(AND(D$6-C$6 &lt;&gt; 0,C8&lt;&gt;0,D8&lt;&gt;0),(EXP(LN(D8/C8)/(D$6-C$6))-1)*100,0)</f>
        <v>2.3957106497071168</v>
      </c>
      <c r="D82" s="18">
        <f t="shared" si="96"/>
        <v>-1.1202536890685399</v>
      </c>
      <c r="E82" s="18">
        <f t="shared" si="96"/>
        <v>1.036527352774641</v>
      </c>
      <c r="F82" s="18">
        <f t="shared" ref="F82:F107" si="97">IF(AND(F$6-D$6 &lt;&gt; 0,D8&lt;&gt;0,F8&lt;&gt;0),(EXP(LN(F8/D8)/(F$6-D$6))-1)*100,0)</f>
        <v>0.31242325902784973</v>
      </c>
      <c r="H82" s="18">
        <f t="shared" ref="H82:H107" si="98">IF($F$6-$D$6 &lt;&gt; 0,(EXP(LN(1+(H45/100))/($F$6-$D$6))-1)*100,0)</f>
        <v>0.31242325902784973</v>
      </c>
      <c r="I82" s="18">
        <f t="shared" ref="I82:I107" si="99">IF(D8&gt;0,((1+(I8/D8))^(1/($F$6-$D$6))-1)*100,0)</f>
        <v>2.7427825529747984</v>
      </c>
      <c r="J82" s="18">
        <f t="shared" ref="J82:J107" si="100">IF($F$6-$D$6 &lt;&gt; 0,(EXP(LN(1+(J45/100))/($F$6-$D$6))-1)*100,0)</f>
        <v>2.9582397655822268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3.2446221582625556</v>
      </c>
      <c r="N82" s="18">
        <f t="shared" si="102"/>
        <v>1.3999879226038514</v>
      </c>
      <c r="O82" s="18">
        <f t="shared" si="102"/>
        <v>-1.7356560616666905</v>
      </c>
      <c r="P82" s="18">
        <f t="shared" si="102"/>
        <v>0.6318873971339567</v>
      </c>
      <c r="Q82" s="18">
        <f t="shared" ref="Q82:Q107" si="103">IF(AND(Q$6-O$6 &lt;&gt; 0,O8&lt;&gt;0,Q8&lt;&gt;0),(EXP(LN(Q8/O8)/(Q$6-O$6))-1)*100,0)</f>
        <v>-0.16356490089105558</v>
      </c>
      <c r="S82" s="18">
        <f t="shared" ref="S82:S107" si="104">IF($F$6-$D$6 &lt;&gt; 0,(EXP(LN(1+(S45/100))/($F$6-$D$6))-1)*100,0)</f>
        <v>-0.16356490089105558</v>
      </c>
      <c r="T82" s="18">
        <f t="shared" ref="T82:T107" si="105">IF(O8&gt;0,((1+(T8/O8))^(1/($F$6-$D$6))-1)*100,0)</f>
        <v>2.4603676452666479</v>
      </c>
      <c r="U82" s="18">
        <f t="shared" ref="U82:U107" si="106">IF($F$6-$D$6 &lt;&gt; 0,(EXP(LN(1+(U45/100))/($F$6-$D$6))-1)*100,0)</f>
        <v>2.3443885775749518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6.0029590520609188</v>
      </c>
      <c r="Y82" s="18">
        <f t="shared" si="108"/>
        <v>4.6502599498379205</v>
      </c>
      <c r="Z82" s="18">
        <f t="shared" si="108"/>
        <v>0.17860819189456922</v>
      </c>
      <c r="AA82" s="18">
        <f t="shared" si="108"/>
        <v>1.8016533033038629</v>
      </c>
      <c r="AB82" s="18">
        <f t="shared" ref="AB82:AB107" si="109">IF(AND(AB$6-Z$6 &lt;&gt; 0,Z8&lt;&gt;0,AB8&lt;&gt;0),(EXP(LN(AB8/Z8)/(AB$6-Z$6))-1)*100,0)</f>
        <v>1.2577373538413816</v>
      </c>
      <c r="AD82" s="18">
        <f t="shared" ref="AD82:AD107" si="110">IF($F$6-$D$6 &lt;&gt; 0,(EXP(LN(1+(AD45/100))/($F$6-$D$6))-1)*100,0)</f>
        <v>1.2577373538413816</v>
      </c>
      <c r="AE82" s="18">
        <f t="shared" ref="AE82:AE107" si="111">IF(Z8&gt;0,((1+(AE8/Z8))^(1/($F$6-$D$6))-1)*100,0)</f>
        <v>3.3267763490371527</v>
      </c>
      <c r="AF82" s="18">
        <f t="shared" ref="AF82:AF107" si="112">IF($F$6-$D$6 &lt;&gt; 0,(EXP(LN(1+(AF45/100))/($F$6-$D$6))-1)*100,0)</f>
        <v>4.1488209376529639</v>
      </c>
    </row>
    <row r="83" spans="1:32" x14ac:dyDescent="0.2">
      <c r="A83" t="str">
        <f t="shared" si="95"/>
        <v>12 Other managers and proprietors</v>
      </c>
      <c r="B83" s="18">
        <f t="shared" si="96"/>
        <v>0.45359180882207362</v>
      </c>
      <c r="C83" s="18">
        <f t="shared" si="96"/>
        <v>3.7027821783539583</v>
      </c>
      <c r="D83" s="18">
        <f t="shared" si="96"/>
        <v>4.5338222212178758</v>
      </c>
      <c r="E83" s="18">
        <f t="shared" si="96"/>
        <v>1.6238577712254898</v>
      </c>
      <c r="F83" s="18">
        <f t="shared" si="97"/>
        <v>2.5847320252956774</v>
      </c>
      <c r="H83" s="18">
        <f t="shared" si="98"/>
        <v>2.5847320252956774</v>
      </c>
      <c r="I83" s="18">
        <f t="shared" si="99"/>
        <v>3.7820172130990537</v>
      </c>
      <c r="J83" s="18">
        <f t="shared" si="100"/>
        <v>5.4336434072576267</v>
      </c>
      <c r="L83" t="str">
        <f t="shared" si="101"/>
        <v>12 Other managers and proprietors</v>
      </c>
      <c r="M83" s="18">
        <f t="shared" si="102"/>
        <v>1.2402926384448287</v>
      </c>
      <c r="N83" s="18">
        <f t="shared" si="102"/>
        <v>-5.7253902273175949</v>
      </c>
      <c r="O83" s="18">
        <f t="shared" si="102"/>
        <v>5.286087667536421</v>
      </c>
      <c r="P83" s="18">
        <f t="shared" si="102"/>
        <v>1.4721857399413452</v>
      </c>
      <c r="Q83" s="18">
        <f t="shared" si="103"/>
        <v>2.7278832848595558</v>
      </c>
      <c r="S83" s="18">
        <f t="shared" si="104"/>
        <v>2.7278832848595558</v>
      </c>
      <c r="T83" s="18">
        <f t="shared" si="105"/>
        <v>3.5310567155137695</v>
      </c>
      <c r="U83" s="18">
        <f t="shared" si="106"/>
        <v>5.3336755304994599</v>
      </c>
      <c r="W83" t="str">
        <f t="shared" si="107"/>
        <v>12 Other managers and proprietors</v>
      </c>
      <c r="X83" s="18">
        <f t="shared" si="108"/>
        <v>-0.75816692228155569</v>
      </c>
      <c r="Y83" s="18">
        <f t="shared" si="108"/>
        <v>18.968037093654821</v>
      </c>
      <c r="Z83" s="18">
        <f t="shared" si="108"/>
        <v>3.5357645125142945</v>
      </c>
      <c r="AA83" s="18">
        <f t="shared" si="108"/>
        <v>1.8321273526602955</v>
      </c>
      <c r="AB83" s="18">
        <f t="shared" si="109"/>
        <v>2.3968686699126662</v>
      </c>
      <c r="AD83" s="18">
        <f t="shared" si="110"/>
        <v>2.3968686699126662</v>
      </c>
      <c r="AE83" s="18">
        <f t="shared" si="111"/>
        <v>4.0920486192797201</v>
      </c>
      <c r="AF83" s="18">
        <f t="shared" si="112"/>
        <v>5.5599931875824238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3.8017235769155056</v>
      </c>
      <c r="C84" s="18">
        <f t="shared" si="96"/>
        <v>5.4407753495901767</v>
      </c>
      <c r="D84" s="18">
        <f t="shared" si="96"/>
        <v>1.0290707309990932</v>
      </c>
      <c r="E84" s="18">
        <f t="shared" si="96"/>
        <v>1.0028893906836478</v>
      </c>
      <c r="F84" s="18">
        <f t="shared" si="97"/>
        <v>1.0116157501680378</v>
      </c>
      <c r="H84" s="18">
        <f t="shared" si="98"/>
        <v>1.0116157501680378</v>
      </c>
      <c r="I84" s="18">
        <f t="shared" si="99"/>
        <v>2.2301608428530129</v>
      </c>
      <c r="J84" s="18">
        <f t="shared" si="100"/>
        <v>2.9874490648582608</v>
      </c>
      <c r="L84" t="str">
        <f t="shared" si="101"/>
        <v>21 Science, research, engineering and technology professionals</v>
      </c>
      <c r="M84" s="18">
        <f t="shared" si="102"/>
        <v>4.0902616461388375</v>
      </c>
      <c r="N84" s="18">
        <f t="shared" si="102"/>
        <v>1.9765536707196718</v>
      </c>
      <c r="O84" s="18">
        <f t="shared" si="102"/>
        <v>0.49671290403632273</v>
      </c>
      <c r="P84" s="18">
        <f t="shared" si="102"/>
        <v>0.72866823109325463</v>
      </c>
      <c r="Q84" s="18">
        <f t="shared" si="103"/>
        <v>0.65129036373967608</v>
      </c>
      <c r="S84" s="18">
        <f t="shared" si="104"/>
        <v>0.65129036373967608</v>
      </c>
      <c r="T84" s="18">
        <f t="shared" si="105"/>
        <v>1.9698683371482728</v>
      </c>
      <c r="U84" s="18">
        <f t="shared" si="106"/>
        <v>2.4711358533235916</v>
      </c>
      <c r="W84" t="str">
        <f t="shared" si="107"/>
        <v>21 Science, research, engineering and technology professionals</v>
      </c>
      <c r="X84" s="18">
        <f t="shared" si="108"/>
        <v>2.2427739535531455</v>
      </c>
      <c r="Y84" s="18">
        <f t="shared" si="108"/>
        <v>25.017425901095191</v>
      </c>
      <c r="Z84" s="18">
        <f t="shared" si="108"/>
        <v>3.3483404363797709</v>
      </c>
      <c r="AA84" s="18">
        <f t="shared" si="108"/>
        <v>2.0393802613773548</v>
      </c>
      <c r="AB84" s="18">
        <f t="shared" si="109"/>
        <v>2.4738478001444131</v>
      </c>
      <c r="AD84" s="18">
        <f t="shared" si="110"/>
        <v>2.4738478001444131</v>
      </c>
      <c r="AE84" s="18">
        <f t="shared" si="111"/>
        <v>3.3231403162276685</v>
      </c>
      <c r="AF84" s="18">
        <f t="shared" si="112"/>
        <v>4.9890605068861227</v>
      </c>
    </row>
    <row r="85" spans="1:32" x14ac:dyDescent="0.2">
      <c r="A85" t="str">
        <f t="shared" si="95"/>
        <v>22 Health professionals</v>
      </c>
      <c r="B85" s="18">
        <f t="shared" si="96"/>
        <v>4.2708084816973857</v>
      </c>
      <c r="C85" s="18">
        <f t="shared" si="96"/>
        <v>-1.5516938863380347</v>
      </c>
      <c r="D85" s="18">
        <f t="shared" si="96"/>
        <v>1.6450903393653959</v>
      </c>
      <c r="E85" s="18">
        <f t="shared" si="96"/>
        <v>0.89122515157162852</v>
      </c>
      <c r="F85" s="18">
        <f t="shared" si="97"/>
        <v>1.1418902521773022</v>
      </c>
      <c r="H85" s="18">
        <f t="shared" si="98"/>
        <v>1.1418902521773022</v>
      </c>
      <c r="I85" s="18">
        <f t="shared" si="99"/>
        <v>3.1272535613496188</v>
      </c>
      <c r="J85" s="18">
        <f t="shared" si="100"/>
        <v>3.890723930402018</v>
      </c>
      <c r="L85" t="str">
        <f t="shared" si="101"/>
        <v>22 Health professionals</v>
      </c>
      <c r="M85" s="18">
        <f t="shared" si="102"/>
        <v>4.6908937124465755</v>
      </c>
      <c r="N85" s="18">
        <f t="shared" si="102"/>
        <v>5.0026368331441695</v>
      </c>
      <c r="O85" s="18">
        <f t="shared" si="102"/>
        <v>1.3493471732091811</v>
      </c>
      <c r="P85" s="18">
        <f t="shared" si="102"/>
        <v>0.75193408130176387</v>
      </c>
      <c r="Q85" s="18">
        <f t="shared" si="103"/>
        <v>0.95067947146749709</v>
      </c>
      <c r="S85" s="18">
        <f t="shared" si="104"/>
        <v>0.95067947146749709</v>
      </c>
      <c r="T85" s="18">
        <f t="shared" si="105"/>
        <v>2.3511773008003223</v>
      </c>
      <c r="U85" s="18">
        <f t="shared" si="106"/>
        <v>3.0509540113753619</v>
      </c>
      <c r="W85" t="str">
        <f t="shared" si="107"/>
        <v>22 Health professionals</v>
      </c>
      <c r="X85" s="18">
        <f t="shared" si="108"/>
        <v>4.1399865373628053</v>
      </c>
      <c r="Y85" s="18">
        <f t="shared" si="108"/>
        <v>-3.6199106445816587</v>
      </c>
      <c r="Z85" s="18">
        <f t="shared" si="108"/>
        <v>1.7459705623258603</v>
      </c>
      <c r="AA85" s="18">
        <f t="shared" si="108"/>
        <v>0.93779701798957227</v>
      </c>
      <c r="AB85" s="18">
        <f t="shared" si="109"/>
        <v>1.2064724069843047</v>
      </c>
      <c r="AD85" s="18">
        <f t="shared" si="110"/>
        <v>1.2064724069843047</v>
      </c>
      <c r="AE85" s="18">
        <f t="shared" si="111"/>
        <v>3.3761958954949822</v>
      </c>
      <c r="AF85" s="18">
        <f t="shared" si="112"/>
        <v>4.1587486163016329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1.3288878592859099</v>
      </c>
      <c r="C86" s="18">
        <f t="shared" si="96"/>
        <v>5.5089742010665521</v>
      </c>
      <c r="D86" s="18">
        <f t="shared" si="96"/>
        <v>1.0805856583532059</v>
      </c>
      <c r="E86" s="18">
        <f t="shared" si="96"/>
        <v>0.94523926669221048</v>
      </c>
      <c r="F86" s="18">
        <f t="shared" si="97"/>
        <v>0.99033458212731684</v>
      </c>
      <c r="H86" s="18">
        <f t="shared" si="98"/>
        <v>0.99033458212731684</v>
      </c>
      <c r="I86" s="18">
        <f t="shared" si="99"/>
        <v>2.9601498690961403</v>
      </c>
      <c r="J86" s="18">
        <f t="shared" si="100"/>
        <v>3.6342942807194634</v>
      </c>
      <c r="L86" t="str">
        <f t="shared" si="101"/>
        <v>23 Teaching and other educational professionals</v>
      </c>
      <c r="M86" s="18">
        <f t="shared" si="102"/>
        <v>0.10490328058769816</v>
      </c>
      <c r="N86" s="18">
        <f t="shared" si="102"/>
        <v>7.4050375863393469</v>
      </c>
      <c r="O86" s="18">
        <f t="shared" si="102"/>
        <v>1.4199232316656651</v>
      </c>
      <c r="P86" s="18">
        <f t="shared" si="102"/>
        <v>0.60626466879407648</v>
      </c>
      <c r="Q86" s="18">
        <f t="shared" si="103"/>
        <v>0.87675628986532139</v>
      </c>
      <c r="S86" s="18">
        <f t="shared" si="104"/>
        <v>0.87675628986532139</v>
      </c>
      <c r="T86" s="18">
        <f t="shared" si="105"/>
        <v>2.5773581958036917</v>
      </c>
      <c r="U86" s="18">
        <f t="shared" si="106"/>
        <v>3.2030594403305024</v>
      </c>
      <c r="W86" t="str">
        <f t="shared" si="107"/>
        <v>23 Teaching and other educational professionals</v>
      </c>
      <c r="X86" s="18">
        <f t="shared" si="108"/>
        <v>1.9279797022749401</v>
      </c>
      <c r="Y86" s="18">
        <f t="shared" si="108"/>
        <v>4.6219315710486875</v>
      </c>
      <c r="Z86" s="18">
        <f t="shared" si="108"/>
        <v>0.91597576275830317</v>
      </c>
      <c r="AA86" s="18">
        <f t="shared" si="108"/>
        <v>1.1084550113430236</v>
      </c>
      <c r="AB86" s="18">
        <f t="shared" si="109"/>
        <v>1.0442545052568919</v>
      </c>
      <c r="AD86" s="18">
        <f t="shared" si="110"/>
        <v>1.0442545052568919</v>
      </c>
      <c r="AE86" s="18">
        <f t="shared" si="111"/>
        <v>3.1371425159837818</v>
      </c>
      <c r="AF86" s="18">
        <f t="shared" si="112"/>
        <v>3.8327982198717025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4.1103679818496275</v>
      </c>
      <c r="C87" s="18">
        <f t="shared" si="96"/>
        <v>9.4444198062088702</v>
      </c>
      <c r="D87" s="18">
        <f t="shared" si="96"/>
        <v>2.3750263631617141</v>
      </c>
      <c r="E87" s="18">
        <f t="shared" si="96"/>
        <v>1.3176930278191223</v>
      </c>
      <c r="F87" s="18">
        <f t="shared" si="97"/>
        <v>1.6689185161567144</v>
      </c>
      <c r="H87" s="18">
        <f t="shared" si="98"/>
        <v>1.6689185161567144</v>
      </c>
      <c r="I87" s="18">
        <f t="shared" si="99"/>
        <v>2.9672543916815064</v>
      </c>
      <c r="J87" s="18">
        <f t="shared" si="100"/>
        <v>4.1199843161702665</v>
      </c>
      <c r="L87" t="str">
        <f t="shared" si="101"/>
        <v>24 Business, media and public service professionals</v>
      </c>
      <c r="M87" s="18">
        <f t="shared" si="102"/>
        <v>3.1769746880753624</v>
      </c>
      <c r="N87" s="18">
        <f t="shared" si="102"/>
        <v>9.5199550445031367</v>
      </c>
      <c r="O87" s="18">
        <f t="shared" si="102"/>
        <v>2.4989646327882031</v>
      </c>
      <c r="P87" s="18">
        <f t="shared" si="102"/>
        <v>0.98570427485276113</v>
      </c>
      <c r="Q87" s="18">
        <f t="shared" si="103"/>
        <v>1.4876256009562105</v>
      </c>
      <c r="S87" s="18">
        <f t="shared" si="104"/>
        <v>1.4876256009562105</v>
      </c>
      <c r="T87" s="18">
        <f t="shared" si="105"/>
        <v>2.6780599240658898</v>
      </c>
      <c r="U87" s="18">
        <f t="shared" si="106"/>
        <v>3.7394818596395707</v>
      </c>
      <c r="W87" t="str">
        <f t="shared" si="107"/>
        <v>24 Business, media and public service professionals</v>
      </c>
      <c r="X87" s="18">
        <f t="shared" si="108"/>
        <v>5.4991995777251113</v>
      </c>
      <c r="Y87" s="18">
        <f t="shared" si="108"/>
        <v>9.3381048833080182</v>
      </c>
      <c r="Z87" s="18">
        <f t="shared" si="108"/>
        <v>2.1992686055511301</v>
      </c>
      <c r="AA87" s="18">
        <f t="shared" si="108"/>
        <v>1.7762481081317727</v>
      </c>
      <c r="AB87" s="18">
        <f t="shared" si="109"/>
        <v>1.9170600312584885</v>
      </c>
      <c r="AD87" s="18">
        <f t="shared" si="110"/>
        <v>1.9170600312584885</v>
      </c>
      <c r="AE87" s="18">
        <f t="shared" si="111"/>
        <v>3.3565750669165118</v>
      </c>
      <c r="AF87" s="18">
        <f t="shared" si="112"/>
        <v>4.6253808470501978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3.6468397518625073</v>
      </c>
      <c r="C88" s="18">
        <f t="shared" si="96"/>
        <v>8.7118894366051904</v>
      </c>
      <c r="D88" s="18">
        <f t="shared" si="96"/>
        <v>-2.5873542721164711</v>
      </c>
      <c r="E88" s="18">
        <f t="shared" si="96"/>
        <v>0.5558890793597504</v>
      </c>
      <c r="F88" s="18">
        <f t="shared" si="97"/>
        <v>-0.50296940047550587</v>
      </c>
      <c r="H88" s="18">
        <f t="shared" si="98"/>
        <v>-0.50296940047550587</v>
      </c>
      <c r="I88" s="18">
        <f t="shared" si="99"/>
        <v>2.0769083870870952</v>
      </c>
      <c r="J88" s="18">
        <f t="shared" si="100"/>
        <v>1.7032942856005429</v>
      </c>
      <c r="L88" t="str">
        <f t="shared" si="101"/>
        <v>31 Science, engineering and technology associate professionals</v>
      </c>
      <c r="M88" s="18">
        <f t="shared" si="102"/>
        <v>4.4777958719967259</v>
      </c>
      <c r="N88" s="18">
        <f t="shared" si="102"/>
        <v>4.6386371194923726</v>
      </c>
      <c r="O88" s="18">
        <f t="shared" si="102"/>
        <v>-3.641909977547253</v>
      </c>
      <c r="P88" s="18">
        <f t="shared" si="102"/>
        <v>0.1180906352556077</v>
      </c>
      <c r="Q88" s="18">
        <f t="shared" si="103"/>
        <v>-1.1512686107142511</v>
      </c>
      <c r="S88" s="18">
        <f t="shared" si="104"/>
        <v>-1.1512686107142511</v>
      </c>
      <c r="T88" s="18">
        <f t="shared" si="105"/>
        <v>1.7901104224651077</v>
      </c>
      <c r="U88" s="18">
        <f t="shared" si="106"/>
        <v>0.90957665434401314</v>
      </c>
      <c r="W88" t="str">
        <f t="shared" si="107"/>
        <v>31 Science, engineering and technology associate professionals</v>
      </c>
      <c r="X88" s="18">
        <f t="shared" si="108"/>
        <v>0.68312704924460288</v>
      </c>
      <c r="Y88" s="18">
        <f t="shared" si="108"/>
        <v>24.655207353914399</v>
      </c>
      <c r="Z88" s="18">
        <f t="shared" si="108"/>
        <v>0.58927077358930102</v>
      </c>
      <c r="AA88" s="18">
        <f t="shared" si="108"/>
        <v>1.639633173255306</v>
      </c>
      <c r="AB88" s="18">
        <f t="shared" si="109"/>
        <v>1.2882993303792833</v>
      </c>
      <c r="AD88" s="18">
        <f t="shared" si="110"/>
        <v>1.2882993303792833</v>
      </c>
      <c r="AE88" s="18">
        <f t="shared" si="111"/>
        <v>2.9470254408412888</v>
      </c>
      <c r="AF88" s="18">
        <f t="shared" si="112"/>
        <v>3.8315254255977038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3.3245370676551866</v>
      </c>
      <c r="C89" s="18">
        <f t="shared" si="96"/>
        <v>0.8748059451075596</v>
      </c>
      <c r="D89" s="18">
        <f t="shared" si="96"/>
        <v>0.47297599564817272</v>
      </c>
      <c r="E89" s="18">
        <f t="shared" si="96"/>
        <v>0.95603335816669688</v>
      </c>
      <c r="F89" s="18">
        <f t="shared" si="97"/>
        <v>0.79475673613980113</v>
      </c>
      <c r="H89" s="18">
        <f t="shared" si="98"/>
        <v>0.79475673613980113</v>
      </c>
      <c r="I89" s="18">
        <f t="shared" si="99"/>
        <v>3.1895275450843918</v>
      </c>
      <c r="J89" s="18">
        <f t="shared" si="100"/>
        <v>3.7121563235533284</v>
      </c>
      <c r="L89" t="str">
        <f t="shared" si="101"/>
        <v>32 Health and social care associate professionals</v>
      </c>
      <c r="M89" s="18">
        <f t="shared" si="102"/>
        <v>1.3020556855988907</v>
      </c>
      <c r="N89" s="18">
        <f t="shared" si="102"/>
        <v>5.7235743816270945</v>
      </c>
      <c r="O89" s="18">
        <f t="shared" si="102"/>
        <v>-1.2551021919166683</v>
      </c>
      <c r="P89" s="18">
        <f t="shared" si="102"/>
        <v>0.48577735474890638</v>
      </c>
      <c r="Q89" s="18">
        <f>IF(AND(Q$6-O$6 &lt;&gt; 0,O15&lt;&gt;0,Q15&lt;&gt;0),(EXP(LN(Q15/O15)/(Q$6-O$6))-1)*100,0)</f>
        <v>-9.7899581452332018E-2</v>
      </c>
      <c r="S89" s="18">
        <f t="shared" si="104"/>
        <v>-9.7899581452332018E-2</v>
      </c>
      <c r="T89" s="18">
        <f t="shared" si="105"/>
        <v>2.5524324860653813</v>
      </c>
      <c r="U89" s="18">
        <f t="shared" si="106"/>
        <v>2.4837893283213175</v>
      </c>
      <c r="W89" t="str">
        <f t="shared" si="107"/>
        <v>32 Health and social care associate professionals</v>
      </c>
      <c r="X89" s="18">
        <f t="shared" si="108"/>
        <v>3.9163586306713682</v>
      </c>
      <c r="Y89" s="18">
        <f t="shared" si="108"/>
        <v>-0.4561887699720435</v>
      </c>
      <c r="Z89" s="18">
        <f t="shared" si="108"/>
        <v>0.95510071900830606</v>
      </c>
      <c r="AA89" s="18">
        <f t="shared" si="108"/>
        <v>1.0755883667562749</v>
      </c>
      <c r="AB89" s="18">
        <f t="shared" si="109"/>
        <v>1.0354098482757035</v>
      </c>
      <c r="AD89" s="18">
        <f t="shared" si="110"/>
        <v>1.0354098482757035</v>
      </c>
      <c r="AE89" s="18">
        <f t="shared" si="111"/>
        <v>3.3653391883855299</v>
      </c>
      <c r="AF89" s="18">
        <f t="shared" si="112"/>
        <v>4.034930430348882</v>
      </c>
    </row>
    <row r="90" spans="1:32" x14ac:dyDescent="0.2">
      <c r="A90" t="str">
        <f t="shared" si="95"/>
        <v>33 Protective service occupations</v>
      </c>
      <c r="B90" s="18">
        <f t="shared" si="96"/>
        <v>-0.12847984485657715</v>
      </c>
      <c r="C90" s="18">
        <f t="shared" si="96"/>
        <v>5.8575763161600847</v>
      </c>
      <c r="D90" s="18">
        <f t="shared" si="96"/>
        <v>3.9854148037852921</v>
      </c>
      <c r="E90" s="18">
        <f t="shared" si="96"/>
        <v>1.6137690484460121</v>
      </c>
      <c r="F90" s="18">
        <f t="shared" si="97"/>
        <v>2.3982457461467321</v>
      </c>
      <c r="H90" s="18">
        <f t="shared" si="98"/>
        <v>2.3982457461467321</v>
      </c>
      <c r="I90" s="18">
        <f t="shared" si="99"/>
        <v>2.4496125505883093</v>
      </c>
      <c r="J90" s="18">
        <f t="shared" si="100"/>
        <v>4.2408772584118015</v>
      </c>
      <c r="L90" t="str">
        <f t="shared" si="101"/>
        <v>33 Protective service occupations</v>
      </c>
      <c r="M90" s="18">
        <f t="shared" si="102"/>
        <v>-0.94567502582568741</v>
      </c>
      <c r="N90" s="18">
        <f t="shared" si="102"/>
        <v>3.7094317218293371</v>
      </c>
      <c r="O90" s="18">
        <f t="shared" si="102"/>
        <v>3.3049795250246206</v>
      </c>
      <c r="P90" s="18">
        <f t="shared" si="102"/>
        <v>0.95821605006316535</v>
      </c>
      <c r="Q90" s="18">
        <f t="shared" si="103"/>
        <v>1.7344864795797443</v>
      </c>
      <c r="S90" s="18">
        <f t="shared" si="104"/>
        <v>1.7344864795797443</v>
      </c>
      <c r="T90" s="18">
        <f t="shared" si="105"/>
        <v>1.958809541985862</v>
      </c>
      <c r="U90" s="18">
        <f t="shared" si="106"/>
        <v>3.3192866190586479</v>
      </c>
      <c r="W90" t="str">
        <f t="shared" si="107"/>
        <v>33 Protective service occupations</v>
      </c>
      <c r="X90" s="18">
        <f t="shared" si="108"/>
        <v>2.5619298936027102</v>
      </c>
      <c r="Y90" s="18">
        <f t="shared" si="108"/>
        <v>12.343140235291239</v>
      </c>
      <c r="Z90" s="18">
        <f t="shared" si="108"/>
        <v>5.7932508556101769</v>
      </c>
      <c r="AA90" s="18">
        <f t="shared" si="108"/>
        <v>3.0893350659211949</v>
      </c>
      <c r="AB90" s="18">
        <f t="shared" si="109"/>
        <v>3.9828731143106477</v>
      </c>
      <c r="AD90" s="18">
        <f t="shared" si="110"/>
        <v>3.9828731143106477</v>
      </c>
      <c r="AE90" s="18">
        <f t="shared" si="111"/>
        <v>3.6661008148797025</v>
      </c>
      <c r="AF90" s="18">
        <f t="shared" si="112"/>
        <v>6.334769213355318</v>
      </c>
    </row>
    <row r="91" spans="1:32" x14ac:dyDescent="0.2">
      <c r="A91" t="str">
        <f t="shared" si="95"/>
        <v>34 Culture, media and sports occupations</v>
      </c>
      <c r="B91" s="18">
        <f t="shared" si="96"/>
        <v>1.3007786628767892</v>
      </c>
      <c r="C91" s="18">
        <f t="shared" si="96"/>
        <v>0.22996216849822115</v>
      </c>
      <c r="D91" s="18">
        <f t="shared" si="96"/>
        <v>-0.77167726019905514</v>
      </c>
      <c r="E91" s="18">
        <f t="shared" si="96"/>
        <v>1.2554364886173452</v>
      </c>
      <c r="F91" s="18">
        <f t="shared" si="97"/>
        <v>0.57517191776890186</v>
      </c>
      <c r="H91" s="18">
        <f t="shared" si="98"/>
        <v>0.57517191776890186</v>
      </c>
      <c r="I91" s="18">
        <f t="shared" si="99"/>
        <v>2.5665747245395165</v>
      </c>
      <c r="J91" s="18">
        <f t="shared" si="100"/>
        <v>2.9750240428257912</v>
      </c>
      <c r="L91" t="str">
        <f t="shared" si="101"/>
        <v>34 Culture, media and sports occupations</v>
      </c>
      <c r="M91" s="18">
        <f t="shared" si="102"/>
        <v>1.6595809366536374</v>
      </c>
      <c r="N91" s="18">
        <f t="shared" si="102"/>
        <v>-1.834279473415823</v>
      </c>
      <c r="O91" s="18">
        <f t="shared" si="102"/>
        <v>-0.69071448739339569</v>
      </c>
      <c r="P91" s="18">
        <f t="shared" si="102"/>
        <v>1.0376075079129299</v>
      </c>
      <c r="Q91" s="18">
        <f t="shared" si="103"/>
        <v>0.45818368641998841</v>
      </c>
      <c r="S91" s="18">
        <f t="shared" si="104"/>
        <v>0.45818368641998841</v>
      </c>
      <c r="T91" s="18">
        <f t="shared" si="105"/>
        <v>2.2864066724034959</v>
      </c>
      <c r="U91" s="18">
        <f t="shared" si="106"/>
        <v>2.6233288528158205</v>
      </c>
      <c r="W91" t="str">
        <f t="shared" si="107"/>
        <v>34 Culture, media and sports occupations</v>
      </c>
      <c r="X91" s="18">
        <f t="shared" si="108"/>
        <v>0.7405457490173406</v>
      </c>
      <c r="Y91" s="18">
        <f t="shared" si="108"/>
        <v>3.5271141234257675</v>
      </c>
      <c r="Z91" s="18">
        <f>IF(AND(AA$6-Z$6 &lt;&gt; 0,Z17&lt;&gt;0,AA17&lt;&gt;0),(EXP(LN(AA17/Z17)/(AA$6-Z$6))-1)*100,0)</f>
        <v>-0.89480503920283949</v>
      </c>
      <c r="AA91" s="18">
        <f t="shared" si="108"/>
        <v>1.580806986750205</v>
      </c>
      <c r="AB91" s="18">
        <f t="shared" si="109"/>
        <v>0.74880706859119517</v>
      </c>
      <c r="AD91" s="18">
        <f t="shared" si="110"/>
        <v>0.74880706859119517</v>
      </c>
      <c r="AE91" s="18">
        <f t="shared" si="111"/>
        <v>2.9715013456263817</v>
      </c>
      <c r="AF91" s="18">
        <f t="shared" si="112"/>
        <v>3.4775983411061029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0.88880821187768966</v>
      </c>
      <c r="C92" s="18">
        <f t="shared" si="96"/>
        <v>3.1447986731696798</v>
      </c>
      <c r="D92" s="18">
        <f t="shared" si="96"/>
        <v>-0.65802957793980044</v>
      </c>
      <c r="E92" s="18">
        <f t="shared" si="96"/>
        <v>0.51950815333143829</v>
      </c>
      <c r="F92" s="18">
        <f t="shared" si="97"/>
        <v>0.12545282402292024</v>
      </c>
      <c r="H92" s="18">
        <f t="shared" si="98"/>
        <v>0.12545282402292024</v>
      </c>
      <c r="I92" s="18">
        <f t="shared" si="99"/>
        <v>2.5174384556322815</v>
      </c>
      <c r="J92" s="18">
        <f t="shared" si="100"/>
        <v>2.6062550557530262</v>
      </c>
      <c r="L92" t="str">
        <f t="shared" si="101"/>
        <v>35 Business and public service associate professionals</v>
      </c>
      <c r="M92" s="18">
        <f t="shared" si="102"/>
        <v>0.30514642726766628</v>
      </c>
      <c r="N92" s="18">
        <f t="shared" si="102"/>
        <v>3.5425206565180556</v>
      </c>
      <c r="O92" s="18">
        <f t="shared" si="102"/>
        <v>-1.257872442170116</v>
      </c>
      <c r="P92" s="18">
        <f t="shared" si="102"/>
        <v>5.7341207341243816E-3</v>
      </c>
      <c r="Q92" s="18">
        <f t="shared" si="103"/>
        <v>-0.41725463679340713</v>
      </c>
      <c r="S92" s="18">
        <f t="shared" si="104"/>
        <v>-0.41725463679340713</v>
      </c>
      <c r="T92" s="18">
        <f t="shared" si="105"/>
        <v>2.0795636914945348</v>
      </c>
      <c r="U92" s="18">
        <f t="shared" si="106"/>
        <v>1.7692247871853306</v>
      </c>
      <c r="W92" t="str">
        <f t="shared" si="107"/>
        <v>35 Business and public service associate professionals</v>
      </c>
      <c r="X92" s="18">
        <f t="shared" si="108"/>
        <v>1.6102195425393928</v>
      </c>
      <c r="Y92" s="18">
        <f t="shared" si="108"/>
        <v>2.6688386183910673</v>
      </c>
      <c r="Z92" s="18">
        <f t="shared" si="108"/>
        <v>4.7147570653427451E-2</v>
      </c>
      <c r="AA92" s="18">
        <f t="shared" si="108"/>
        <v>1.0730841199835917</v>
      </c>
      <c r="AB92" s="18">
        <f t="shared" si="109"/>
        <v>0.72994162189077283</v>
      </c>
      <c r="AD92" s="18">
        <f t="shared" si="110"/>
        <v>0.72994162189077283</v>
      </c>
      <c r="AE92" s="18">
        <f t="shared" si="111"/>
        <v>3.013254635972018</v>
      </c>
      <c r="AF92" s="18">
        <f t="shared" si="112"/>
        <v>3.5036864845403803</v>
      </c>
    </row>
    <row r="93" spans="1:32" x14ac:dyDescent="0.2">
      <c r="A93" t="str">
        <f t="shared" si="95"/>
        <v>41 Administrative occupations</v>
      </c>
      <c r="B93" s="18">
        <f t="shared" si="96"/>
        <v>-1.4793890596471626</v>
      </c>
      <c r="C93" s="18">
        <f t="shared" si="96"/>
        <v>4.5265718932821608</v>
      </c>
      <c r="D93" s="18">
        <f t="shared" si="96"/>
        <v>-1.2394890660897606</v>
      </c>
      <c r="E93" s="18">
        <f t="shared" si="96"/>
        <v>-0.33865961137276024</v>
      </c>
      <c r="F93" s="18">
        <f t="shared" si="97"/>
        <v>-0.63984539061835433</v>
      </c>
      <c r="H93" s="18">
        <f t="shared" si="98"/>
        <v>-0.63984539061835433</v>
      </c>
      <c r="I93" s="18">
        <f t="shared" si="99"/>
        <v>2.5729437912993314</v>
      </c>
      <c r="J93" s="18">
        <f t="shared" si="100"/>
        <v>2.1310499054254306</v>
      </c>
      <c r="L93" t="str">
        <f t="shared" si="101"/>
        <v>41 Administrative occupations</v>
      </c>
      <c r="M93" s="18">
        <f t="shared" si="102"/>
        <v>-2.3554185557476126</v>
      </c>
      <c r="N93" s="18">
        <f t="shared" si="102"/>
        <v>19.146169994735018</v>
      </c>
      <c r="O93" s="18">
        <f t="shared" si="102"/>
        <v>-0.33317627316084009</v>
      </c>
      <c r="P93" s="18">
        <f t="shared" si="102"/>
        <v>1.1183610527151</v>
      </c>
      <c r="Q93" s="18">
        <f t="shared" si="103"/>
        <v>0.63218146021650767</v>
      </c>
      <c r="S93" s="18">
        <f t="shared" si="104"/>
        <v>0.63218146021650767</v>
      </c>
      <c r="T93" s="18">
        <f t="shared" si="105"/>
        <v>2.2144398063844717</v>
      </c>
      <c r="U93" s="18">
        <f t="shared" si="106"/>
        <v>2.6853416197738511</v>
      </c>
      <c r="W93" t="str">
        <f t="shared" si="107"/>
        <v>41 Administrative occupations</v>
      </c>
      <c r="X93" s="18">
        <f t="shared" si="108"/>
        <v>-1.0801851262702056</v>
      </c>
      <c r="Y93" s="18">
        <f t="shared" si="108"/>
        <v>-1.9226368636611424</v>
      </c>
      <c r="Z93" s="18">
        <f t="shared" si="108"/>
        <v>-1.7392084560131971</v>
      </c>
      <c r="AA93" s="18">
        <f t="shared" si="108"/>
        <v>-1.2727450406750607</v>
      </c>
      <c r="AB93" s="18">
        <f t="shared" si="109"/>
        <v>-1.4284783718912175</v>
      </c>
      <c r="AD93" s="18">
        <f t="shared" si="110"/>
        <v>-1.4284783718912175</v>
      </c>
      <c r="AE93" s="18">
        <f t="shared" si="111"/>
        <v>2.7580780372895797</v>
      </c>
      <c r="AF93" s="18">
        <f t="shared" si="112"/>
        <v>1.8157268080495337</v>
      </c>
    </row>
    <row r="94" spans="1:32" x14ac:dyDescent="0.2">
      <c r="A94" t="str">
        <f t="shared" si="95"/>
        <v>42 Secretarial and related occupations</v>
      </c>
      <c r="B94" s="18">
        <f t="shared" si="96"/>
        <v>-3.4195224626942466</v>
      </c>
      <c r="C94" s="18">
        <f t="shared" si="96"/>
        <v>-2.2957576662343437</v>
      </c>
      <c r="D94" s="18">
        <f t="shared" si="96"/>
        <v>1.2565572949543302</v>
      </c>
      <c r="E94" s="18">
        <f t="shared" si="96"/>
        <v>-3.47913302171593</v>
      </c>
      <c r="F94" s="18">
        <f t="shared" si="97"/>
        <v>-1.9257049219492561</v>
      </c>
      <c r="H94" s="18">
        <f t="shared" si="98"/>
        <v>-1.9257049219492561</v>
      </c>
      <c r="I94" s="18">
        <f t="shared" si="99"/>
        <v>2.7403189751707302</v>
      </c>
      <c r="J94" s="18">
        <f t="shared" si="100"/>
        <v>1.4829737285155575</v>
      </c>
      <c r="L94" t="str">
        <f t="shared" si="101"/>
        <v>42 Secretarial and related occupations</v>
      </c>
      <c r="M94" s="18">
        <f t="shared" si="102"/>
        <v>-8.0225409878454723</v>
      </c>
      <c r="N94" s="18">
        <f t="shared" si="102"/>
        <v>-1.257892596252097</v>
      </c>
      <c r="O94" s="18">
        <f t="shared" si="102"/>
        <v>5.3514262980176364</v>
      </c>
      <c r="P94" s="18">
        <f t="shared" si="102"/>
        <v>1.9785203462754586</v>
      </c>
      <c r="Q94" s="18">
        <f t="shared" si="103"/>
        <v>3.0906498824705864</v>
      </c>
      <c r="S94" s="18">
        <f t="shared" si="104"/>
        <v>3.0906498824705864</v>
      </c>
      <c r="T94" s="18">
        <f t="shared" si="105"/>
        <v>2.5227625936660392</v>
      </c>
      <c r="U94" s="18">
        <f t="shared" si="106"/>
        <v>4.8395830396514627</v>
      </c>
      <c r="W94" t="str">
        <f t="shared" si="107"/>
        <v>42 Secretarial and related occupations</v>
      </c>
      <c r="X94" s="18">
        <f t="shared" si="108"/>
        <v>-2.9877624869709241</v>
      </c>
      <c r="Y94" s="18">
        <f t="shared" si="108"/>
        <v>-2.3808393561050689</v>
      </c>
      <c r="Z94" s="18">
        <f t="shared" si="108"/>
        <v>0.88570531426108712</v>
      </c>
      <c r="AA94" s="18">
        <f t="shared" si="108"/>
        <v>-4.2339742378532659</v>
      </c>
      <c r="AB94" s="18">
        <f t="shared" si="109"/>
        <v>-2.55695321445919</v>
      </c>
      <c r="AD94" s="18">
        <f t="shared" si="110"/>
        <v>-2.55695321445919</v>
      </c>
      <c r="AE94" s="18">
        <f t="shared" si="111"/>
        <v>2.7580724313346128</v>
      </c>
      <c r="AF94" s="18">
        <f t="shared" si="112"/>
        <v>1.1210807036691417</v>
      </c>
    </row>
    <row r="95" spans="1:32" x14ac:dyDescent="0.2">
      <c r="A95" t="str">
        <f t="shared" si="95"/>
        <v>51 Skilled agricultural and related trades</v>
      </c>
      <c r="B95" s="18">
        <f t="shared" si="96"/>
        <v>-2.8929548179975728</v>
      </c>
      <c r="C95" s="18">
        <f t="shared" si="96"/>
        <v>-17.165460176013092</v>
      </c>
      <c r="D95" s="18">
        <f t="shared" si="96"/>
        <v>0.54182009540100218</v>
      </c>
      <c r="E95" s="18">
        <f t="shared" si="96"/>
        <v>0.64780251652101217</v>
      </c>
      <c r="F95" s="18">
        <f t="shared" si="97"/>
        <v>0.61246263557861447</v>
      </c>
      <c r="H95" s="18">
        <f t="shared" si="98"/>
        <v>0.61246263557861447</v>
      </c>
      <c r="I95" s="18">
        <f t="shared" si="99"/>
        <v>3.0986375123473575</v>
      </c>
      <c r="J95" s="18">
        <f t="shared" si="100"/>
        <v>3.5043786961337364</v>
      </c>
      <c r="L95" t="str">
        <f t="shared" si="101"/>
        <v>51 Skilled agricultural and related trades</v>
      </c>
      <c r="M95" s="18">
        <f t="shared" si="102"/>
        <v>-3.7030518829053727</v>
      </c>
      <c r="N95" s="18">
        <f t="shared" si="102"/>
        <v>-20.683729754042311</v>
      </c>
      <c r="O95" s="18">
        <f t="shared" si="102"/>
        <v>0.10887253043778689</v>
      </c>
      <c r="P95" s="18">
        <f t="shared" si="102"/>
        <v>0.45165262379123217</v>
      </c>
      <c r="Q95" s="18">
        <f t="shared" si="103"/>
        <v>0.33726237917484081</v>
      </c>
      <c r="S95" s="18">
        <f t="shared" si="104"/>
        <v>0.33726237917484081</v>
      </c>
      <c r="T95" s="18">
        <f t="shared" si="105"/>
        <v>2.8524480230272875</v>
      </c>
      <c r="U95" s="18">
        <f t="shared" si="106"/>
        <v>3.0817743144218701</v>
      </c>
      <c r="W95" t="str">
        <f t="shared" si="107"/>
        <v>51 Skilled agricultural and related trades</v>
      </c>
      <c r="X95" s="18">
        <f t="shared" si="108"/>
        <v>1.7807004399265303</v>
      </c>
      <c r="Y95" s="18">
        <f t="shared" si="108"/>
        <v>0.53143092528424862</v>
      </c>
      <c r="Z95" s="18">
        <f t="shared" si="108"/>
        <v>2.1902961454062675</v>
      </c>
      <c r="AA95" s="18">
        <f t="shared" si="108"/>
        <v>1.3232226725052643</v>
      </c>
      <c r="AB95" s="18">
        <f t="shared" si="109"/>
        <v>1.611426618431433</v>
      </c>
      <c r="AD95" s="18">
        <f t="shared" si="110"/>
        <v>1.611426618431433</v>
      </c>
      <c r="AE95" s="18">
        <f t="shared" si="111"/>
        <v>4.001923731208934</v>
      </c>
      <c r="AF95" s="18">
        <f t="shared" si="112"/>
        <v>4.978060340381929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0.9005895725107127</v>
      </c>
      <c r="C96" s="18">
        <f t="shared" si="96"/>
        <v>-16.302816590230162</v>
      </c>
      <c r="D96" s="18">
        <f t="shared" si="96"/>
        <v>-0.24006497834042628</v>
      </c>
      <c r="E96" s="18">
        <f t="shared" si="96"/>
        <v>-0.69304051778444897</v>
      </c>
      <c r="F96" s="18">
        <f t="shared" si="97"/>
        <v>-0.54227766773301544</v>
      </c>
      <c r="H96" s="18">
        <f t="shared" si="98"/>
        <v>-0.54227766773301544</v>
      </c>
      <c r="I96" s="18">
        <f t="shared" si="99"/>
        <v>2.0991742932369384</v>
      </c>
      <c r="J96" s="18">
        <f t="shared" si="100"/>
        <v>1.6979309437747725</v>
      </c>
      <c r="L96" t="str">
        <f t="shared" si="101"/>
        <v>52 Skilled metal, electrical and electronic trades</v>
      </c>
      <c r="M96" s="18">
        <f t="shared" si="102"/>
        <v>0.69715246859982649</v>
      </c>
      <c r="N96" s="18">
        <f t="shared" si="102"/>
        <v>-16.23410680463213</v>
      </c>
      <c r="O96" s="18">
        <f t="shared" si="102"/>
        <v>-0.73695253039871567</v>
      </c>
      <c r="P96" s="18">
        <f t="shared" si="102"/>
        <v>-0.83304222147860818</v>
      </c>
      <c r="Q96" s="18">
        <f t="shared" si="103"/>
        <v>-0.80102266421047119</v>
      </c>
      <c r="S96" s="18">
        <f t="shared" si="104"/>
        <v>-0.80102266421047119</v>
      </c>
      <c r="T96" s="18">
        <f t="shared" si="105"/>
        <v>2.0084113079857246</v>
      </c>
      <c r="U96" s="18">
        <f t="shared" si="106"/>
        <v>1.4110047318920182</v>
      </c>
      <c r="W96" t="str">
        <f t="shared" si="107"/>
        <v>52 Skilled metal, electrical and electronic trades</v>
      </c>
      <c r="X96" s="18">
        <f t="shared" si="108"/>
        <v>13.619036348551994</v>
      </c>
      <c r="Y96" s="18">
        <f t="shared" si="108"/>
        <v>-19.507273362043463</v>
      </c>
      <c r="Z96" s="18">
        <f t="shared" si="108"/>
        <v>16.764560452455889</v>
      </c>
      <c r="AA96" s="18">
        <f t="shared" si="108"/>
        <v>1.9616049223807108</v>
      </c>
      <c r="AB96" s="18">
        <f t="shared" si="109"/>
        <v>6.6747068762338158</v>
      </c>
      <c r="AD96" s="18">
        <f t="shared" si="110"/>
        <v>6.6747068762338158</v>
      </c>
      <c r="AE96" s="18">
        <f t="shared" si="111"/>
        <v>5.5360920845629602</v>
      </c>
      <c r="AF96" s="18">
        <f t="shared" si="112"/>
        <v>9.4596574449569601</v>
      </c>
    </row>
    <row r="97" spans="1:32" x14ac:dyDescent="0.2">
      <c r="A97" t="str">
        <f t="shared" si="95"/>
        <v>53 Skilled construction and building trades</v>
      </c>
      <c r="B97" s="18">
        <f t="shared" si="96"/>
        <v>4.479788367337445</v>
      </c>
      <c r="C97" s="18">
        <f t="shared" si="96"/>
        <v>-18.47943629997323</v>
      </c>
      <c r="D97" s="18">
        <f t="shared" si="96"/>
        <v>0.21626235782066239</v>
      </c>
      <c r="E97" s="18">
        <f t="shared" si="96"/>
        <v>-1.2807717320145406</v>
      </c>
      <c r="F97" s="18">
        <f t="shared" si="97"/>
        <v>-0.78426176032970751</v>
      </c>
      <c r="H97" s="18">
        <f t="shared" si="98"/>
        <v>-0.78426176032970751</v>
      </c>
      <c r="I97" s="18">
        <f t="shared" si="99"/>
        <v>2.3142482139594689</v>
      </c>
      <c r="J97" s="18">
        <f t="shared" si="100"/>
        <v>1.7541872530848934</v>
      </c>
      <c r="L97" t="str">
        <f t="shared" si="101"/>
        <v>53 Skilled construction and building trades</v>
      </c>
      <c r="M97" s="18">
        <f t="shared" si="102"/>
        <v>4.5518483542272392</v>
      </c>
      <c r="N97" s="18">
        <f t="shared" si="102"/>
        <v>-18.872624919439495</v>
      </c>
      <c r="O97" s="18">
        <f t="shared" si="102"/>
        <v>0.21054685241070903</v>
      </c>
      <c r="P97" s="18">
        <f t="shared" si="102"/>
        <v>-1.3230059103885417</v>
      </c>
      <c r="Q97" s="18">
        <f t="shared" si="103"/>
        <v>-0.81444715480525343</v>
      </c>
      <c r="S97" s="18">
        <f t="shared" si="104"/>
        <v>-0.81444715480525343</v>
      </c>
      <c r="T97" s="18">
        <f t="shared" si="105"/>
        <v>2.3027064704605138</v>
      </c>
      <c r="U97" s="18">
        <f t="shared" si="106"/>
        <v>1.7205075847496643</v>
      </c>
      <c r="W97" t="str">
        <f t="shared" si="107"/>
        <v>53 Skilled construction and building trades</v>
      </c>
      <c r="X97" s="18">
        <f t="shared" si="108"/>
        <v>-1.4763381370181405</v>
      </c>
      <c r="Y97" s="18">
        <f t="shared" si="108"/>
        <v>19.302411333337499</v>
      </c>
      <c r="Z97" s="18">
        <f t="shared" si="108"/>
        <v>0.5869369983747319</v>
      </c>
      <c r="AA97" s="18">
        <f t="shared" si="108"/>
        <v>1.1376845774966782</v>
      </c>
      <c r="AB97" s="18">
        <f t="shared" si="109"/>
        <v>0.95376780503280134</v>
      </c>
      <c r="AD97" s="18">
        <f t="shared" si="110"/>
        <v>0.95376780503280134</v>
      </c>
      <c r="AE97" s="18">
        <f t="shared" si="111"/>
        <v>3.0315349264514735</v>
      </c>
      <c r="AF97" s="18">
        <f t="shared" si="112"/>
        <v>3.6742540156955217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-4.2370822909347572</v>
      </c>
      <c r="C98" s="18">
        <f t="shared" si="96"/>
        <v>0.42280293902803301</v>
      </c>
      <c r="D98" s="18">
        <f t="shared" si="96"/>
        <v>-0.80014357339009967</v>
      </c>
      <c r="E98" s="18">
        <f t="shared" si="96"/>
        <v>-0.41052072643447124</v>
      </c>
      <c r="F98" s="18">
        <f t="shared" si="97"/>
        <v>-0.54056474642274477</v>
      </c>
      <c r="H98" s="18">
        <f t="shared" si="98"/>
        <v>-0.54056474642274477</v>
      </c>
      <c r="I98" s="18">
        <f t="shared" si="99"/>
        <v>2.3012071765689868</v>
      </c>
      <c r="J98" s="18">
        <f t="shared" si="100"/>
        <v>1.9124540988739058</v>
      </c>
      <c r="L98" t="str">
        <f t="shared" si="101"/>
        <v>54 Textiles, printing and other skilled trades</v>
      </c>
      <c r="M98" s="18">
        <f t="shared" si="102"/>
        <v>-4.3229135386858575</v>
      </c>
      <c r="N98" s="18">
        <f t="shared" si="102"/>
        <v>-8.1044853083359953</v>
      </c>
      <c r="O98" s="18">
        <f t="shared" si="102"/>
        <v>-1.156909425040098</v>
      </c>
      <c r="P98" s="18">
        <f t="shared" si="102"/>
        <v>-0.73505351931123508</v>
      </c>
      <c r="Q98" s="18">
        <f t="shared" si="103"/>
        <v>-0.87587182643640293</v>
      </c>
      <c r="S98" s="18">
        <f t="shared" si="104"/>
        <v>-0.87587182643640293</v>
      </c>
      <c r="T98" s="18">
        <f t="shared" si="105"/>
        <v>1.7379998471340308</v>
      </c>
      <c r="U98" s="18">
        <f t="shared" si="106"/>
        <v>1.059735381689153</v>
      </c>
      <c r="W98" t="str">
        <f t="shared" si="107"/>
        <v>54 Textiles, printing and other skilled trades</v>
      </c>
      <c r="X98" s="18">
        <f t="shared" si="108"/>
        <v>-4.0790357096048613</v>
      </c>
      <c r="Y98" s="18">
        <f t="shared" si="108"/>
        <v>16.025050263938702</v>
      </c>
      <c r="Z98" s="18">
        <f t="shared" si="108"/>
        <v>-0.29206655908911028</v>
      </c>
      <c r="AA98" s="18">
        <f t="shared" si="108"/>
        <v>2.4537639690724866E-2</v>
      </c>
      <c r="AB98" s="18">
        <f t="shared" si="109"/>
        <v>-8.1108637930427108E-2</v>
      </c>
      <c r="AD98" s="18">
        <f t="shared" si="110"/>
        <v>-8.1108637930427108E-2</v>
      </c>
      <c r="AE98" s="18">
        <f t="shared" si="111"/>
        <v>3.0473486152449158</v>
      </c>
      <c r="AF98" s="18">
        <f t="shared" si="112"/>
        <v>2.9941799936744617</v>
      </c>
    </row>
    <row r="99" spans="1:32" x14ac:dyDescent="0.2">
      <c r="A99" t="str">
        <f t="shared" si="95"/>
        <v>61 Caring personal service occupations</v>
      </c>
      <c r="B99" s="18">
        <f t="shared" si="96"/>
        <v>0.46223647257677136</v>
      </c>
      <c r="C99" s="18">
        <f t="shared" si="96"/>
        <v>-3.2293314479707735</v>
      </c>
      <c r="D99" s="18">
        <f t="shared" si="96"/>
        <v>1.6663179961905472</v>
      </c>
      <c r="E99" s="18">
        <f t="shared" si="96"/>
        <v>0.90228047261462496</v>
      </c>
      <c r="F99" s="18">
        <f t="shared" si="97"/>
        <v>1.1563195228650569</v>
      </c>
      <c r="H99" s="18">
        <f t="shared" si="98"/>
        <v>1.1563195228650569</v>
      </c>
      <c r="I99" s="18">
        <f t="shared" si="99"/>
        <v>3.3105993248446541</v>
      </c>
      <c r="J99" s="18">
        <f t="shared" si="100"/>
        <v>4.0659932961506273</v>
      </c>
      <c r="L99" t="str">
        <f t="shared" si="101"/>
        <v>61 Caring personal service occupations</v>
      </c>
      <c r="M99" s="18">
        <f t="shared" si="102"/>
        <v>0.51055790039555848</v>
      </c>
      <c r="N99" s="18">
        <f t="shared" si="102"/>
        <v>-4.6808878748553662</v>
      </c>
      <c r="O99" s="18">
        <f t="shared" si="102"/>
        <v>4.3236509605750317</v>
      </c>
      <c r="P99" s="18">
        <f t="shared" si="102"/>
        <v>1.3603331758610393</v>
      </c>
      <c r="Q99" s="18">
        <f t="shared" si="103"/>
        <v>2.338633130990786</v>
      </c>
      <c r="S99" s="18">
        <f t="shared" si="104"/>
        <v>2.338633130990786</v>
      </c>
      <c r="T99" s="18">
        <f t="shared" si="105"/>
        <v>3.0048883882218824</v>
      </c>
      <c r="U99" s="18">
        <f t="shared" si="106"/>
        <v>4.6364952051951569</v>
      </c>
      <c r="W99" t="str">
        <f t="shared" si="107"/>
        <v>61 Caring personal service occupations</v>
      </c>
      <c r="X99" s="18">
        <f t="shared" si="108"/>
        <v>0.45606863200404746</v>
      </c>
      <c r="Y99" s="18">
        <f t="shared" si="108"/>
        <v>-3.0438006526076644</v>
      </c>
      <c r="Z99" s="18">
        <f t="shared" si="108"/>
        <v>1.3120272553332368</v>
      </c>
      <c r="AA99" s="18">
        <f t="shared" si="108"/>
        <v>0.83405913428231671</v>
      </c>
      <c r="AB99" s="18">
        <f t="shared" si="109"/>
        <v>0.99313076453184657</v>
      </c>
      <c r="AD99" s="18">
        <f t="shared" si="110"/>
        <v>0.99313076453184657</v>
      </c>
      <c r="AE99" s="18">
        <f t="shared" si="111"/>
        <v>3.3481328138165845</v>
      </c>
      <c r="AF99" s="18">
        <f t="shared" si="112"/>
        <v>3.9911123427673001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-1.1871698133618103</v>
      </c>
      <c r="C100" s="18">
        <f t="shared" si="96"/>
        <v>-9.1192688064294707</v>
      </c>
      <c r="D100" s="18">
        <f t="shared" si="96"/>
        <v>0.59315526193393087</v>
      </c>
      <c r="E100" s="18">
        <f t="shared" si="96"/>
        <v>0.35354287224473868</v>
      </c>
      <c r="F100" s="18">
        <f t="shared" si="97"/>
        <v>0.43335018429824235</v>
      </c>
      <c r="H100" s="18">
        <f t="shared" si="98"/>
        <v>0.43335018429824235</v>
      </c>
      <c r="I100" s="18">
        <f t="shared" si="99"/>
        <v>2.8903977486993693</v>
      </c>
      <c r="J100" s="18">
        <f t="shared" si="100"/>
        <v>3.1842371508993494</v>
      </c>
      <c r="L100" t="str">
        <f t="shared" si="101"/>
        <v>62 Leisure, travel and related personal service occupations</v>
      </c>
      <c r="M100" s="18">
        <f t="shared" si="102"/>
        <v>0.56215167513875564</v>
      </c>
      <c r="N100" s="18">
        <f t="shared" si="102"/>
        <v>-4.7837044146829655</v>
      </c>
      <c r="O100" s="18">
        <f t="shared" si="102"/>
        <v>0.96726044642119202</v>
      </c>
      <c r="P100" s="18">
        <f t="shared" si="102"/>
        <v>0.68748931745779007</v>
      </c>
      <c r="Q100" s="18">
        <f t="shared" si="103"/>
        <v>0.78066011859148077</v>
      </c>
      <c r="S100" s="18">
        <f t="shared" si="104"/>
        <v>0.78066011859148077</v>
      </c>
      <c r="T100" s="18">
        <f t="shared" si="105"/>
        <v>2.5751144866984932</v>
      </c>
      <c r="U100" s="18">
        <f t="shared" si="106"/>
        <v>3.1312774963814016</v>
      </c>
      <c r="W100" t="str">
        <f t="shared" si="107"/>
        <v>62 Leisure, travel and related personal service occupations</v>
      </c>
      <c r="X100" s="18">
        <f t="shared" si="108"/>
        <v>-1.8553639512718711</v>
      </c>
      <c r="Y100" s="18">
        <f t="shared" si="108"/>
        <v>-10.878923910797589</v>
      </c>
      <c r="Z100" s="18">
        <f t="shared" si="108"/>
        <v>0.42918973254599813</v>
      </c>
      <c r="AA100" s="18">
        <f t="shared" si="108"/>
        <v>0.20153593075911136</v>
      </c>
      <c r="AB100" s="18">
        <f t="shared" si="109"/>
        <v>0.27736313487671804</v>
      </c>
      <c r="AD100" s="18">
        <f t="shared" si="110"/>
        <v>0.27736313487671804</v>
      </c>
      <c r="AE100" s="18">
        <f t="shared" si="111"/>
        <v>3.0230148186551231</v>
      </c>
      <c r="AF100" s="18">
        <f t="shared" si="112"/>
        <v>3.2070839317138722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-4.5480537301717749</v>
      </c>
      <c r="C101" s="18">
        <f t="shared" si="96"/>
        <v>25.169683157462885</v>
      </c>
      <c r="D101" s="18">
        <f t="shared" si="96"/>
        <v>-3.6119121774998875</v>
      </c>
      <c r="E101" s="18">
        <f t="shared" si="96"/>
        <v>0.99365275657208318</v>
      </c>
      <c r="F101" s="18">
        <f t="shared" si="97"/>
        <v>-0.56548151829166615</v>
      </c>
      <c r="H101" s="18">
        <f t="shared" si="98"/>
        <v>-0.56548151829166615</v>
      </c>
      <c r="I101" s="18">
        <f t="shared" si="99"/>
        <v>2.412970993407737</v>
      </c>
      <c r="J101" s="18">
        <f t="shared" si="100"/>
        <v>2.0128626795710147</v>
      </c>
      <c r="L101" t="str">
        <f t="shared" si="101"/>
        <v>63 Community and civil enforcement occupations</v>
      </c>
      <c r="M101" s="18">
        <f t="shared" si="102"/>
        <v>-7.7616923164014917</v>
      </c>
      <c r="N101" s="18">
        <f t="shared" si="102"/>
        <v>42.69964319489894</v>
      </c>
      <c r="O101" s="18">
        <f t="shared" si="102"/>
        <v>-7.1149140848287047</v>
      </c>
      <c r="P101" s="18">
        <f t="shared" si="102"/>
        <v>1.4622512098704687</v>
      </c>
      <c r="Q101" s="18">
        <f t="shared" si="103"/>
        <v>-1.4813788060955679</v>
      </c>
      <c r="S101" s="18">
        <f t="shared" si="104"/>
        <v>-1.4813788060955679</v>
      </c>
      <c r="T101" s="18">
        <f t="shared" si="105"/>
        <v>1.8032508363920341</v>
      </c>
      <c r="U101" s="18">
        <f t="shared" si="106"/>
        <v>0.67919560326246131</v>
      </c>
      <c r="W101" t="str">
        <f t="shared" si="107"/>
        <v>63 Community and civil enforcement occupations</v>
      </c>
      <c r="X101" s="18">
        <f t="shared" si="108"/>
        <v>4.7311709988628659</v>
      </c>
      <c r="Y101" s="18">
        <f t="shared" si="108"/>
        <v>-11.847134668533432</v>
      </c>
      <c r="Z101" s="18">
        <f t="shared" si="108"/>
        <v>5.5900722799185232</v>
      </c>
      <c r="AA101" s="18">
        <f t="shared" si="108"/>
        <v>9.7070852153624543E-2</v>
      </c>
      <c r="AB101" s="18">
        <f t="shared" si="109"/>
        <v>1.8955634052122861</v>
      </c>
      <c r="AD101" s="18">
        <f t="shared" si="110"/>
        <v>1.8955634052122861</v>
      </c>
      <c r="AE101" s="18">
        <f t="shared" si="111"/>
        <v>4.1817797769517107</v>
      </c>
      <c r="AF101" s="18">
        <f t="shared" si="112"/>
        <v>5.3137678694252122</v>
      </c>
    </row>
    <row r="102" spans="1:32" x14ac:dyDescent="0.2">
      <c r="A102" t="str">
        <f t="shared" si="95"/>
        <v>71 Sales occupations</v>
      </c>
      <c r="B102" s="18">
        <f t="shared" si="96"/>
        <v>-2.4960664281552192</v>
      </c>
      <c r="C102" s="18">
        <f t="shared" si="96"/>
        <v>-2.2741639131551805</v>
      </c>
      <c r="D102" s="18">
        <f t="shared" si="96"/>
        <v>-1.53652018388587</v>
      </c>
      <c r="E102" s="18">
        <f t="shared" si="96"/>
        <v>-0.52332328324299349</v>
      </c>
      <c r="F102" s="18">
        <f t="shared" si="97"/>
        <v>-0.86220874769820099</v>
      </c>
      <c r="H102" s="18">
        <f t="shared" si="98"/>
        <v>-0.86220874769820099</v>
      </c>
      <c r="I102" s="18">
        <f t="shared" si="99"/>
        <v>2.3489481333016871</v>
      </c>
      <c r="J102" s="18">
        <f t="shared" si="100"/>
        <v>1.7373020758230329</v>
      </c>
      <c r="L102" t="str">
        <f t="shared" si="101"/>
        <v>71 Sales occupations</v>
      </c>
      <c r="M102" s="18">
        <f t="shared" si="102"/>
        <v>-0.94487740067806802</v>
      </c>
      <c r="N102" s="18">
        <f t="shared" si="102"/>
        <v>-1.9141238921142723</v>
      </c>
      <c r="O102" s="18">
        <f t="shared" si="102"/>
        <v>-1.1980790399408914</v>
      </c>
      <c r="P102" s="18">
        <f t="shared" si="102"/>
        <v>-0.36204398050855291</v>
      </c>
      <c r="Q102" s="18">
        <f t="shared" si="103"/>
        <v>-0.64150542562034785</v>
      </c>
      <c r="S102" s="18">
        <f t="shared" si="104"/>
        <v>-0.64150542562034785</v>
      </c>
      <c r="T102" s="18">
        <f t="shared" si="105"/>
        <v>1.791622420328487</v>
      </c>
      <c r="U102" s="18">
        <f t="shared" si="106"/>
        <v>1.2966782109787633</v>
      </c>
      <c r="W102" t="str">
        <f t="shared" si="107"/>
        <v>71 Sales occupations</v>
      </c>
      <c r="X102" s="18">
        <f t="shared" si="108"/>
        <v>-3.579856277872373</v>
      </c>
      <c r="Y102" s="18">
        <f t="shared" si="108"/>
        <v>-2.5432370487041611</v>
      </c>
      <c r="Z102" s="18">
        <f t="shared" si="108"/>
        <v>-1.7941853513553596</v>
      </c>
      <c r="AA102" s="18">
        <f t="shared" si="108"/>
        <v>-0.64999848555677975</v>
      </c>
      <c r="AB102" s="18">
        <f t="shared" si="109"/>
        <v>-1.0328676909933998</v>
      </c>
      <c r="AD102" s="18">
        <f t="shared" si="110"/>
        <v>-1.0328676909933998</v>
      </c>
      <c r="AE102" s="18">
        <f t="shared" si="111"/>
        <v>2.7418085712796803</v>
      </c>
      <c r="AF102" s="18">
        <f t="shared" si="112"/>
        <v>2.0519586383813238</v>
      </c>
    </row>
    <row r="103" spans="1:32" x14ac:dyDescent="0.2">
      <c r="A103" t="str">
        <f t="shared" si="95"/>
        <v>72 Customer service occupations</v>
      </c>
      <c r="B103" s="18">
        <f t="shared" si="96"/>
        <v>0.77609301008458864</v>
      </c>
      <c r="C103" s="18">
        <f t="shared" si="96"/>
        <v>2.1071732609466487</v>
      </c>
      <c r="D103" s="18">
        <f t="shared" si="96"/>
        <v>5.6824130798224237</v>
      </c>
      <c r="E103" s="18">
        <f t="shared" si="96"/>
        <v>1.5406788110518654</v>
      </c>
      <c r="F103" s="18">
        <f t="shared" si="97"/>
        <v>2.9029002630216239</v>
      </c>
      <c r="H103" s="18">
        <f t="shared" si="98"/>
        <v>2.9029002630216239</v>
      </c>
      <c r="I103" s="18">
        <f t="shared" si="99"/>
        <v>3.2397382809614017</v>
      </c>
      <c r="J103" s="18">
        <f t="shared" si="100"/>
        <v>5.2334106865598695</v>
      </c>
      <c r="L103" t="str">
        <f t="shared" si="101"/>
        <v>72 Customer service occupations</v>
      </c>
      <c r="M103" s="18">
        <f t="shared" si="102"/>
        <v>-2.8698535442337247</v>
      </c>
      <c r="N103" s="18">
        <f t="shared" si="102"/>
        <v>13.980880862106693</v>
      </c>
      <c r="O103" s="18">
        <f t="shared" si="102"/>
        <v>7.442388201099126</v>
      </c>
      <c r="P103" s="18">
        <f t="shared" si="102"/>
        <v>1.7695291969446414</v>
      </c>
      <c r="Q103" s="18">
        <f t="shared" si="103"/>
        <v>3.6263961118281118</v>
      </c>
      <c r="S103" s="18">
        <f t="shared" si="104"/>
        <v>3.6263961118281118</v>
      </c>
      <c r="T103" s="18">
        <f t="shared" si="105"/>
        <v>2.7846655528612541</v>
      </c>
      <c r="U103" s="18">
        <f t="shared" si="106"/>
        <v>5.4482961026058874</v>
      </c>
      <c r="W103" t="str">
        <f t="shared" si="107"/>
        <v>72 Customer service occupations</v>
      </c>
      <c r="X103" s="18">
        <f t="shared" si="108"/>
        <v>3.3434668950738544</v>
      </c>
      <c r="Y103" s="18">
        <f t="shared" si="108"/>
        <v>-5.0500732807180597</v>
      </c>
      <c r="Z103" s="18">
        <f t="shared" si="108"/>
        <v>4.3316815825572563</v>
      </c>
      <c r="AA103" s="18">
        <f t="shared" si="108"/>
        <v>1.3452389361408912</v>
      </c>
      <c r="AB103" s="18">
        <f t="shared" si="109"/>
        <v>2.331098540616261</v>
      </c>
      <c r="AD103" s="18">
        <f t="shared" si="110"/>
        <v>2.331098540616261</v>
      </c>
      <c r="AE103" s="18">
        <f t="shared" si="111"/>
        <v>3.5523451955719043</v>
      </c>
      <c r="AF103" s="18">
        <f t="shared" si="112"/>
        <v>5.0739984526807502</v>
      </c>
    </row>
    <row r="104" spans="1:32" x14ac:dyDescent="0.2">
      <c r="A104" t="str">
        <f t="shared" si="95"/>
        <v>81 Process, plant and machine operatives</v>
      </c>
      <c r="B104" s="18">
        <f t="shared" si="96"/>
        <v>-1.0287597913925417</v>
      </c>
      <c r="C104" s="18">
        <f t="shared" si="96"/>
        <v>-14.105155679499759</v>
      </c>
      <c r="D104" s="18">
        <f t="shared" si="96"/>
        <v>4.0543745862748448</v>
      </c>
      <c r="E104" s="18">
        <f t="shared" si="96"/>
        <v>-0.17138579504769602</v>
      </c>
      <c r="F104" s="18">
        <f t="shared" si="97"/>
        <v>1.2177803750172966</v>
      </c>
      <c r="H104" s="18">
        <f t="shared" si="98"/>
        <v>1.2177803750172966</v>
      </c>
      <c r="I104" s="18">
        <f t="shared" si="99"/>
        <v>2.6381574179758616</v>
      </c>
      <c r="J104" s="18">
        <f t="shared" si="100"/>
        <v>3.5065873490361277</v>
      </c>
      <c r="L104" t="str">
        <f t="shared" si="101"/>
        <v>81 Process, plant and machine operatives</v>
      </c>
      <c r="M104" s="18">
        <f t="shared" si="102"/>
        <v>-1.5386708178810826</v>
      </c>
      <c r="N104" s="18">
        <f t="shared" si="102"/>
        <v>-14.653233593145032</v>
      </c>
      <c r="O104" s="18">
        <f t="shared" si="102"/>
        <v>3.7510889354903654</v>
      </c>
      <c r="P104" s="18">
        <f t="shared" si="102"/>
        <v>-0.33224096832203953</v>
      </c>
      <c r="Q104" s="18">
        <f t="shared" si="103"/>
        <v>1.010692896948262</v>
      </c>
      <c r="S104" s="18">
        <f t="shared" si="104"/>
        <v>1.010692896948262</v>
      </c>
      <c r="T104" s="18">
        <f t="shared" si="105"/>
        <v>2.4077427165955623</v>
      </c>
      <c r="U104" s="18">
        <f t="shared" si="106"/>
        <v>3.1471124463980704</v>
      </c>
      <c r="W104" t="str">
        <f t="shared" si="107"/>
        <v>81 Process, plant and machine operatives</v>
      </c>
      <c r="X104" s="18">
        <f t="shared" si="108"/>
        <v>0.89614742252051016</v>
      </c>
      <c r="Y104" s="18">
        <f t="shared" si="108"/>
        <v>-12.158321598728673</v>
      </c>
      <c r="Z104" s="18">
        <f t="shared" si="108"/>
        <v>5.0747866481670734</v>
      </c>
      <c r="AA104" s="18">
        <f t="shared" si="108"/>
        <v>0.33422115223371573</v>
      </c>
      <c r="AB104" s="18">
        <f t="shared" si="109"/>
        <v>1.8901562290283946</v>
      </c>
      <c r="AD104" s="18">
        <f t="shared" si="110"/>
        <v>1.8901562290283946</v>
      </c>
      <c r="AE104" s="18">
        <f t="shared" si="111"/>
        <v>3.382043031193871</v>
      </c>
      <c r="AF104" s="18">
        <f t="shared" si="112"/>
        <v>4.6282846706508618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4.0558741869094028</v>
      </c>
      <c r="C105" s="18">
        <f t="shared" si="96"/>
        <v>-11.86796338307049</v>
      </c>
      <c r="D105" s="18">
        <f t="shared" si="96"/>
        <v>2.2006233569442202</v>
      </c>
      <c r="E105" s="18">
        <f t="shared" si="96"/>
        <v>0.31688202223338902</v>
      </c>
      <c r="F105" s="18">
        <f t="shared" si="97"/>
        <v>0.94090599304137434</v>
      </c>
      <c r="H105" s="18">
        <f t="shared" si="98"/>
        <v>0.94090599304137434</v>
      </c>
      <c r="I105" s="18">
        <f t="shared" si="99"/>
        <v>3.154785539238647</v>
      </c>
      <c r="J105" s="18">
        <f t="shared" si="100"/>
        <v>3.7785848182946724</v>
      </c>
      <c r="L105" t="str">
        <f t="shared" si="101"/>
        <v>82 Transport and mobile machine drivers and operatives</v>
      </c>
      <c r="M105" s="18">
        <f t="shared" si="102"/>
        <v>4.081419958202348</v>
      </c>
      <c r="N105" s="18">
        <f t="shared" si="102"/>
        <v>-11.673468889220507</v>
      </c>
      <c r="O105" s="18">
        <f t="shared" si="102"/>
        <v>1.8161351671363013</v>
      </c>
      <c r="P105" s="18">
        <f t="shared" si="102"/>
        <v>0.22308558892980557</v>
      </c>
      <c r="Q105" s="18">
        <f t="shared" si="103"/>
        <v>0.75131319068368896</v>
      </c>
      <c r="S105" s="18">
        <f t="shared" si="104"/>
        <v>0.75131319068368896</v>
      </c>
      <c r="T105" s="18">
        <f t="shared" si="105"/>
        <v>3.0682466714200274</v>
      </c>
      <c r="U105" s="18">
        <f t="shared" si="106"/>
        <v>3.5696708119263842</v>
      </c>
      <c r="W105" t="str">
        <f t="shared" si="107"/>
        <v>82 Transport and mobile machine drivers and operatives</v>
      </c>
      <c r="X105" s="18">
        <f t="shared" si="108"/>
        <v>3.5170796383362735</v>
      </c>
      <c r="Y105" s="18">
        <f t="shared" si="108"/>
        <v>-16.026320427299979</v>
      </c>
      <c r="Z105" s="18">
        <f t="shared" si="108"/>
        <v>9.6230904361363621</v>
      </c>
      <c r="AA105" s="18">
        <f t="shared" si="108"/>
        <v>1.6819477948664785</v>
      </c>
      <c r="AB105" s="18">
        <f t="shared" si="109"/>
        <v>4.2629283261658824</v>
      </c>
      <c r="AD105" s="18">
        <f t="shared" si="110"/>
        <v>4.2629283261658824</v>
      </c>
      <c r="AE105" s="18">
        <f t="shared" si="111"/>
        <v>4.873784361280098</v>
      </c>
      <c r="AF105" s="18">
        <f t="shared" si="112"/>
        <v>7.3861483909994474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-2.5880930601809626</v>
      </c>
      <c r="C106" s="18">
        <f t="shared" si="96"/>
        <v>-13.184761668278011</v>
      </c>
      <c r="D106" s="18">
        <f t="shared" si="96"/>
        <v>-2.9235663230779974</v>
      </c>
      <c r="E106" s="18">
        <f t="shared" si="96"/>
        <v>-0.52731951645131891</v>
      </c>
      <c r="F106" s="18">
        <f t="shared" si="97"/>
        <v>-1.3325695117578418</v>
      </c>
      <c r="H106" s="18">
        <f t="shared" si="98"/>
        <v>-1.3325695117578418</v>
      </c>
      <c r="I106" s="18">
        <f t="shared" si="99"/>
        <v>2.0049320260538739</v>
      </c>
      <c r="J106" s="18">
        <f t="shared" si="100"/>
        <v>1.0208539871509714</v>
      </c>
      <c r="L106" t="str">
        <f t="shared" si="101"/>
        <v>91 Elementary trades and related occupations</v>
      </c>
      <c r="M106" s="18">
        <f t="shared" si="102"/>
        <v>-2.3373058094226518</v>
      </c>
      <c r="N106" s="18">
        <f t="shared" si="102"/>
        <v>-10.728737324914094</v>
      </c>
      <c r="O106" s="18">
        <f t="shared" si="102"/>
        <v>-3.0031515412965559</v>
      </c>
      <c r="P106" s="18">
        <f t="shared" si="102"/>
        <v>-0.54113932888519845</v>
      </c>
      <c r="Q106" s="18">
        <f t="shared" si="103"/>
        <v>-1.368676405776581</v>
      </c>
      <c r="S106" s="18">
        <f t="shared" si="104"/>
        <v>-1.368676405776581</v>
      </c>
      <c r="T106" s="18">
        <f t="shared" si="105"/>
        <v>1.7093746775433738</v>
      </c>
      <c r="U106" s="18">
        <f t="shared" si="106"/>
        <v>0.65404543513889468</v>
      </c>
      <c r="W106" t="str">
        <f t="shared" si="107"/>
        <v>91 Elementary trades and related occupations</v>
      </c>
      <c r="X106" s="18">
        <f t="shared" si="108"/>
        <v>-3.3560795036891689</v>
      </c>
      <c r="Y106" s="18">
        <f t="shared" si="108"/>
        <v>-20.905900843051008</v>
      </c>
      <c r="Z106" s="18">
        <f t="shared" si="108"/>
        <v>-2.6432627548506948</v>
      </c>
      <c r="AA106" s="18">
        <f t="shared" si="108"/>
        <v>-0.47931725061235442</v>
      </c>
      <c r="AB106" s="18">
        <f t="shared" si="109"/>
        <v>-1.2059245169666055</v>
      </c>
      <c r="AD106" s="18">
        <f t="shared" si="110"/>
        <v>-1.2059245169666055</v>
      </c>
      <c r="AE106" s="18">
        <f t="shared" si="111"/>
        <v>2.9665221452313872</v>
      </c>
      <c r="AF106" s="18">
        <f t="shared" si="112"/>
        <v>2.1901589644992336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-1.4189769069718028</v>
      </c>
      <c r="C107" s="18">
        <f t="shared" si="96"/>
        <v>-10.042093525032348</v>
      </c>
      <c r="D107" s="18">
        <f t="shared" si="96"/>
        <v>0.60868607940749442</v>
      </c>
      <c r="E107" s="18">
        <f t="shared" si="96"/>
        <v>-0.43718353433430668</v>
      </c>
      <c r="F107" s="18">
        <f t="shared" si="97"/>
        <v>-8.9773973439355448E-2</v>
      </c>
      <c r="H107" s="18">
        <f t="shared" si="98"/>
        <v>-8.9773973439355448E-2</v>
      </c>
      <c r="I107" s="18">
        <f t="shared" si="99"/>
        <v>2.7425681614782871</v>
      </c>
      <c r="J107" s="18">
        <f t="shared" si="100"/>
        <v>2.6812298935119605</v>
      </c>
      <c r="L107" t="str">
        <f t="shared" si="101"/>
        <v>92 Elementary administration and service occupations</v>
      </c>
      <c r="M107" s="18">
        <f t="shared" si="102"/>
        <v>-2.7596839743922907</v>
      </c>
      <c r="N107" s="18">
        <f t="shared" si="102"/>
        <v>-6.5514363175731338</v>
      </c>
      <c r="O107" s="18">
        <f t="shared" si="102"/>
        <v>1.6566781919390206</v>
      </c>
      <c r="P107" s="18">
        <f t="shared" si="102"/>
        <v>-0.38333883303132144</v>
      </c>
      <c r="Q107" s="18">
        <f t="shared" si="103"/>
        <v>0.29207707110294745</v>
      </c>
      <c r="S107" s="18">
        <f t="shared" si="104"/>
        <v>0.29207707110294745</v>
      </c>
      <c r="T107" s="18">
        <f t="shared" si="105"/>
        <v>2.4224964194617948</v>
      </c>
      <c r="U107" s="18">
        <f t="shared" si="106"/>
        <v>2.6326873073074131</v>
      </c>
      <c r="W107" t="str">
        <f t="shared" si="107"/>
        <v>92 Elementary administration and service occupations</v>
      </c>
      <c r="X107" s="18">
        <f t="shared" si="108"/>
        <v>-9.0126250204092262E-2</v>
      </c>
      <c r="Y107" s="18">
        <f t="shared" si="108"/>
        <v>-13.275364660054901</v>
      </c>
      <c r="Z107" s="18">
        <f t="shared" si="108"/>
        <v>-0.48273674753360751</v>
      </c>
      <c r="AA107" s="18">
        <f t="shared" si="108"/>
        <v>-0.4972637765429444</v>
      </c>
      <c r="AB107" s="18">
        <f t="shared" si="109"/>
        <v>-0.49242166917540242</v>
      </c>
      <c r="AD107" s="18">
        <f t="shared" si="110"/>
        <v>-0.49242166917540242</v>
      </c>
      <c r="AE107" s="18">
        <f t="shared" si="111"/>
        <v>3.0486843722647317</v>
      </c>
      <c r="AF107" s="18">
        <f t="shared" si="112"/>
        <v>2.729360994344332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0.78326738499550075</v>
      </c>
      <c r="C109" s="26">
        <f>IF(AND(D$6-C$6 &lt;&gt; 0,C35&lt;&gt;0,D35&lt;&gt;0),(EXP(LN(D35/C35)/(D$6-C$6))-1)*100,0)</f>
        <v>-2.8065027960108457</v>
      </c>
      <c r="D109" s="26">
        <f>IF(AND(E$6-D$6 &lt;&gt; 0,D35&lt;&gt;0,E35&lt;&gt;0),(EXP(LN(E35/D35)/(E$6-D$6))-1)*100,0)</f>
        <v>0.67060740942899155</v>
      </c>
      <c r="E109" s="26">
        <f>IF(AND(F$6-E$6 &lt;&gt; 0,E35&lt;&gt;0,F35&lt;&gt;0),(EXP(LN(F35/E35)/(F$6-E$6))-1)*100,0)</f>
        <v>0.35910546481654482</v>
      </c>
      <c r="F109" s="26">
        <f t="shared" ref="F109" si="113">IF(AND(F$6-D$6 &lt;&gt; 0,D35&lt;&gt;0,F35&lt;&gt;0),(EXP(LN(F35/D35)/(F$6-D$6))-1)*100,0)</f>
        <v>0.46283220204645925</v>
      </c>
      <c r="H109" s="26">
        <f t="shared" ref="H109" si="114">IF($F$6-$D$6 &lt;&gt; 0,(EXP(LN(1+(H72/100))/($F$6-$D$6))-1)*100,0)</f>
        <v>0.46283220204645925</v>
      </c>
      <c r="I109" s="26">
        <f>IF(D35&gt;0,((1+(I35/D35))^(1/($F$6-$D$6))-1)*100,0)</f>
        <v>2.7402301206592261</v>
      </c>
      <c r="J109" s="26">
        <f t="shared" ref="J109" si="115">IF($F$6-$D$6 &lt;&gt; 0,(EXP(LN(1+(J72/100))/($F$6-$D$6))-1)*100,0)</f>
        <v>3.0606177170296123</v>
      </c>
      <c r="L109" s="24" t="str">
        <f>L35</f>
        <v>All occupations</v>
      </c>
      <c r="M109" s="26">
        <f>IF(AND(N$6-M$6 &lt;&gt; 0,M35&lt;&gt;0,N35&lt;&gt;0),(EXP(LN(N35/M35)/(N$6-M$6))-1)*100,0)</f>
        <v>0.9290159879266735</v>
      </c>
      <c r="N109" s="26">
        <f>IF(AND(O$6-N$6 &lt;&gt; 0,N35&lt;&gt;0,O35&lt;&gt;0),(EXP(LN(O35/N35)/(O$6-N$6))-1)*100,0)</f>
        <v>-4.0095193225300418</v>
      </c>
      <c r="O109" s="26">
        <f>IF(AND(P$6-O$6 &lt;&gt; 0,O35&lt;&gt;0,P35&lt;&gt;0),(EXP(LN(P35/O35)/(P$6-O$6))-1)*100,0)</f>
        <v>0.64226209154545355</v>
      </c>
      <c r="P109" s="26">
        <f>IF(AND(Q$6-P$6 &lt;&gt; 0,P35&lt;&gt;0,Q35&lt;&gt;0),(EXP(LN(Q35/P35)/(Q$6-P$6))-1)*100,0)</f>
        <v>0.26227305726134187</v>
      </c>
      <c r="Q109" s="26">
        <f t="shared" ref="Q109" si="116">IF(AND(Q$6-O$6 &lt;&gt; 0,O35&lt;&gt;0,Q35&lt;&gt;0),(EXP(LN(Q35/O35)/(Q$6-O$6))-1)*100,0)</f>
        <v>0.38877638925052249</v>
      </c>
      <c r="S109" s="26">
        <f t="shared" ref="S109" si="117">IF($F$6-$D$6 &lt;&gt; 0,(EXP(LN(1+(S72/100))/($F$6-$D$6))-1)*100,0)</f>
        <v>0.38877638925052249</v>
      </c>
      <c r="T109" s="26">
        <f t="shared" ref="T109" si="118">IF(O35&gt;0,((1+(T35/O35))^(1/($F$6-$D$6))-1)*100,0)</f>
        <v>2.366149427116726</v>
      </c>
      <c r="U109" s="26">
        <f t="shared" ref="U109" si="119">IF($F$6-$D$6 &lt;&gt; 0,(EXP(LN(1+(U72/100))/($F$6-$D$6))-1)*100,0)</f>
        <v>2.648611493811126</v>
      </c>
      <c r="W109" s="24" t="str">
        <f>W35</f>
        <v>All occupations</v>
      </c>
      <c r="X109" s="26">
        <f>IF(AND(Y$6-X$6 &lt;&gt; 0,X35&lt;&gt;0,Y35&lt;&gt;0),(EXP(LN(Y35/X35)/(Y$6-X$6))-1)*100,0)</f>
        <v>0.60444288419410075</v>
      </c>
      <c r="Y109" s="26">
        <f>IF(AND(Z$6-Y$6 &lt;&gt; 0,Y35&lt;&gt;0,Z35&lt;&gt;0),(EXP(LN(Z35/Y35)/(Z$6-Y$6))-1)*100,0)</f>
        <v>-1.3185412754119774</v>
      </c>
      <c r="Z109" s="26">
        <f>IF(AND(AA$6-Z$6 &lt;&gt; 0,Z35&lt;&gt;0,AA35&lt;&gt;0),(EXP(LN(AA35/Z35)/(AA$6-Z$6))-1)*100,0)</f>
        <v>0.70466826886335099</v>
      </c>
      <c r="AA109" s="26">
        <f>IF(AND(AB$6-AA$6 &lt;&gt; 0,AA35&lt;&gt;0,AB35&lt;&gt;0),(EXP(LN(AB35/AA35)/(AB$6-AA$6))-1)*100,0)</f>
        <v>0.47414871495372601</v>
      </c>
      <c r="AB109" s="26">
        <f t="shared" ref="AB109" si="120">IF(AND(AB$6-Z$6 &lt;&gt; 0,Z35&lt;&gt;0,AB35&lt;&gt;0),(EXP(LN(AB35/Z35)/(AB$6-Z$6))-1)*100,0)</f>
        <v>0.55092987605160904</v>
      </c>
      <c r="AD109" s="26">
        <f t="shared" ref="AD109" si="121">IF($F$6-$D$6 &lt;&gt; 0,(EXP(LN(1+(AD72/100))/($F$6-$D$6))-1)*100,0)</f>
        <v>0.55092987605160904</v>
      </c>
      <c r="AE109" s="26">
        <f t="shared" ref="AE109" si="122">IF(Z35&gt;0,((1+(AE35/Z35))^(1/($F$6-$D$6))-1)*100,0)</f>
        <v>3.1664060757897738</v>
      </c>
      <c r="AF109" s="26">
        <f t="shared" ref="AF109" si="123">IF($F$6-$D$6 &lt;&gt; 0,(EXP(LN(1+(AF72/100))/($F$6-$D$6))-1)*100,0)</f>
        <v>3.5275758375943989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Stoke-on-Trent and Staffordshire (Continued)</v>
      </c>
      <c r="L112" s="19" t="str">
        <f>CONCATENATE(L$1," (Continued)")</f>
        <v>Occupation Table 2.1  Males: Employment Change by Occupation (SOC 2020) and Replacement Demand, 2015-2035, Stoke-on-Trent and Staffordshire (Continued)</v>
      </c>
      <c r="W112" s="19" t="str">
        <f>CONCATENATE(W$1," (Continued)")</f>
        <v>Occupation Table 2.2  Females: Employment Change by Occupation (SOC 2020) and Replacement Demand, 2015-2035, Stoke-on-Trent and Staffordshire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5.2525915337762079</v>
      </c>
      <c r="C119" s="27">
        <f t="shared" si="125"/>
        <v>0.85667209765602337</v>
      </c>
      <c r="D119" s="27">
        <f t="shared" si="125"/>
        <v>-2.0054794444126074</v>
      </c>
      <c r="E119" s="27">
        <f t="shared" si="125"/>
        <v>3.7594372196172614</v>
      </c>
      <c r="F119" s="27">
        <f t="shared" ref="F119:F144" si="126">F8-D8</f>
        <v>1.753957775204654</v>
      </c>
      <c r="L119" t="str">
        <f t="shared" ref="L119:L144" si="127">L8</f>
        <v>11 Corporate managers and directors</v>
      </c>
      <c r="M119" s="27">
        <f t="shared" ref="M119:P144" si="128">N8-M8</f>
        <v>2.9740791209389705</v>
      </c>
      <c r="N119" s="27">
        <f t="shared" si="128"/>
        <v>0.34725185452753493</v>
      </c>
      <c r="O119" s="27">
        <f t="shared" si="128"/>
        <v>-2.1082247594543304</v>
      </c>
      <c r="P119" s="27">
        <f t="shared" si="128"/>
        <v>1.4981628925682529</v>
      </c>
      <c r="Q119" s="27">
        <f t="shared" ref="Q119:Q144" si="129">Q8-O8</f>
        <v>-0.61006186688607755</v>
      </c>
      <c r="W119" t="str">
        <f t="shared" ref="W119:W144" si="130">W8</f>
        <v>11 Corporate managers and directors</v>
      </c>
      <c r="X119" s="27">
        <f t="shared" ref="X119:AA144" si="131">Y8-X8</f>
        <v>2.2785124128371681</v>
      </c>
      <c r="Y119" s="27">
        <f t="shared" si="131"/>
        <v>0.50942024312853107</v>
      </c>
      <c r="Z119" s="27">
        <f t="shared" si="131"/>
        <v>0.10274531504178519</v>
      </c>
      <c r="AA119" s="27">
        <f t="shared" si="131"/>
        <v>2.2612743270490263</v>
      </c>
      <c r="AB119" s="27">
        <f t="shared" ref="AB119:AB144" si="132">AB8-Z8</f>
        <v>2.3640196420908115</v>
      </c>
    </row>
    <row r="120" spans="1:28" x14ac:dyDescent="0.2">
      <c r="A120" t="str">
        <f t="shared" si="124"/>
        <v>12 Other managers and proprietors</v>
      </c>
      <c r="B120" s="27">
        <f t="shared" si="125"/>
        <v>0.25547793053307011</v>
      </c>
      <c r="C120" s="27">
        <f t="shared" si="125"/>
        <v>0.5273081396364514</v>
      </c>
      <c r="D120" s="27">
        <f t="shared" si="125"/>
        <v>3.6654589840496161</v>
      </c>
      <c r="E120" s="27">
        <f t="shared" si="125"/>
        <v>3.2218412689487543</v>
      </c>
      <c r="F120" s="27">
        <f t="shared" si="126"/>
        <v>6.8873002529983705</v>
      </c>
      <c r="L120" t="str">
        <f t="shared" si="127"/>
        <v>12 Other managers and proprietors</v>
      </c>
      <c r="M120" s="27">
        <f t="shared" si="128"/>
        <v>0.42354632683803217</v>
      </c>
      <c r="N120" s="27">
        <f t="shared" si="128"/>
        <v>-0.50403894267360627</v>
      </c>
      <c r="O120" s="27">
        <f t="shared" si="128"/>
        <v>2.4381014749861336</v>
      </c>
      <c r="P120" s="27">
        <f t="shared" si="128"/>
        <v>1.6897226261837588</v>
      </c>
      <c r="Q120" s="27">
        <f t="shared" si="129"/>
        <v>4.1278241011698924</v>
      </c>
      <c r="W120" t="str">
        <f t="shared" si="130"/>
        <v>12 Other managers and proprietors</v>
      </c>
      <c r="X120" s="27">
        <f t="shared" si="131"/>
        <v>-0.16806839630492831</v>
      </c>
      <c r="Y120" s="27">
        <f t="shared" si="131"/>
        <v>1.0313470823100195</v>
      </c>
      <c r="Z120" s="27">
        <f t="shared" si="131"/>
        <v>1.2273575090634896</v>
      </c>
      <c r="AA120" s="27">
        <f t="shared" si="131"/>
        <v>1.5321186427649387</v>
      </c>
      <c r="AB120" s="27">
        <f t="shared" si="132"/>
        <v>2.7594761518284283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3.9817483509671803</v>
      </c>
      <c r="C121" s="27">
        <f t="shared" si="125"/>
        <v>1.5625274935686022</v>
      </c>
      <c r="D121" s="27">
        <f t="shared" si="125"/>
        <v>1.5904826386490747</v>
      </c>
      <c r="E121" s="27">
        <f t="shared" si="125"/>
        <v>3.3445736283792975</v>
      </c>
      <c r="F121" s="27">
        <f t="shared" si="126"/>
        <v>4.9350562670283722</v>
      </c>
      <c r="L121" t="str">
        <f t="shared" si="127"/>
        <v>21 Science, research, engineering and technology professionals</v>
      </c>
      <c r="M121" s="27">
        <f t="shared" si="128"/>
        <v>3.6151663890882553</v>
      </c>
      <c r="N121" s="27">
        <f t="shared" si="128"/>
        <v>0.48229744150975762</v>
      </c>
      <c r="O121" s="27">
        <f t="shared" si="128"/>
        <v>0.62416081499130982</v>
      </c>
      <c r="P121" s="27">
        <f t="shared" si="128"/>
        <v>1.9207866896730472</v>
      </c>
      <c r="Q121" s="27">
        <f t="shared" si="129"/>
        <v>2.544947504664357</v>
      </c>
      <c r="W121" t="str">
        <f t="shared" si="130"/>
        <v>21 Science, research, engineering and technology professionals</v>
      </c>
      <c r="X121" s="27">
        <f t="shared" si="131"/>
        <v>0.36658196187895031</v>
      </c>
      <c r="Y121" s="27">
        <f t="shared" si="131"/>
        <v>1.0802300520588135</v>
      </c>
      <c r="Z121" s="27">
        <f t="shared" si="131"/>
        <v>0.96632182365777552</v>
      </c>
      <c r="AA121" s="27">
        <f t="shared" si="131"/>
        <v>1.4237869387062512</v>
      </c>
      <c r="AB121" s="27">
        <f t="shared" si="132"/>
        <v>2.3901087623640267</v>
      </c>
    </row>
    <row r="122" spans="1:28" x14ac:dyDescent="0.2">
      <c r="A122" t="str">
        <f t="shared" si="124"/>
        <v>22 Health professionals</v>
      </c>
      <c r="B122" s="27">
        <f t="shared" si="125"/>
        <v>4.0808708931787052</v>
      </c>
      <c r="C122" s="27">
        <f t="shared" si="125"/>
        <v>-0.41107497904646806</v>
      </c>
      <c r="D122" s="27">
        <f t="shared" si="125"/>
        <v>2.2170293053082766</v>
      </c>
      <c r="E122" s="27">
        <f t="shared" si="125"/>
        <v>2.6255724981303281</v>
      </c>
      <c r="F122" s="27">
        <f t="shared" si="126"/>
        <v>4.8426018034386047</v>
      </c>
      <c r="L122" t="str">
        <f t="shared" si="127"/>
        <v>22 Health professionals</v>
      </c>
      <c r="M122" s="27">
        <f t="shared" si="128"/>
        <v>1.0646062547037562</v>
      </c>
      <c r="N122" s="27">
        <f t="shared" si="128"/>
        <v>0.31788821602159434</v>
      </c>
      <c r="O122" s="27">
        <f t="shared" si="128"/>
        <v>0.46247609966415837</v>
      </c>
      <c r="P122" s="27">
        <f t="shared" si="128"/>
        <v>0.55501024235060203</v>
      </c>
      <c r="Q122" s="27">
        <f t="shared" si="129"/>
        <v>1.0174863420147604</v>
      </c>
      <c r="W122" t="str">
        <f t="shared" si="130"/>
        <v>22 Health professionals</v>
      </c>
      <c r="X122" s="27">
        <f t="shared" si="131"/>
        <v>3.0162646384749294</v>
      </c>
      <c r="Y122" s="27">
        <f t="shared" si="131"/>
        <v>-0.72896319506804019</v>
      </c>
      <c r="Z122" s="27">
        <f t="shared" si="131"/>
        <v>1.7545532056441075</v>
      </c>
      <c r="AA122" s="27">
        <f t="shared" si="131"/>
        <v>2.0705622557797376</v>
      </c>
      <c r="AB122" s="27">
        <f t="shared" si="132"/>
        <v>3.8251154614238452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0.98849266601414953</v>
      </c>
      <c r="C123" s="27">
        <f t="shared" si="125"/>
        <v>1.0587215469789584</v>
      </c>
      <c r="D123" s="27">
        <f t="shared" si="125"/>
        <v>1.1194772799256896</v>
      </c>
      <c r="E123" s="27">
        <f t="shared" si="125"/>
        <v>2.1106963338067644</v>
      </c>
      <c r="F123" s="27">
        <f t="shared" si="126"/>
        <v>3.2301736137324539</v>
      </c>
      <c r="L123" t="str">
        <f t="shared" si="127"/>
        <v>23 Teaching and other educational professionals</v>
      </c>
      <c r="M123" s="27">
        <f t="shared" si="128"/>
        <v>2.5635201706081467E-2</v>
      </c>
      <c r="N123" s="27">
        <f t="shared" si="128"/>
        <v>0.4535790870173928</v>
      </c>
      <c r="O123" s="27">
        <f t="shared" si="128"/>
        <v>0.48052740548538164</v>
      </c>
      <c r="P123" s="27">
        <f t="shared" si="128"/>
        <v>0.43985254836571919</v>
      </c>
      <c r="Q123" s="27">
        <f t="shared" si="129"/>
        <v>0.92037995385110083</v>
      </c>
      <c r="W123" t="str">
        <f t="shared" si="130"/>
        <v>23 Teaching and other educational professionals</v>
      </c>
      <c r="X123" s="27">
        <f t="shared" si="131"/>
        <v>0.96285746430805474</v>
      </c>
      <c r="Y123" s="27">
        <f t="shared" si="131"/>
        <v>0.60514245996156646</v>
      </c>
      <c r="Z123" s="27">
        <f t="shared" si="131"/>
        <v>0.63894987444032125</v>
      </c>
      <c r="AA123" s="27">
        <f t="shared" si="131"/>
        <v>1.6708437854410025</v>
      </c>
      <c r="AB123" s="27">
        <f t="shared" si="132"/>
        <v>2.3097936598813238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4.1530192998617821</v>
      </c>
      <c r="C124" s="27">
        <f t="shared" si="125"/>
        <v>2.6356829445618679</v>
      </c>
      <c r="D124" s="27">
        <f t="shared" si="125"/>
        <v>3.8034459627648083</v>
      </c>
      <c r="E124" s="27">
        <f t="shared" si="125"/>
        <v>4.8038193155027002</v>
      </c>
      <c r="F124" s="27">
        <f t="shared" si="126"/>
        <v>8.6072652782675085</v>
      </c>
      <c r="L124" t="str">
        <f t="shared" si="127"/>
        <v>24 Business, media and public service professionals</v>
      </c>
      <c r="M124" s="27">
        <f t="shared" si="128"/>
        <v>1.9185833100790752</v>
      </c>
      <c r="N124" s="27">
        <f t="shared" si="128"/>
        <v>1.5532212325857984</v>
      </c>
      <c r="O124" s="27">
        <f t="shared" si="128"/>
        <v>2.3470659762126118</v>
      </c>
      <c r="P124" s="27">
        <f t="shared" si="128"/>
        <v>2.083423703749947</v>
      </c>
      <c r="Q124" s="27">
        <f t="shared" si="129"/>
        <v>4.4304896799625588</v>
      </c>
      <c r="W124" t="str">
        <f t="shared" si="130"/>
        <v>24 Business, media and public service professionals</v>
      </c>
      <c r="X124" s="27">
        <f t="shared" si="131"/>
        <v>2.2344359897827015</v>
      </c>
      <c r="Y124" s="27">
        <f t="shared" si="131"/>
        <v>1.0824617119761122</v>
      </c>
      <c r="Z124" s="27">
        <f t="shared" si="131"/>
        <v>1.4563799865521609</v>
      </c>
      <c r="AA124" s="27">
        <f t="shared" si="131"/>
        <v>2.7203956117527337</v>
      </c>
      <c r="AB124" s="27">
        <f t="shared" si="132"/>
        <v>4.1767755983048946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1.1774287833298018</v>
      </c>
      <c r="C125" s="27">
        <f t="shared" si="125"/>
        <v>0.76844414143185524</v>
      </c>
      <c r="D125" s="27">
        <f t="shared" si="125"/>
        <v>-1.1779638644086088</v>
      </c>
      <c r="E125" s="27">
        <f t="shared" si="125"/>
        <v>0.4794360390752832</v>
      </c>
      <c r="F125" s="27">
        <f t="shared" si="126"/>
        <v>-0.69852782533332558</v>
      </c>
      <c r="L125" t="str">
        <f t="shared" si="127"/>
        <v>31 Science, engineering and technology associate professionals</v>
      </c>
      <c r="M125" s="27">
        <f t="shared" si="128"/>
        <v>1.129208038693295</v>
      </c>
      <c r="N125" s="27">
        <f t="shared" si="128"/>
        <v>0.32589626956774875</v>
      </c>
      <c r="O125" s="27">
        <f t="shared" si="128"/>
        <v>-1.2446699167860054</v>
      </c>
      <c r="P125" s="27">
        <f t="shared" si="128"/>
        <v>7.2501409065652389E-2</v>
      </c>
      <c r="Q125" s="27">
        <f t="shared" si="129"/>
        <v>-1.172168507720353</v>
      </c>
      <c r="W125" t="str">
        <f t="shared" si="130"/>
        <v>31 Science, engineering and technology associate professionals</v>
      </c>
      <c r="X125" s="27">
        <f t="shared" si="131"/>
        <v>4.8220744636509716E-2</v>
      </c>
      <c r="Y125" s="27">
        <f t="shared" si="131"/>
        <v>0.44254787186408295</v>
      </c>
      <c r="Z125" s="27">
        <f t="shared" si="131"/>
        <v>6.67060523774059E-2</v>
      </c>
      <c r="AA125" s="27">
        <f t="shared" si="131"/>
        <v>0.40693463000964414</v>
      </c>
      <c r="AB125" s="27">
        <f t="shared" si="132"/>
        <v>0.47364068238705004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1.3000345142527063</v>
      </c>
      <c r="C126" s="27">
        <f t="shared" si="125"/>
        <v>9.2745709232589846E-2</v>
      </c>
      <c r="D126" s="27">
        <f t="shared" si="125"/>
        <v>0.25531840317051646</v>
      </c>
      <c r="E126" s="27">
        <f t="shared" si="125"/>
        <v>1.0930540025723836</v>
      </c>
      <c r="F126" s="27">
        <f t="shared" si="126"/>
        <v>1.3483724057429001</v>
      </c>
      <c r="L126" t="str">
        <f t="shared" si="127"/>
        <v>32 Health and social care associate professionals</v>
      </c>
      <c r="M126" s="27">
        <f t="shared" si="128"/>
        <v>0.11515317832465133</v>
      </c>
      <c r="N126" s="27">
        <f t="shared" si="128"/>
        <v>0.13069348313640949</v>
      </c>
      <c r="O126" s="27">
        <f t="shared" si="128"/>
        <v>-0.1477427371587936</v>
      </c>
      <c r="P126" s="27">
        <f t="shared" si="128"/>
        <v>0.11253348856616396</v>
      </c>
      <c r="Q126" s="27">
        <f t="shared" si="129"/>
        <v>-3.5209248592629638E-2</v>
      </c>
      <c r="W126" t="str">
        <f t="shared" si="130"/>
        <v>32 Health and social care associate professionals</v>
      </c>
      <c r="X126" s="27">
        <f t="shared" si="131"/>
        <v>1.1848813359280568</v>
      </c>
      <c r="Y126" s="27">
        <f t="shared" si="131"/>
        <v>-3.794777390381654E-2</v>
      </c>
      <c r="Z126" s="27">
        <f t="shared" si="131"/>
        <v>0.40306114032930118</v>
      </c>
      <c r="AA126" s="27">
        <f t="shared" si="131"/>
        <v>0.98052051400622275</v>
      </c>
      <c r="AB126" s="27">
        <f t="shared" si="132"/>
        <v>1.3835816543355239</v>
      </c>
    </row>
    <row r="127" spans="1:28" x14ac:dyDescent="0.2">
      <c r="A127" t="str">
        <f t="shared" si="124"/>
        <v>33 Protective service occupations</v>
      </c>
      <c r="B127" s="27">
        <f t="shared" si="125"/>
        <v>-2.6047736322111881E-2</v>
      </c>
      <c r="C127" s="27">
        <f t="shared" si="125"/>
        <v>0.29593521674135026</v>
      </c>
      <c r="D127" s="27">
        <f t="shared" si="125"/>
        <v>1.1541230181342685</v>
      </c>
      <c r="E127" s="27">
        <f t="shared" si="125"/>
        <v>1.1288850234994658</v>
      </c>
      <c r="F127" s="27">
        <f t="shared" si="126"/>
        <v>2.2830080416337344</v>
      </c>
      <c r="L127" t="str">
        <f t="shared" si="127"/>
        <v>33 Protective service occupations</v>
      </c>
      <c r="M127" s="27">
        <f t="shared" si="128"/>
        <v>-0.14701845897882304</v>
      </c>
      <c r="N127" s="27">
        <f t="shared" si="128"/>
        <v>0.14077853379749605</v>
      </c>
      <c r="O127" s="27">
        <f t="shared" si="128"/>
        <v>0.69484454650718241</v>
      </c>
      <c r="P127" s="27">
        <f t="shared" si="128"/>
        <v>0.46335883741929518</v>
      </c>
      <c r="Q127" s="27">
        <f t="shared" si="129"/>
        <v>1.1582033839264776</v>
      </c>
      <c r="W127" t="str">
        <f t="shared" si="130"/>
        <v>33 Protective service occupations</v>
      </c>
      <c r="X127" s="27">
        <f t="shared" si="131"/>
        <v>0.12097072265670938</v>
      </c>
      <c r="Y127" s="27">
        <f t="shared" si="131"/>
        <v>0.15515668294385621</v>
      </c>
      <c r="Z127" s="27">
        <f t="shared" si="131"/>
        <v>0.45927847162708235</v>
      </c>
      <c r="AA127" s="27">
        <f t="shared" si="131"/>
        <v>0.66552618608016934</v>
      </c>
      <c r="AB127" s="27">
        <f t="shared" si="132"/>
        <v>1.1248046577072517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0.47163520898628875</v>
      </c>
      <c r="C128" s="27">
        <f t="shared" si="125"/>
        <v>2.152711554165343E-2</v>
      </c>
      <c r="D128" s="27">
        <f t="shared" si="125"/>
        <v>-0.35647582535075273</v>
      </c>
      <c r="E128" s="27">
        <f t="shared" si="125"/>
        <v>1.1993927068880392</v>
      </c>
      <c r="F128" s="27">
        <f t="shared" si="126"/>
        <v>0.8429168815372865</v>
      </c>
      <c r="L128" t="str">
        <f t="shared" si="127"/>
        <v>34 Culture, media and sports occupations</v>
      </c>
      <c r="M128" s="27">
        <f t="shared" si="128"/>
        <v>0.36681905925258729</v>
      </c>
      <c r="N128" s="27">
        <f t="shared" si="128"/>
        <v>-0.1055981291675101</v>
      </c>
      <c r="O128" s="27">
        <f t="shared" si="128"/>
        <v>-0.19249512007600522</v>
      </c>
      <c r="P128" s="27">
        <f t="shared" si="128"/>
        <v>0.59360504902336153</v>
      </c>
      <c r="Q128" s="27">
        <f t="shared" si="129"/>
        <v>0.40110992894735631</v>
      </c>
      <c r="W128" t="str">
        <f t="shared" si="130"/>
        <v>34 Culture, media and sports occupations</v>
      </c>
      <c r="X128" s="27">
        <f t="shared" si="131"/>
        <v>0.10481614973371212</v>
      </c>
      <c r="Y128" s="27">
        <f t="shared" si="131"/>
        <v>0.12712524470915287</v>
      </c>
      <c r="Z128" s="27">
        <f t="shared" si="131"/>
        <v>-0.16398070527473596</v>
      </c>
      <c r="AA128" s="27">
        <f t="shared" si="131"/>
        <v>0.60578765786467015</v>
      </c>
      <c r="AB128" s="27">
        <f t="shared" si="132"/>
        <v>0.44180695258993419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1.0137313712435905</v>
      </c>
      <c r="C129" s="27">
        <f t="shared" si="125"/>
        <v>0.91671409788400382</v>
      </c>
      <c r="D129" s="27">
        <f t="shared" si="125"/>
        <v>-0.97631122806572535</v>
      </c>
      <c r="E129" s="27">
        <f t="shared" si="125"/>
        <v>1.5471032841569787</v>
      </c>
      <c r="F129" s="27">
        <f t="shared" si="126"/>
        <v>0.57079205609125339</v>
      </c>
      <c r="L129" t="str">
        <f t="shared" si="127"/>
        <v>35 Business and public service associate professionals</v>
      </c>
      <c r="M129" s="27">
        <f t="shared" si="128"/>
        <v>0.19236272528340592</v>
      </c>
      <c r="N129" s="27">
        <f t="shared" si="128"/>
        <v>0.56256220672269563</v>
      </c>
      <c r="O129" s="27">
        <f t="shared" si="128"/>
        <v>-1.0084585459149515</v>
      </c>
      <c r="P129" s="27">
        <f t="shared" si="128"/>
        <v>8.8525460871426986E-3</v>
      </c>
      <c r="Q129" s="27">
        <f t="shared" si="129"/>
        <v>-0.99960599982780884</v>
      </c>
      <c r="W129" t="str">
        <f t="shared" si="130"/>
        <v>35 Business and public service associate professionals</v>
      </c>
      <c r="X129" s="27">
        <f t="shared" si="131"/>
        <v>0.82136864596017567</v>
      </c>
      <c r="Y129" s="27">
        <f t="shared" si="131"/>
        <v>0.35415189116130996</v>
      </c>
      <c r="Z129" s="27">
        <f t="shared" si="131"/>
        <v>3.2147317849190671E-2</v>
      </c>
      <c r="AA129" s="27">
        <f t="shared" si="131"/>
        <v>1.538250738069836</v>
      </c>
      <c r="AB129" s="27">
        <f t="shared" si="132"/>
        <v>1.5703980559190267</v>
      </c>
    </row>
    <row r="130" spans="1:28" x14ac:dyDescent="0.2">
      <c r="A130" t="str">
        <f t="shared" si="124"/>
        <v>41 Administrative occupations</v>
      </c>
      <c r="B130" s="27">
        <f t="shared" si="125"/>
        <v>-2.9567751231383426</v>
      </c>
      <c r="C130" s="27">
        <f t="shared" si="125"/>
        <v>2.1787267715285097</v>
      </c>
      <c r="D130" s="27">
        <f t="shared" si="125"/>
        <v>-3.0416341224070962</v>
      </c>
      <c r="E130" s="27">
        <f t="shared" si="125"/>
        <v>-1.5766343136666947</v>
      </c>
      <c r="F130" s="27">
        <f t="shared" si="126"/>
        <v>-4.6182684360737909</v>
      </c>
      <c r="L130" t="str">
        <f t="shared" si="127"/>
        <v>41 Administrative occupations</v>
      </c>
      <c r="M130" s="27">
        <f t="shared" si="128"/>
        <v>-1.473878752336363</v>
      </c>
      <c r="N130" s="27">
        <f t="shared" si="128"/>
        <v>2.8208614201570317</v>
      </c>
      <c r="O130" s="27">
        <f t="shared" si="128"/>
        <v>-0.29048925330345199</v>
      </c>
      <c r="P130" s="27">
        <f t="shared" si="128"/>
        <v>2.0308213014065828</v>
      </c>
      <c r="Q130" s="27">
        <f t="shared" si="129"/>
        <v>1.7403320481031308</v>
      </c>
      <c r="W130" t="str">
        <f t="shared" si="130"/>
        <v>41 Administrative occupations</v>
      </c>
      <c r="X130" s="27">
        <f t="shared" si="131"/>
        <v>-1.4828963708020382</v>
      </c>
      <c r="Y130" s="27">
        <f t="shared" si="131"/>
        <v>-0.64213464862847758</v>
      </c>
      <c r="Z130" s="27">
        <f t="shared" si="131"/>
        <v>-2.7511448691036158</v>
      </c>
      <c r="AA130" s="27">
        <f t="shared" si="131"/>
        <v>-3.6074556150733166</v>
      </c>
      <c r="AB130" s="27">
        <f t="shared" si="132"/>
        <v>-6.3586004841769324</v>
      </c>
    </row>
    <row r="131" spans="1:28" x14ac:dyDescent="0.2">
      <c r="A131" t="str">
        <f t="shared" si="124"/>
        <v>42 Secretarial and related occupations</v>
      </c>
      <c r="B131" s="27">
        <f t="shared" si="125"/>
        <v>-1.5078690179055556</v>
      </c>
      <c r="C131" s="27">
        <f t="shared" si="125"/>
        <v>-0.23182434444847289</v>
      </c>
      <c r="D131" s="27">
        <f t="shared" si="125"/>
        <v>0.63564224297507543</v>
      </c>
      <c r="E131" s="27">
        <f t="shared" si="125"/>
        <v>-3.1316464036549831</v>
      </c>
      <c r="F131" s="27">
        <f t="shared" si="126"/>
        <v>-2.4960041606799077</v>
      </c>
      <c r="L131" t="str">
        <f t="shared" si="127"/>
        <v>42 Secretarial and related occupations</v>
      </c>
      <c r="M131" s="27">
        <f t="shared" si="128"/>
        <v>-0.30393081118217136</v>
      </c>
      <c r="N131" s="27">
        <f t="shared" si="128"/>
        <v>-9.6239531212533036E-3</v>
      </c>
      <c r="O131" s="27">
        <f t="shared" si="128"/>
        <v>0.22496362768479117</v>
      </c>
      <c r="P131" s="27">
        <f t="shared" si="128"/>
        <v>0.2121932448450673</v>
      </c>
      <c r="Q131" s="27">
        <f t="shared" si="129"/>
        <v>0.43715687252985846</v>
      </c>
      <c r="W131" t="str">
        <f t="shared" si="130"/>
        <v>42 Secretarial and related occupations</v>
      </c>
      <c r="X131" s="27">
        <f t="shared" si="131"/>
        <v>-1.2039382067233806</v>
      </c>
      <c r="Y131" s="27">
        <f t="shared" si="131"/>
        <v>-0.22220039132722391</v>
      </c>
      <c r="Z131" s="27">
        <f t="shared" si="131"/>
        <v>0.41067861529028704</v>
      </c>
      <c r="AA131" s="27">
        <f t="shared" si="131"/>
        <v>-3.3438396485000554</v>
      </c>
      <c r="AB131" s="27">
        <f t="shared" si="132"/>
        <v>-2.9331610332097684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-0.80109503014497019</v>
      </c>
      <c r="C132" s="27">
        <f t="shared" si="125"/>
        <v>-1.1036485671250373</v>
      </c>
      <c r="D132" s="27">
        <f t="shared" si="125"/>
        <v>0.14585391686093185</v>
      </c>
      <c r="E132" s="27">
        <f t="shared" si="125"/>
        <v>0.36497002031683312</v>
      </c>
      <c r="F132" s="27">
        <f t="shared" si="126"/>
        <v>0.51082393717776498</v>
      </c>
      <c r="L132" t="str">
        <f t="shared" si="127"/>
        <v>51 Skilled agricultural and related trades</v>
      </c>
      <c r="M132" s="27">
        <f t="shared" si="128"/>
        <v>-0.87377754857038159</v>
      </c>
      <c r="N132" s="27">
        <f t="shared" si="128"/>
        <v>-1.1093149375800753</v>
      </c>
      <c r="O132" s="27">
        <f t="shared" si="128"/>
        <v>2.3207174403210296E-2</v>
      </c>
      <c r="P132" s="27">
        <f t="shared" si="128"/>
        <v>0.19715098228174099</v>
      </c>
      <c r="Q132" s="27">
        <f t="shared" si="129"/>
        <v>0.22035815668495129</v>
      </c>
      <c r="W132" t="str">
        <f t="shared" si="130"/>
        <v>51 Skilled agricultural and related trades</v>
      </c>
      <c r="X132" s="27">
        <f t="shared" si="131"/>
        <v>7.2682518425409404E-2</v>
      </c>
      <c r="Y132" s="27">
        <f t="shared" si="131"/>
        <v>5.6663704550390381E-3</v>
      </c>
      <c r="Z132" s="27">
        <f t="shared" si="131"/>
        <v>0.12264674245772511</v>
      </c>
      <c r="AA132" s="27">
        <f t="shared" si="131"/>
        <v>0.1678190380350999</v>
      </c>
      <c r="AB132" s="27">
        <f t="shared" si="132"/>
        <v>0.29046578049282501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1.005851505411453</v>
      </c>
      <c r="C133" s="27">
        <f t="shared" si="125"/>
        <v>-4.6550253354955657</v>
      </c>
      <c r="D133" s="27">
        <f t="shared" si="125"/>
        <v>-0.28548538894616371</v>
      </c>
      <c r="E133" s="27">
        <f t="shared" si="125"/>
        <v>-1.5863714607186772</v>
      </c>
      <c r="F133" s="27">
        <f t="shared" si="126"/>
        <v>-1.8718568496648409</v>
      </c>
      <c r="L133" t="str">
        <f t="shared" si="127"/>
        <v>52 Skilled metal, electrical and electronic trades</v>
      </c>
      <c r="M133" s="27">
        <f t="shared" si="128"/>
        <v>0.76613200607203424</v>
      </c>
      <c r="N133" s="27">
        <f t="shared" si="128"/>
        <v>-4.5381005816242954</v>
      </c>
      <c r="O133" s="27">
        <f t="shared" si="128"/>
        <v>-0.85020064617915381</v>
      </c>
      <c r="P133" s="27">
        <f t="shared" si="128"/>
        <v>-1.8109013394853015</v>
      </c>
      <c r="Q133" s="27">
        <f t="shared" si="129"/>
        <v>-2.6611019856644553</v>
      </c>
      <c r="W133" t="str">
        <f t="shared" si="130"/>
        <v>52 Skilled metal, electrical and electronic trades</v>
      </c>
      <c r="X133" s="27">
        <f t="shared" si="131"/>
        <v>0.23971949933937303</v>
      </c>
      <c r="Y133" s="27">
        <f t="shared" si="131"/>
        <v>-0.11692475387124562</v>
      </c>
      <c r="Z133" s="27">
        <f t="shared" si="131"/>
        <v>0.56471525723297211</v>
      </c>
      <c r="AA133" s="27">
        <f t="shared" si="131"/>
        <v>0.22452987876660258</v>
      </c>
      <c r="AB133" s="27">
        <f t="shared" si="132"/>
        <v>0.78924513599957469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3.7105584603454105</v>
      </c>
      <c r="C134" s="27">
        <f t="shared" si="125"/>
        <v>-4.2645191914267286</v>
      </c>
      <c r="D134" s="27">
        <f t="shared" si="125"/>
        <v>0.20430448257169687</v>
      </c>
      <c r="E134" s="27">
        <f t="shared" si="125"/>
        <v>-2.2999414766565707</v>
      </c>
      <c r="F134" s="27">
        <f t="shared" si="126"/>
        <v>-2.0956369940848738</v>
      </c>
      <c r="L134" t="str">
        <f t="shared" si="127"/>
        <v>53 Skilled construction and building trades</v>
      </c>
      <c r="M134" s="27">
        <f t="shared" si="128"/>
        <v>3.7251283863702511</v>
      </c>
      <c r="N134" s="27">
        <f t="shared" si="128"/>
        <v>-4.3103982397785217</v>
      </c>
      <c r="O134" s="27">
        <f t="shared" si="128"/>
        <v>0.19588449232664473</v>
      </c>
      <c r="P134" s="27">
        <f t="shared" si="128"/>
        <v>-2.3349134077413112</v>
      </c>
      <c r="Q134" s="27">
        <f t="shared" si="129"/>
        <v>-2.1390289154146664</v>
      </c>
      <c r="W134" t="str">
        <f t="shared" si="130"/>
        <v>53 Skilled construction and building trades</v>
      </c>
      <c r="X134" s="27">
        <f t="shared" si="131"/>
        <v>-1.4569926024840196E-2</v>
      </c>
      <c r="Y134" s="27">
        <f t="shared" si="131"/>
        <v>4.5879048351785967E-2</v>
      </c>
      <c r="Z134" s="27">
        <f t="shared" si="131"/>
        <v>8.4199902450547426E-3</v>
      </c>
      <c r="AA134" s="27">
        <f t="shared" si="131"/>
        <v>3.4971931084757268E-2</v>
      </c>
      <c r="AB134" s="27">
        <f t="shared" si="132"/>
        <v>4.3391921329812011E-2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-1.7188681665004317</v>
      </c>
      <c r="C135" s="27">
        <f t="shared" si="125"/>
        <v>3.8436023644582207E-2</v>
      </c>
      <c r="D135" s="27">
        <f t="shared" si="125"/>
        <v>-0.35943538939966579</v>
      </c>
      <c r="E135" s="27">
        <f t="shared" si="125"/>
        <v>-0.35343861126305498</v>
      </c>
      <c r="F135" s="27">
        <f t="shared" si="126"/>
        <v>-0.71287400066272077</v>
      </c>
      <c r="L135" t="str">
        <f t="shared" si="127"/>
        <v>54 Textiles, printing and other skilled trades</v>
      </c>
      <c r="M135" s="27">
        <f t="shared" si="128"/>
        <v>-1.1365414149623589</v>
      </c>
      <c r="N135" s="27">
        <f t="shared" si="128"/>
        <v>-0.47639159284158072</v>
      </c>
      <c r="O135" s="27">
        <f t="shared" si="128"/>
        <v>-0.30531895373446893</v>
      </c>
      <c r="P135" s="27">
        <f t="shared" si="128"/>
        <v>-0.36246211401343231</v>
      </c>
      <c r="Q135" s="27">
        <f t="shared" si="129"/>
        <v>-0.66778106774790125</v>
      </c>
      <c r="W135" t="str">
        <f t="shared" si="130"/>
        <v>54 Textiles, printing and other skilled trades</v>
      </c>
      <c r="X135" s="27">
        <f t="shared" si="131"/>
        <v>-0.58232675153809632</v>
      </c>
      <c r="Y135" s="27">
        <f t="shared" si="131"/>
        <v>0.5148276164861687</v>
      </c>
      <c r="Z135" s="27">
        <f t="shared" si="131"/>
        <v>-5.41164356651751E-2</v>
      </c>
      <c r="AA135" s="27">
        <f t="shared" si="131"/>
        <v>9.0235027503635656E-3</v>
      </c>
      <c r="AB135" s="27">
        <f t="shared" si="132"/>
        <v>-4.5092932914811534E-2</v>
      </c>
    </row>
    <row r="136" spans="1:28" x14ac:dyDescent="0.2">
      <c r="A136" t="str">
        <f t="shared" si="124"/>
        <v>61 Caring personal service occupations</v>
      </c>
      <c r="B136" s="27">
        <f t="shared" si="125"/>
        <v>0.72589984908616145</v>
      </c>
      <c r="C136" s="27">
        <f t="shared" si="125"/>
        <v>-1.2825268289480789</v>
      </c>
      <c r="D136" s="27">
        <f t="shared" si="125"/>
        <v>3.3105355703208161</v>
      </c>
      <c r="E136" s="27">
        <f t="shared" si="125"/>
        <v>3.9230474458571933</v>
      </c>
      <c r="F136" s="27">
        <f t="shared" si="126"/>
        <v>7.2335830161780095</v>
      </c>
      <c r="L136" t="str">
        <f t="shared" si="127"/>
        <v>61 Caring personal service occupations</v>
      </c>
      <c r="M136" s="27">
        <f t="shared" si="128"/>
        <v>9.0757149515683366E-2</v>
      </c>
      <c r="N136" s="27">
        <f t="shared" si="128"/>
        <v>-0.21068143258408334</v>
      </c>
      <c r="O136" s="27">
        <f t="shared" si="128"/>
        <v>1.0112115042264032</v>
      </c>
      <c r="P136" s="27">
        <f t="shared" si="128"/>
        <v>0.76695578849125656</v>
      </c>
      <c r="Q136" s="27">
        <f t="shared" si="129"/>
        <v>1.7781672927176597</v>
      </c>
      <c r="W136" t="str">
        <f t="shared" si="130"/>
        <v>61 Caring personal service occupations</v>
      </c>
      <c r="X136" s="27">
        <f t="shared" si="131"/>
        <v>0.63514269957049407</v>
      </c>
      <c r="Y136" s="27">
        <f t="shared" si="131"/>
        <v>-1.0718453963639831</v>
      </c>
      <c r="Z136" s="27">
        <f t="shared" si="131"/>
        <v>2.2993240660943925</v>
      </c>
      <c r="AA136" s="27">
        <f t="shared" si="131"/>
        <v>3.1560916573659554</v>
      </c>
      <c r="AB136" s="27">
        <f t="shared" si="132"/>
        <v>5.455415723460348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-0.55739795616208099</v>
      </c>
      <c r="C137" s="27">
        <f t="shared" si="125"/>
        <v>-1.0388364649055095</v>
      </c>
      <c r="D137" s="27">
        <f t="shared" si="125"/>
        <v>0.3107058451965905</v>
      </c>
      <c r="E137" s="27">
        <f t="shared" si="125"/>
        <v>0.38305640207784464</v>
      </c>
      <c r="F137" s="27">
        <f t="shared" si="126"/>
        <v>0.69376224727443514</v>
      </c>
      <c r="L137" t="str">
        <f t="shared" si="127"/>
        <v>62 Leisure, travel and related personal service occupations</v>
      </c>
      <c r="M137" s="27">
        <f t="shared" si="128"/>
        <v>7.292240937966632E-2</v>
      </c>
      <c r="N137" s="27">
        <f t="shared" si="128"/>
        <v>-0.15732209056709268</v>
      </c>
      <c r="O137" s="27">
        <f t="shared" si="128"/>
        <v>0.15440148524292363</v>
      </c>
      <c r="P137" s="27">
        <f t="shared" si="128"/>
        <v>0.23301257742291437</v>
      </c>
      <c r="Q137" s="27">
        <f t="shared" si="129"/>
        <v>0.387414062665838</v>
      </c>
      <c r="W137" t="str">
        <f t="shared" si="130"/>
        <v>62 Leisure, travel and related personal service occupations</v>
      </c>
      <c r="X137" s="27">
        <f t="shared" si="131"/>
        <v>-0.63032036554174198</v>
      </c>
      <c r="Y137" s="27">
        <f t="shared" si="131"/>
        <v>-0.88151437433842617</v>
      </c>
      <c r="Z137" s="27">
        <f t="shared" si="131"/>
        <v>0.15630435995366199</v>
      </c>
      <c r="AA137" s="27">
        <f t="shared" si="131"/>
        <v>0.15004382465492405</v>
      </c>
      <c r="AB137" s="27">
        <f t="shared" si="132"/>
        <v>0.30634818460858604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-8.5907364361294591E-2</v>
      </c>
      <c r="C138" s="27">
        <f t="shared" si="125"/>
        <v>0.10565659601766814</v>
      </c>
      <c r="D138" s="27">
        <f t="shared" si="125"/>
        <v>-8.8279426680170303E-2</v>
      </c>
      <c r="E138" s="27">
        <f t="shared" si="125"/>
        <v>4.5432639436336297E-2</v>
      </c>
      <c r="F138" s="27">
        <f t="shared" si="126"/>
        <v>-4.2846787243834006E-2</v>
      </c>
      <c r="L138" t="str">
        <f t="shared" si="127"/>
        <v>63 Community and civil enforcement occupations</v>
      </c>
      <c r="M138" s="27">
        <f t="shared" si="128"/>
        <v>-0.1086818868687236</v>
      </c>
      <c r="N138" s="27">
        <f t="shared" si="128"/>
        <v>0.12163907036171484</v>
      </c>
      <c r="O138" s="27">
        <f t="shared" si="128"/>
        <v>-0.12544876769582275</v>
      </c>
      <c r="P138" s="27">
        <f t="shared" si="128"/>
        <v>4.3910798548197794E-2</v>
      </c>
      <c r="Q138" s="27">
        <f t="shared" si="129"/>
        <v>-8.1537969147624956E-2</v>
      </c>
      <c r="W138" t="str">
        <f t="shared" si="130"/>
        <v>63 Community and civil enforcement occupations</v>
      </c>
      <c r="X138" s="27">
        <f t="shared" si="131"/>
        <v>2.2774522507428147E-2</v>
      </c>
      <c r="Y138" s="27">
        <f t="shared" si="131"/>
        <v>-1.5982474344045816E-2</v>
      </c>
      <c r="Z138" s="27">
        <f t="shared" si="131"/>
        <v>3.7169341015652391E-2</v>
      </c>
      <c r="AA138" s="27">
        <f t="shared" si="131"/>
        <v>1.5218408881382262E-3</v>
      </c>
      <c r="AB138" s="27">
        <f t="shared" si="132"/>
        <v>3.8691181903790617E-2</v>
      </c>
    </row>
    <row r="139" spans="1:28" x14ac:dyDescent="0.2">
      <c r="A139" t="str">
        <f t="shared" si="124"/>
        <v>71 Sales occupations</v>
      </c>
      <c r="B139" s="27">
        <f t="shared" si="125"/>
        <v>-3.347042790117122</v>
      </c>
      <c r="C139" s="27">
        <f t="shared" si="125"/>
        <v>-0.71539981330986535</v>
      </c>
      <c r="D139" s="27">
        <f t="shared" si="125"/>
        <v>-2.2903360688557193</v>
      </c>
      <c r="E139" s="27">
        <f t="shared" si="125"/>
        <v>-1.4543784716528769</v>
      </c>
      <c r="F139" s="27">
        <f t="shared" si="126"/>
        <v>-3.7447145405085962</v>
      </c>
      <c r="L139" t="str">
        <f t="shared" si="127"/>
        <v>71 Sales occupations</v>
      </c>
      <c r="M139" s="27">
        <f t="shared" si="128"/>
        <v>-0.52075829730445733</v>
      </c>
      <c r="N139" s="27">
        <f t="shared" si="128"/>
        <v>-0.25753643220170908</v>
      </c>
      <c r="O139" s="27">
        <f t="shared" si="128"/>
        <v>-0.77183496625277215</v>
      </c>
      <c r="P139" s="27">
        <f t="shared" si="128"/>
        <v>-0.44258693607642385</v>
      </c>
      <c r="Q139" s="27">
        <f t="shared" si="129"/>
        <v>-1.214421902329196</v>
      </c>
      <c r="W139" t="str">
        <f t="shared" si="130"/>
        <v>71 Sales occupations</v>
      </c>
      <c r="X139" s="27">
        <f t="shared" si="131"/>
        <v>-2.8262844928126292</v>
      </c>
      <c r="Y139" s="27">
        <f t="shared" si="131"/>
        <v>-0.45786338110819358</v>
      </c>
      <c r="Z139" s="27">
        <f t="shared" si="131"/>
        <v>-1.5185011026029827</v>
      </c>
      <c r="AA139" s="27">
        <f t="shared" si="131"/>
        <v>-1.0117915355763998</v>
      </c>
      <c r="AB139" s="27">
        <f t="shared" si="132"/>
        <v>-2.5302926381793824</v>
      </c>
    </row>
    <row r="140" spans="1:28" x14ac:dyDescent="0.2">
      <c r="A140" t="str">
        <f t="shared" si="124"/>
        <v>72 Customer service occupations</v>
      </c>
      <c r="B140" s="27">
        <f t="shared" si="125"/>
        <v>0.28992224288244017</v>
      </c>
      <c r="C140" s="27">
        <f t="shared" si="125"/>
        <v>0.20062524919611668</v>
      </c>
      <c r="D140" s="27">
        <f t="shared" si="125"/>
        <v>3.0943936172990298</v>
      </c>
      <c r="E140" s="27">
        <f t="shared" si="125"/>
        <v>2.1172214614055704</v>
      </c>
      <c r="F140" s="27">
        <f t="shared" si="126"/>
        <v>5.2116150787046003</v>
      </c>
      <c r="L140" t="str">
        <f t="shared" si="127"/>
        <v>72 Customer service occupations</v>
      </c>
      <c r="M140" s="27">
        <f t="shared" si="128"/>
        <v>-0.4423188927029118</v>
      </c>
      <c r="N140" s="27">
        <f t="shared" si="128"/>
        <v>0.50061665266173705</v>
      </c>
      <c r="O140" s="27">
        <f t="shared" si="128"/>
        <v>1.7622675091483684</v>
      </c>
      <c r="P140" s="27">
        <f t="shared" si="128"/>
        <v>1.1203913522084825</v>
      </c>
      <c r="Q140" s="27">
        <f t="shared" si="129"/>
        <v>2.8826588613568509</v>
      </c>
      <c r="W140" t="str">
        <f t="shared" si="130"/>
        <v>72 Customer service occupations</v>
      </c>
      <c r="X140" s="27">
        <f t="shared" si="131"/>
        <v>0.73224113558531645</v>
      </c>
      <c r="Y140" s="27">
        <f t="shared" si="131"/>
        <v>-0.29999140346560882</v>
      </c>
      <c r="Z140" s="27">
        <f t="shared" si="131"/>
        <v>1.3321261081506588</v>
      </c>
      <c r="AA140" s="27">
        <f t="shared" si="131"/>
        <v>0.99683010919707815</v>
      </c>
      <c r="AB140" s="27">
        <f t="shared" si="132"/>
        <v>2.3289562173477369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-0.90731707146760598</v>
      </c>
      <c r="C141" s="27">
        <f t="shared" si="125"/>
        <v>-3.0304456481626758</v>
      </c>
      <c r="D141" s="27">
        <f t="shared" si="125"/>
        <v>4.0569160819521493</v>
      </c>
      <c r="E141" s="27">
        <f t="shared" si="125"/>
        <v>-0.38284696968323217</v>
      </c>
      <c r="F141" s="27">
        <f t="shared" si="126"/>
        <v>3.6740691122689171</v>
      </c>
      <c r="L141" t="str">
        <f t="shared" si="127"/>
        <v>81 Process, plant and machine operatives</v>
      </c>
      <c r="M141" s="27">
        <f t="shared" si="128"/>
        <v>-1.0727760284746957</v>
      </c>
      <c r="N141" s="27">
        <f t="shared" si="128"/>
        <v>-2.4566076372451739</v>
      </c>
      <c r="O141" s="27">
        <f t="shared" si="128"/>
        <v>2.8926163531582461</v>
      </c>
      <c r="P141" s="27">
        <f t="shared" si="128"/>
        <v>-0.56301745525374969</v>
      </c>
      <c r="Q141" s="27">
        <f t="shared" si="129"/>
        <v>2.3295988979044964</v>
      </c>
      <c r="W141" t="str">
        <f t="shared" si="130"/>
        <v>81 Process, plant and machine operatives</v>
      </c>
      <c r="X141" s="27">
        <f t="shared" si="131"/>
        <v>0.16545895700701596</v>
      </c>
      <c r="Y141" s="27">
        <f t="shared" si="131"/>
        <v>-0.57383801091741393</v>
      </c>
      <c r="Z141" s="27">
        <f t="shared" si="131"/>
        <v>1.1642997287938446</v>
      </c>
      <c r="AA141" s="27">
        <f t="shared" si="131"/>
        <v>0.18017048557056725</v>
      </c>
      <c r="AB141" s="27">
        <f t="shared" si="132"/>
        <v>1.3444702143644118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4.2696676845361168</v>
      </c>
      <c r="C142" s="27">
        <f t="shared" si="125"/>
        <v>-3.4463815442413548</v>
      </c>
      <c r="D142" s="27">
        <f t="shared" si="125"/>
        <v>2.9427240332892026</v>
      </c>
      <c r="E142" s="27">
        <f t="shared" si="125"/>
        <v>0.91724918497042651</v>
      </c>
      <c r="F142" s="27">
        <f t="shared" si="126"/>
        <v>3.8599732182596291</v>
      </c>
      <c r="L142" t="str">
        <f t="shared" si="127"/>
        <v>82 Transport and mobile machine drivers and operatives</v>
      </c>
      <c r="M142" s="27">
        <f t="shared" si="128"/>
        <v>4.1021128188022402</v>
      </c>
      <c r="N142" s="27">
        <f t="shared" si="128"/>
        <v>-3.2384336935885649</v>
      </c>
      <c r="O142" s="27">
        <f t="shared" si="128"/>
        <v>2.3073757180745851</v>
      </c>
      <c r="P142" s="27">
        <f t="shared" si="128"/>
        <v>0.60414984154851226</v>
      </c>
      <c r="Q142" s="27">
        <f t="shared" si="129"/>
        <v>2.9115255596230973</v>
      </c>
      <c r="W142" t="str">
        <f t="shared" si="130"/>
        <v>82 Transport and mobile machine drivers and operatives</v>
      </c>
      <c r="X142" s="27">
        <f t="shared" si="131"/>
        <v>0.16755486573386968</v>
      </c>
      <c r="Y142" s="27">
        <f t="shared" si="131"/>
        <v>-0.20794785065281984</v>
      </c>
      <c r="Z142" s="27">
        <f t="shared" si="131"/>
        <v>0.63534831521459534</v>
      </c>
      <c r="AA142" s="27">
        <f t="shared" si="131"/>
        <v>0.31309934342194068</v>
      </c>
      <c r="AB142" s="27">
        <f t="shared" si="132"/>
        <v>0.94844765863653602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-1.2236374155287066</v>
      </c>
      <c r="C143" s="27">
        <f t="shared" si="125"/>
        <v>-1.4589105033839136</v>
      </c>
      <c r="D143" s="27">
        <f t="shared" si="125"/>
        <v>-1.3244793463616382</v>
      </c>
      <c r="E143" s="27">
        <f t="shared" si="125"/>
        <v>-0.42649359347012084</v>
      </c>
      <c r="F143" s="27">
        <f t="shared" si="126"/>
        <v>-1.7509729398317591</v>
      </c>
      <c r="L143" t="str">
        <f t="shared" si="127"/>
        <v>91 Elementary trades and related occupations</v>
      </c>
      <c r="M143" s="27">
        <f t="shared" si="128"/>
        <v>-0.83294550200800188</v>
      </c>
      <c r="N143" s="27">
        <f t="shared" si="128"/>
        <v>-0.90065737169082727</v>
      </c>
      <c r="O143" s="27">
        <f t="shared" si="128"/>
        <v>-1.0597144926275179</v>
      </c>
      <c r="P143" s="27">
        <f t="shared" si="128"/>
        <v>-0.33983514779346802</v>
      </c>
      <c r="Q143" s="27">
        <f t="shared" si="129"/>
        <v>-1.399549640420986</v>
      </c>
      <c r="W143" t="str">
        <f t="shared" si="130"/>
        <v>91 Elementary trades and related occupations</v>
      </c>
      <c r="X143" s="27">
        <f t="shared" si="131"/>
        <v>-0.39069191352070787</v>
      </c>
      <c r="Y143" s="27">
        <f t="shared" si="131"/>
        <v>-0.55825313169307167</v>
      </c>
      <c r="Z143" s="27">
        <f t="shared" si="131"/>
        <v>-0.26476485373414205</v>
      </c>
      <c r="AA143" s="27">
        <f t="shared" si="131"/>
        <v>-8.6658445676637719E-2</v>
      </c>
      <c r="AB143" s="27">
        <f t="shared" si="132"/>
        <v>-0.35142329941077977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-2.851972622756854</v>
      </c>
      <c r="C144" s="27">
        <f t="shared" si="125"/>
        <v>-4.8681299231264319</v>
      </c>
      <c r="D144" s="27">
        <f t="shared" si="125"/>
        <v>1.3434687224203188</v>
      </c>
      <c r="E144" s="27">
        <f t="shared" si="125"/>
        <v>-1.9270371738754406</v>
      </c>
      <c r="F144" s="27">
        <f t="shared" si="126"/>
        <v>-0.58356845145512182</v>
      </c>
      <c r="L144" t="str">
        <f t="shared" si="127"/>
        <v>92 Elementary administration and service occupations</v>
      </c>
      <c r="M144" s="27">
        <f t="shared" si="128"/>
        <v>-2.7610415085193623</v>
      </c>
      <c r="N144" s="27">
        <f t="shared" si="128"/>
        <v>-1.5271914047760973</v>
      </c>
      <c r="O144" s="27">
        <f t="shared" si="128"/>
        <v>1.8652060256375549</v>
      </c>
      <c r="P144" s="27">
        <f t="shared" si="128"/>
        <v>-0.89107099758707875</v>
      </c>
      <c r="Q144" s="27">
        <f t="shared" si="129"/>
        <v>0.97413502805047614</v>
      </c>
      <c r="W144" t="str">
        <f t="shared" si="130"/>
        <v>92 Elementary administration and service occupations</v>
      </c>
      <c r="X144" s="27">
        <f t="shared" si="131"/>
        <v>-9.0931114237509547E-2</v>
      </c>
      <c r="Y144" s="27">
        <f t="shared" si="131"/>
        <v>-3.3409385183504199</v>
      </c>
      <c r="Z144" s="27">
        <f t="shared" si="131"/>
        <v>-0.52173730321727874</v>
      </c>
      <c r="AA144" s="27">
        <f t="shared" si="131"/>
        <v>-1.0359661762883121</v>
      </c>
      <c r="AB144" s="27">
        <f t="shared" si="132"/>
        <v>-1.5577034795055908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16.692999999999984</v>
      </c>
      <c r="C146" s="29">
        <f t="shared" ref="C146" si="133">D35-C35</f>
        <v>-15.246999999999957</v>
      </c>
      <c r="D146" s="29">
        <f>E35-D35</f>
        <v>17.943999999999846</v>
      </c>
      <c r="E146" s="29">
        <f>F35-E35</f>
        <v>19.925999999999931</v>
      </c>
      <c r="F146" s="29">
        <f t="shared" ref="F146" si="134">F35-D35</f>
        <v>37.869999999999777</v>
      </c>
      <c r="L146" s="24" t="str">
        <f>L35</f>
        <v>All occupations</v>
      </c>
      <c r="M146" s="29">
        <f>N35-M35</f>
        <v>10.908543273139799</v>
      </c>
      <c r="N146" s="29">
        <f t="shared" ref="N146" si="135">O35-N35</f>
        <v>-12.044610971373572</v>
      </c>
      <c r="O146" s="29">
        <f>P35-O35</f>
        <v>9.3797120485663186</v>
      </c>
      <c r="P146" s="29">
        <f>Q35-P35</f>
        <v>7.9016085218548824</v>
      </c>
      <c r="Q146" s="29">
        <f t="shared" ref="Q146" si="136">Q35-O35</f>
        <v>17.281320570421201</v>
      </c>
      <c r="W146" s="24" t="str">
        <f>W35</f>
        <v>All occupations</v>
      </c>
      <c r="X146" s="29">
        <f>Y35-X35</f>
        <v>5.784456726859986</v>
      </c>
      <c r="Y146" s="29">
        <f t="shared" ref="Y146" si="137">Z35-Y35</f>
        <v>-3.202389028626385</v>
      </c>
      <c r="Z146" s="29">
        <f>AA35-Z35</f>
        <v>8.5642879514335277</v>
      </c>
      <c r="AA146" s="29">
        <f>AB35-AA35</f>
        <v>12.024391478144963</v>
      </c>
      <c r="AB146" s="29">
        <f t="shared" ref="AB146" si="138">AB35-Z35</f>
        <v>20.588679429578491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30.505987982525465</v>
      </c>
      <c r="C153" s="11">
        <f t="shared" ref="C153:F153" si="143">C8</f>
        <v>35.758579516301673</v>
      </c>
      <c r="D153" s="11">
        <f t="shared" si="143"/>
        <v>36.615251613957696</v>
      </c>
      <c r="E153" s="11">
        <f t="shared" si="143"/>
        <v>34.609772169545089</v>
      </c>
      <c r="F153" s="11">
        <f t="shared" si="143"/>
        <v>38.36920938916235</v>
      </c>
      <c r="H153" s="40">
        <f>IF(D$151-B$151 &lt;&gt; 0,(EXP(LN(D153/B153)/(D$151-B$151))-1)*100,0)</f>
        <v>3.7182989918406628</v>
      </c>
      <c r="I153" s="40">
        <f>IF(F$151-D$151 &lt;&gt; 0,(EXP(LN(F153/D153)/(F$151-D$151))-1)*100,0)</f>
        <v>0.31242325902784973</v>
      </c>
      <c r="L153" s="10" t="str">
        <f>L8</f>
        <v>11 Corporate managers and directors</v>
      </c>
      <c r="M153" s="11">
        <f>M8</f>
        <v>21.829838750129522</v>
      </c>
      <c r="N153" s="11">
        <f t="shared" ref="N153:Q153" si="144">N8</f>
        <v>24.803917871068492</v>
      </c>
      <c r="O153" s="11">
        <f t="shared" si="144"/>
        <v>25.151169725596027</v>
      </c>
      <c r="P153" s="11">
        <f t="shared" si="144"/>
        <v>23.042944966141697</v>
      </c>
      <c r="Q153" s="11">
        <f t="shared" si="144"/>
        <v>24.54110785870995</v>
      </c>
      <c r="S153" s="40">
        <f>IF(O$151-M$151 &lt;&gt; 0,(EXP(LN(O153/M153)/(O$151-M$151))-1)*100,0)</f>
        <v>2.8730300956474331</v>
      </c>
      <c r="T153" s="40">
        <f>IF(Q$151-O$151 &lt;&gt; 0,(EXP(LN(Q153/O153)/(Q$151-O$151))-1)*100,0)</f>
        <v>-0.16356490089105558</v>
      </c>
      <c r="W153" s="10" t="str">
        <f>W8</f>
        <v>11 Corporate managers and directors</v>
      </c>
      <c r="X153" s="11">
        <f>X8</f>
        <v>8.6761492323959395</v>
      </c>
      <c r="Y153" s="11">
        <f t="shared" ref="Y153:AB153" si="145">Y8</f>
        <v>10.954661645233108</v>
      </c>
      <c r="Z153" s="11">
        <f t="shared" si="145"/>
        <v>11.464081888361639</v>
      </c>
      <c r="AA153" s="11">
        <f t="shared" si="145"/>
        <v>11.566827203403424</v>
      </c>
      <c r="AB153" s="11">
        <f t="shared" si="145"/>
        <v>13.82810153045245</v>
      </c>
      <c r="AD153" s="40">
        <f>IF(Z$151-X$151 &lt;&gt; 0,(EXP(LN(Z153/X153)/(Z$151-X$151))-1)*100,0)</f>
        <v>5.7310276242805935</v>
      </c>
      <c r="AE153" s="40">
        <f>IF(AB$151-Z$151 &lt;&gt; 0,(EXP(LN(AB153/Z153)/(AB$151-Z$151))-1)*100,0)</f>
        <v>1.2577373538413816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13.98538513505674</v>
      </c>
      <c r="C154" s="11">
        <f t="shared" ref="C154:F178" si="146">C9</f>
        <v>14.24086306558981</v>
      </c>
      <c r="D154" s="11">
        <f t="shared" si="146"/>
        <v>14.768171205226261</v>
      </c>
      <c r="E154" s="11">
        <f t="shared" si="146"/>
        <v>18.433630189275878</v>
      </c>
      <c r="F154" s="11">
        <f t="shared" si="146"/>
        <v>21.655471458224632</v>
      </c>
      <c r="H154" s="40">
        <f t="shared" ref="H154:H177" si="147">IF(D$151-B$151 &lt;&gt; 0,(EXP(LN(D154/B154)/(D$151-B$151))-1)*100,0)</f>
        <v>1.0951817911369455</v>
      </c>
      <c r="I154" s="40">
        <f t="shared" ref="I154:I180" si="148">IF(F$151-D$151 &lt;&gt; 0,(EXP(LN(F154/D154)/(F$151-D$151))-1)*100,0)</f>
        <v>2.5847320252956774</v>
      </c>
      <c r="L154" s="10" t="str">
        <f t="shared" ref="L154:Q154" si="149">L9</f>
        <v>12 Other managers and proprietors</v>
      </c>
      <c r="M154" s="11">
        <f t="shared" si="149"/>
        <v>8.3800272753363991</v>
      </c>
      <c r="N154" s="11">
        <f t="shared" si="149"/>
        <v>8.8035736021744313</v>
      </c>
      <c r="O154" s="11">
        <f t="shared" si="149"/>
        <v>8.299534659500825</v>
      </c>
      <c r="P154" s="11">
        <f t="shared" si="149"/>
        <v>10.737636134486959</v>
      </c>
      <c r="Q154" s="11">
        <f t="shared" si="149"/>
        <v>12.427358760670717</v>
      </c>
      <c r="S154" s="40">
        <f t="shared" ref="S154:S177" si="150">IF(O$151-M$151 &lt;&gt; 0,(EXP(LN(O154/M154)/(O$151-M$151))-1)*100,0)</f>
        <v>-0.19284823221289438</v>
      </c>
      <c r="T154" s="40">
        <f t="shared" ref="T154:T177" si="151">IF(Q$151-O$151 &lt;&gt; 0,(EXP(LN(Q154/O154)/(Q$151-O$151))-1)*100,0)</f>
        <v>2.7278832848595558</v>
      </c>
      <c r="W154" s="10" t="str">
        <f t="shared" ref="W154:AB154" si="152">W9</f>
        <v>12 Other managers and proprietors</v>
      </c>
      <c r="X154" s="11">
        <f t="shared" si="152"/>
        <v>5.6053578597203364</v>
      </c>
      <c r="Y154" s="11">
        <f t="shared" si="152"/>
        <v>5.4372894634154081</v>
      </c>
      <c r="Z154" s="11">
        <f t="shared" si="152"/>
        <v>6.4686365457254276</v>
      </c>
      <c r="AA154" s="11">
        <f t="shared" si="152"/>
        <v>7.6959940547889172</v>
      </c>
      <c r="AB154" s="11">
        <f t="shared" si="152"/>
        <v>9.2281126975538559</v>
      </c>
      <c r="AD154" s="40">
        <f t="shared" ref="AD154:AD177" si="153">IF(Z$151-X$151 &lt;&gt; 0,(EXP(LN(Z154/X154)/(Z$151-X$151))-1)*100,0)</f>
        <v>2.9062805125793956</v>
      </c>
      <c r="AE154" s="40">
        <f t="shared" ref="AE154:AE177" si="154">IF(AB$151-Z$151 &lt;&gt; 0,(EXP(LN(AB154/Z154)/(AB$151-Z$151))-1)*100,0)</f>
        <v>2.3968686699126662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24.737090291879852</v>
      </c>
      <c r="C155" s="11">
        <f t="shared" si="146"/>
        <v>28.718838642847032</v>
      </c>
      <c r="D155" s="11">
        <f t="shared" si="146"/>
        <v>30.281366136415635</v>
      </c>
      <c r="E155" s="11">
        <f t="shared" si="146"/>
        <v>31.871848775064709</v>
      </c>
      <c r="F155" s="11">
        <f t="shared" si="146"/>
        <v>35.216422403444007</v>
      </c>
      <c r="H155" s="40">
        <f t="shared" si="147"/>
        <v>4.127482854492448</v>
      </c>
      <c r="I155" s="40">
        <f t="shared" si="148"/>
        <v>1.0116157501680378</v>
      </c>
      <c r="L155" s="10" t="str">
        <f t="shared" ref="L155:Q155" si="155">L10</f>
        <v>21 Science, research, engineering and technology professionals</v>
      </c>
      <c r="M155" s="11">
        <f t="shared" si="155"/>
        <v>20.785761784754367</v>
      </c>
      <c r="N155" s="11">
        <f t="shared" si="155"/>
        <v>24.400928173842622</v>
      </c>
      <c r="O155" s="11">
        <f t="shared" si="155"/>
        <v>24.88322561535238</v>
      </c>
      <c r="P155" s="11">
        <f t="shared" si="155"/>
        <v>25.50738643034369</v>
      </c>
      <c r="Q155" s="11">
        <f t="shared" si="155"/>
        <v>27.428173120016737</v>
      </c>
      <c r="S155" s="40">
        <f t="shared" si="150"/>
        <v>3.6640438510939788</v>
      </c>
      <c r="T155" s="40">
        <f t="shared" si="151"/>
        <v>0.65129036373967608</v>
      </c>
      <c r="W155" s="10" t="str">
        <f t="shared" ref="W155:AB155" si="156">W10</f>
        <v>21 Science, research, engineering and technology professionals</v>
      </c>
      <c r="X155" s="11">
        <f t="shared" si="156"/>
        <v>3.9513285071254738</v>
      </c>
      <c r="Y155" s="11">
        <f t="shared" si="156"/>
        <v>4.3179104690044241</v>
      </c>
      <c r="Z155" s="11">
        <f t="shared" si="156"/>
        <v>5.3981405210632376</v>
      </c>
      <c r="AA155" s="11">
        <f t="shared" si="156"/>
        <v>6.3644623447210131</v>
      </c>
      <c r="AB155" s="11">
        <f t="shared" si="156"/>
        <v>7.7882492834272643</v>
      </c>
      <c r="AD155" s="40">
        <f t="shared" si="153"/>
        <v>6.4388588080890319</v>
      </c>
      <c r="AE155" s="40">
        <f t="shared" si="154"/>
        <v>2.4738478001444131</v>
      </c>
    </row>
    <row r="156" spans="1:31" x14ac:dyDescent="0.2">
      <c r="A156" s="10" t="str">
        <f t="shared" si="142"/>
        <v>22 Health professionals</v>
      </c>
      <c r="B156" s="11">
        <f t="shared" si="142"/>
        <v>22.411144230796296</v>
      </c>
      <c r="C156" s="11">
        <f t="shared" si="146"/>
        <v>26.492015123975001</v>
      </c>
      <c r="D156" s="11">
        <f t="shared" si="146"/>
        <v>26.080940144928533</v>
      </c>
      <c r="E156" s="11">
        <f t="shared" si="146"/>
        <v>28.29796945023681</v>
      </c>
      <c r="F156" s="11">
        <f t="shared" si="146"/>
        <v>30.923541948367138</v>
      </c>
      <c r="H156" s="40">
        <f t="shared" si="147"/>
        <v>3.0793906027996032</v>
      </c>
      <c r="I156" s="40">
        <f t="shared" si="148"/>
        <v>1.1418902521773022</v>
      </c>
      <c r="L156" s="10" t="str">
        <f t="shared" ref="L156:Q156" si="157">L11</f>
        <v>22 Health professionals</v>
      </c>
      <c r="M156" s="11">
        <f t="shared" si="157"/>
        <v>5.2898069602527515</v>
      </c>
      <c r="N156" s="11">
        <f t="shared" si="157"/>
        <v>6.3544132149565078</v>
      </c>
      <c r="O156" s="11">
        <f t="shared" si="157"/>
        <v>6.6723014309781021</v>
      </c>
      <c r="P156" s="11">
        <f t="shared" si="157"/>
        <v>7.1347775306422605</v>
      </c>
      <c r="Q156" s="11">
        <f t="shared" si="157"/>
        <v>7.6897877729928625</v>
      </c>
      <c r="S156" s="40">
        <f t="shared" si="150"/>
        <v>4.7531682055913738</v>
      </c>
      <c r="T156" s="40">
        <f t="shared" si="151"/>
        <v>0.95067947146749709</v>
      </c>
      <c r="W156" s="10" t="str">
        <f t="shared" ref="W156:AB156" si="158">W11</f>
        <v>22 Health professionals</v>
      </c>
      <c r="X156" s="11">
        <f t="shared" si="158"/>
        <v>17.121337270543567</v>
      </c>
      <c r="Y156" s="11">
        <f t="shared" si="158"/>
        <v>20.137601909018496</v>
      </c>
      <c r="Z156" s="11">
        <f t="shared" si="158"/>
        <v>19.408638713950456</v>
      </c>
      <c r="AA156" s="11">
        <f t="shared" si="158"/>
        <v>21.163191919594563</v>
      </c>
      <c r="AB156" s="11">
        <f t="shared" si="158"/>
        <v>23.233754175374301</v>
      </c>
      <c r="AD156" s="40">
        <f t="shared" si="153"/>
        <v>2.5395668799752524</v>
      </c>
      <c r="AE156" s="40">
        <f t="shared" si="154"/>
        <v>1.2064724069843047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18.229632312207517</v>
      </c>
      <c r="C157" s="11">
        <f t="shared" si="146"/>
        <v>19.218124978221667</v>
      </c>
      <c r="D157" s="11">
        <f t="shared" si="146"/>
        <v>20.276846525200625</v>
      </c>
      <c r="E157" s="11">
        <f t="shared" si="146"/>
        <v>21.396323805126315</v>
      </c>
      <c r="F157" s="11">
        <f t="shared" si="146"/>
        <v>23.507020138933079</v>
      </c>
      <c r="H157" s="40">
        <f t="shared" si="147"/>
        <v>2.1514418443911554</v>
      </c>
      <c r="I157" s="40">
        <f t="shared" si="148"/>
        <v>0.99033458212731684</v>
      </c>
      <c r="L157" s="10" t="str">
        <f t="shared" ref="L157:Q157" si="159">L12</f>
        <v>23 Teaching and other educational professionals</v>
      </c>
      <c r="M157" s="11">
        <f t="shared" si="159"/>
        <v>6.0996421075427678</v>
      </c>
      <c r="N157" s="11">
        <f t="shared" si="159"/>
        <v>6.1252773092488493</v>
      </c>
      <c r="O157" s="11">
        <f t="shared" si="159"/>
        <v>6.5788563962662421</v>
      </c>
      <c r="P157" s="11">
        <f t="shared" si="159"/>
        <v>7.0593838017516237</v>
      </c>
      <c r="Q157" s="11">
        <f t="shared" si="159"/>
        <v>7.4992363501173429</v>
      </c>
      <c r="S157" s="40">
        <f t="shared" si="150"/>
        <v>1.5241145797251443</v>
      </c>
      <c r="T157" s="40">
        <f t="shared" si="151"/>
        <v>0.87675628986532139</v>
      </c>
      <c r="W157" s="10" t="str">
        <f t="shared" ref="W157:AB157" si="160">W12</f>
        <v>23 Teaching and other educational professionals</v>
      </c>
      <c r="X157" s="11">
        <f t="shared" si="160"/>
        <v>12.129990204664759</v>
      </c>
      <c r="Y157" s="11">
        <f t="shared" si="160"/>
        <v>13.092847668972814</v>
      </c>
      <c r="Z157" s="11">
        <f t="shared" si="160"/>
        <v>13.69799012893438</v>
      </c>
      <c r="AA157" s="11">
        <f t="shared" si="160"/>
        <v>14.336940003374702</v>
      </c>
      <c r="AB157" s="11">
        <f t="shared" si="160"/>
        <v>16.007783788815704</v>
      </c>
      <c r="AD157" s="40">
        <f t="shared" si="153"/>
        <v>2.4611626840239431</v>
      </c>
      <c r="AE157" s="40">
        <f t="shared" si="154"/>
        <v>1.0442545052568919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23.754284681152903</v>
      </c>
      <c r="C158" s="11">
        <f t="shared" si="146"/>
        <v>27.907303981014685</v>
      </c>
      <c r="D158" s="11">
        <f t="shared" si="146"/>
        <v>30.542986925576553</v>
      </c>
      <c r="E158" s="11">
        <f t="shared" si="146"/>
        <v>34.346432888341361</v>
      </c>
      <c r="F158" s="11">
        <f t="shared" si="146"/>
        <v>39.150252203844062</v>
      </c>
      <c r="H158" s="40">
        <f t="shared" si="147"/>
        <v>5.1559641948550672</v>
      </c>
      <c r="I158" s="40">
        <f t="shared" si="148"/>
        <v>1.6689185161567144</v>
      </c>
      <c r="L158" s="10" t="str">
        <f t="shared" ref="L158:Q158" si="161">L13</f>
        <v>24 Business, media and public service professionals</v>
      </c>
      <c r="M158" s="11">
        <f t="shared" si="161"/>
        <v>14.396842816671761</v>
      </c>
      <c r="N158" s="11">
        <f t="shared" si="161"/>
        <v>16.315426126750836</v>
      </c>
      <c r="O158" s="11">
        <f t="shared" si="161"/>
        <v>17.868647359336634</v>
      </c>
      <c r="P158" s="11">
        <f t="shared" si="161"/>
        <v>20.215713335549246</v>
      </c>
      <c r="Q158" s="11">
        <f t="shared" si="161"/>
        <v>22.299137039299193</v>
      </c>
      <c r="S158" s="40">
        <f t="shared" si="150"/>
        <v>4.4154784875140685</v>
      </c>
      <c r="T158" s="40">
        <f t="shared" si="151"/>
        <v>1.4876256009562105</v>
      </c>
      <c r="W158" s="10" t="str">
        <f t="shared" ref="W158:AB158" si="162">W13</f>
        <v>24 Business, media and public service professionals</v>
      </c>
      <c r="X158" s="11">
        <f t="shared" si="162"/>
        <v>9.3574418644811352</v>
      </c>
      <c r="Y158" s="11">
        <f t="shared" si="162"/>
        <v>11.591877854263837</v>
      </c>
      <c r="Z158" s="11">
        <f t="shared" si="162"/>
        <v>12.674339566239949</v>
      </c>
      <c r="AA158" s="11">
        <f t="shared" si="162"/>
        <v>14.13071955279211</v>
      </c>
      <c r="AB158" s="11">
        <f t="shared" si="162"/>
        <v>16.851115164544844</v>
      </c>
      <c r="AD158" s="40">
        <f t="shared" si="153"/>
        <v>6.2560433690904249</v>
      </c>
      <c r="AE158" s="40">
        <f t="shared" si="154"/>
        <v>1.9170600312584885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7.6432081981617799</v>
      </c>
      <c r="C159" s="11">
        <f t="shared" si="146"/>
        <v>8.8206369814915817</v>
      </c>
      <c r="D159" s="11">
        <f t="shared" si="146"/>
        <v>9.589081122923437</v>
      </c>
      <c r="E159" s="11">
        <f t="shared" si="146"/>
        <v>8.4111172585148282</v>
      </c>
      <c r="F159" s="11">
        <f t="shared" si="146"/>
        <v>8.8905532975901114</v>
      </c>
      <c r="H159" s="40">
        <f t="shared" si="147"/>
        <v>4.6406094935381281</v>
      </c>
      <c r="I159" s="40">
        <f t="shared" si="148"/>
        <v>-0.50296940047550587</v>
      </c>
      <c r="L159" s="10" t="str">
        <f t="shared" ref="L159:Q159" si="163">L14</f>
        <v>31 Science, engineering and technology associate professionals</v>
      </c>
      <c r="M159" s="11">
        <f t="shared" si="163"/>
        <v>5.8964820761526093</v>
      </c>
      <c r="N159" s="11">
        <f t="shared" si="163"/>
        <v>7.0256901148459043</v>
      </c>
      <c r="O159" s="11">
        <f t="shared" si="163"/>
        <v>7.3515863844136531</v>
      </c>
      <c r="P159" s="11">
        <f t="shared" si="163"/>
        <v>6.1069164676276477</v>
      </c>
      <c r="Q159" s="11">
        <f t="shared" si="163"/>
        <v>6.1794178766933001</v>
      </c>
      <c r="S159" s="40">
        <f t="shared" si="150"/>
        <v>4.5099443308509901</v>
      </c>
      <c r="T159" s="40">
        <f t="shared" si="151"/>
        <v>-1.1512686107142511</v>
      </c>
      <c r="W159" s="10" t="str">
        <f t="shared" ref="W159:AB159" si="164">W14</f>
        <v>31 Science, engineering and technology associate professionals</v>
      </c>
      <c r="X159" s="11">
        <f t="shared" si="164"/>
        <v>1.7467261220091757</v>
      </c>
      <c r="Y159" s="11">
        <f t="shared" si="164"/>
        <v>1.7949468666456854</v>
      </c>
      <c r="Z159" s="11">
        <f t="shared" si="164"/>
        <v>2.2374947385097683</v>
      </c>
      <c r="AA159" s="11">
        <f t="shared" si="164"/>
        <v>2.3042007908871742</v>
      </c>
      <c r="AB159" s="11">
        <f t="shared" si="164"/>
        <v>2.7111354208968184</v>
      </c>
      <c r="AD159" s="40">
        <f t="shared" si="153"/>
        <v>5.0769459385287652</v>
      </c>
      <c r="AE159" s="40">
        <f t="shared" si="154"/>
        <v>1.2882993303792833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9.3018263614397814</v>
      </c>
      <c r="C160" s="11">
        <f t="shared" si="146"/>
        <v>10.601860875692488</v>
      </c>
      <c r="D160" s="11">
        <f t="shared" si="146"/>
        <v>10.694606584925078</v>
      </c>
      <c r="E160" s="11">
        <f t="shared" si="146"/>
        <v>10.949924988095594</v>
      </c>
      <c r="F160" s="11">
        <f t="shared" si="146"/>
        <v>12.042978990667978</v>
      </c>
      <c r="H160" s="40">
        <f t="shared" si="147"/>
        <v>2.8298771554558177</v>
      </c>
      <c r="I160" s="40">
        <f t="shared" si="148"/>
        <v>0.79475673613980113</v>
      </c>
      <c r="L160" s="10" t="str">
        <f t="shared" ref="L160:Q160" si="165">L15</f>
        <v>32 Health and social care associate professionals</v>
      </c>
      <c r="M160" s="11">
        <f t="shared" si="165"/>
        <v>2.1682710321816518</v>
      </c>
      <c r="N160" s="11">
        <f t="shared" si="165"/>
        <v>2.2834242105063032</v>
      </c>
      <c r="O160" s="11">
        <f t="shared" si="165"/>
        <v>2.4141176936427127</v>
      </c>
      <c r="P160" s="11">
        <f t="shared" si="165"/>
        <v>2.2663749564839191</v>
      </c>
      <c r="Q160" s="11">
        <f t="shared" si="165"/>
        <v>2.378908445050083</v>
      </c>
      <c r="S160" s="40">
        <f t="shared" si="150"/>
        <v>2.1713129423639232</v>
      </c>
      <c r="T160" s="40">
        <f>IF(Q$151-O$151 &lt;&gt; 0,(EXP(LN(Q160/O160)/(Q$151-O$151))-1)*100,0)</f>
        <v>-9.7899581452332018E-2</v>
      </c>
      <c r="W160" s="10" t="str">
        <f t="shared" ref="W160:AB160" si="166">W15</f>
        <v>32 Health and social care associate professionals</v>
      </c>
      <c r="X160" s="11">
        <f t="shared" si="166"/>
        <v>7.1335553292581286</v>
      </c>
      <c r="Y160" s="11">
        <f t="shared" si="166"/>
        <v>8.3184366651861854</v>
      </c>
      <c r="Z160" s="11">
        <f t="shared" si="166"/>
        <v>8.2804888912823689</v>
      </c>
      <c r="AA160" s="11">
        <f t="shared" si="166"/>
        <v>8.6835500316116701</v>
      </c>
      <c r="AB160" s="11">
        <f t="shared" si="166"/>
        <v>9.6640705456178928</v>
      </c>
      <c r="AD160" s="40">
        <f t="shared" si="153"/>
        <v>3.0267473499626441</v>
      </c>
      <c r="AE160" s="40">
        <f t="shared" si="154"/>
        <v>1.0354098482757035</v>
      </c>
    </row>
    <row r="161" spans="1:31" x14ac:dyDescent="0.2">
      <c r="A161" s="10" t="str">
        <f t="shared" si="142"/>
        <v>33 Protective service occupations</v>
      </c>
      <c r="B161" s="11">
        <f t="shared" si="142"/>
        <v>5.0782263297945391</v>
      </c>
      <c r="C161" s="11">
        <f t="shared" si="146"/>
        <v>5.0521785934724273</v>
      </c>
      <c r="D161" s="11">
        <f t="shared" si="146"/>
        <v>5.3481138102137775</v>
      </c>
      <c r="E161" s="11">
        <f t="shared" si="146"/>
        <v>6.5022368283480461</v>
      </c>
      <c r="F161" s="11">
        <f t="shared" si="146"/>
        <v>7.6311218518475119</v>
      </c>
      <c r="H161" s="40">
        <f t="shared" si="147"/>
        <v>1.0410190276751941</v>
      </c>
      <c r="I161" s="40">
        <f t="shared" si="148"/>
        <v>2.3982457461467321</v>
      </c>
      <c r="L161" s="10" t="str">
        <f t="shared" ref="L161:Q161" si="167">L16</f>
        <v>33 Protective service occupations</v>
      </c>
      <c r="M161" s="11">
        <f t="shared" si="167"/>
        <v>3.9421694242611771</v>
      </c>
      <c r="N161" s="11">
        <f t="shared" si="167"/>
        <v>3.7951509652823541</v>
      </c>
      <c r="O161" s="11">
        <f t="shared" si="167"/>
        <v>3.9359294990798501</v>
      </c>
      <c r="P161" s="11">
        <f t="shared" si="167"/>
        <v>4.6307740455870325</v>
      </c>
      <c r="Q161" s="11">
        <f t="shared" si="167"/>
        <v>5.0941328830063277</v>
      </c>
      <c r="S161" s="40">
        <f t="shared" si="150"/>
        <v>-3.1677378881189711E-2</v>
      </c>
      <c r="T161" s="40">
        <f t="shared" si="151"/>
        <v>1.7344864795797443</v>
      </c>
      <c r="W161" s="10" t="str">
        <f t="shared" ref="W161:AB161" si="168">W16</f>
        <v>33 Protective service occupations</v>
      </c>
      <c r="X161" s="11">
        <f t="shared" si="168"/>
        <v>1.1360569055333647</v>
      </c>
      <c r="Y161" s="11">
        <f t="shared" si="168"/>
        <v>1.2570276281900741</v>
      </c>
      <c r="Z161" s="11">
        <f t="shared" si="168"/>
        <v>1.4121843111339303</v>
      </c>
      <c r="AA161" s="11">
        <f t="shared" si="168"/>
        <v>1.8714627827610126</v>
      </c>
      <c r="AB161" s="11">
        <f t="shared" si="168"/>
        <v>2.536988968841182</v>
      </c>
      <c r="AD161" s="40">
        <f t="shared" si="153"/>
        <v>4.4475504777926611</v>
      </c>
      <c r="AE161" s="40">
        <f t="shared" si="154"/>
        <v>3.9828731143106477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8.8895200115601476</v>
      </c>
      <c r="C162" s="11">
        <f t="shared" si="146"/>
        <v>9.3611552205464363</v>
      </c>
      <c r="D162" s="11">
        <f t="shared" si="146"/>
        <v>9.3826823360880898</v>
      </c>
      <c r="E162" s="11">
        <f t="shared" si="146"/>
        <v>9.026206510737337</v>
      </c>
      <c r="F162" s="11">
        <f t="shared" si="146"/>
        <v>10.225599217625376</v>
      </c>
      <c r="H162" s="40">
        <f t="shared" si="147"/>
        <v>1.0857040385588101</v>
      </c>
      <c r="I162" s="40">
        <f t="shared" si="148"/>
        <v>0.57517191776890186</v>
      </c>
      <c r="L162" s="10" t="str">
        <f t="shared" ref="L162:Q162" si="169">L17</f>
        <v>34 Culture, media and sports occupations</v>
      </c>
      <c r="M162" s="11">
        <f t="shared" si="169"/>
        <v>5.3901078811586993</v>
      </c>
      <c r="N162" s="11">
        <f t="shared" si="169"/>
        <v>5.7569269404112866</v>
      </c>
      <c r="O162" s="11">
        <f t="shared" si="169"/>
        <v>5.6513288112437765</v>
      </c>
      <c r="P162" s="11">
        <f t="shared" si="169"/>
        <v>5.4588336911677713</v>
      </c>
      <c r="Q162" s="11">
        <f t="shared" si="169"/>
        <v>6.0524387401911328</v>
      </c>
      <c r="S162" s="40">
        <f t="shared" si="150"/>
        <v>0.9509996462759629</v>
      </c>
      <c r="T162" s="40">
        <f t="shared" si="151"/>
        <v>0.45818368641998841</v>
      </c>
      <c r="W162" s="10" t="str">
        <f t="shared" ref="W162:AB162" si="170">W17</f>
        <v>34 Culture, media and sports occupations</v>
      </c>
      <c r="X162" s="11">
        <f t="shared" si="170"/>
        <v>3.4994121304014425</v>
      </c>
      <c r="Y162" s="11">
        <f t="shared" si="170"/>
        <v>3.6042282801351546</v>
      </c>
      <c r="Z162" s="11">
        <f t="shared" si="170"/>
        <v>3.7313535248443075</v>
      </c>
      <c r="AA162" s="11">
        <f t="shared" si="170"/>
        <v>3.5673728195695715</v>
      </c>
      <c r="AB162" s="11">
        <f t="shared" si="170"/>
        <v>4.1731604774342417</v>
      </c>
      <c r="AD162" s="40">
        <f t="shared" si="153"/>
        <v>1.291793515915951</v>
      </c>
      <c r="AE162" s="40">
        <f t="shared" si="154"/>
        <v>0.74880706859119517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28.13643667306042</v>
      </c>
      <c r="C163" s="11">
        <f t="shared" si="146"/>
        <v>29.15016804430401</v>
      </c>
      <c r="D163" s="11">
        <f t="shared" si="146"/>
        <v>30.066882142188014</v>
      </c>
      <c r="E163" s="11">
        <f t="shared" si="146"/>
        <v>29.090570914122289</v>
      </c>
      <c r="F163" s="11">
        <f t="shared" si="146"/>
        <v>30.637674198279267</v>
      </c>
      <c r="H163" s="40">
        <f t="shared" si="147"/>
        <v>1.3360238923113332</v>
      </c>
      <c r="I163" s="40">
        <f t="shared" si="148"/>
        <v>0.12545282402292024</v>
      </c>
      <c r="L163" s="10" t="str">
        <f t="shared" ref="L163:Q163" si="171">L18</f>
        <v>35 Business and public service associate professionals</v>
      </c>
      <c r="M163" s="11">
        <f t="shared" si="171"/>
        <v>15.687917483883741</v>
      </c>
      <c r="N163" s="11">
        <f t="shared" si="171"/>
        <v>15.880280209167147</v>
      </c>
      <c r="O163" s="11">
        <f t="shared" si="171"/>
        <v>16.442842415889842</v>
      </c>
      <c r="P163" s="11">
        <f t="shared" si="171"/>
        <v>15.434383869974891</v>
      </c>
      <c r="Q163" s="11">
        <f t="shared" si="171"/>
        <v>15.443236416062033</v>
      </c>
      <c r="S163" s="40">
        <f t="shared" si="150"/>
        <v>0.94442060966490882</v>
      </c>
      <c r="T163" s="40">
        <f t="shared" si="151"/>
        <v>-0.41725463679340713</v>
      </c>
      <c r="W163" s="10" t="str">
        <f t="shared" ref="W163:AB163" si="172">W18</f>
        <v>35 Business and public service associate professionals</v>
      </c>
      <c r="X163" s="11">
        <f t="shared" si="172"/>
        <v>12.448519189176682</v>
      </c>
      <c r="Y163" s="11">
        <f t="shared" si="172"/>
        <v>13.269887835136858</v>
      </c>
      <c r="Z163" s="11">
        <f t="shared" si="172"/>
        <v>13.624039726298168</v>
      </c>
      <c r="AA163" s="11">
        <f t="shared" si="172"/>
        <v>13.656187044147359</v>
      </c>
      <c r="AB163" s="11">
        <f t="shared" si="172"/>
        <v>15.194437782217195</v>
      </c>
      <c r="AD163" s="40">
        <f t="shared" si="153"/>
        <v>1.8210665013146388</v>
      </c>
      <c r="AE163" s="40">
        <f t="shared" si="154"/>
        <v>0.72994162189077283</v>
      </c>
    </row>
    <row r="164" spans="1:31" x14ac:dyDescent="0.2">
      <c r="A164" s="10" t="str">
        <f t="shared" si="142"/>
        <v>41 Administrative occupations</v>
      </c>
      <c r="B164" s="11">
        <f t="shared" si="142"/>
        <v>51.088712997845121</v>
      </c>
      <c r="C164" s="11">
        <f t="shared" si="146"/>
        <v>48.131937874706779</v>
      </c>
      <c r="D164" s="11">
        <f t="shared" si="146"/>
        <v>50.310664646235288</v>
      </c>
      <c r="E164" s="11">
        <f t="shared" si="146"/>
        <v>47.269030523828192</v>
      </c>
      <c r="F164" s="11">
        <f t="shared" si="146"/>
        <v>45.692396210161498</v>
      </c>
      <c r="H164" s="40">
        <f t="shared" si="147"/>
        <v>-0.30645978461604217</v>
      </c>
      <c r="I164" s="40">
        <f t="shared" si="148"/>
        <v>-0.63984539061835433</v>
      </c>
      <c r="L164" s="10" t="str">
        <f t="shared" ref="L164:Q164" si="173">L19</f>
        <v>41 Administrative occupations</v>
      </c>
      <c r="M164" s="11">
        <f t="shared" si="173"/>
        <v>16.20717225663898</v>
      </c>
      <c r="N164" s="11">
        <f t="shared" si="173"/>
        <v>14.733293504302617</v>
      </c>
      <c r="O164" s="11">
        <f t="shared" si="173"/>
        <v>17.554154924459649</v>
      </c>
      <c r="P164" s="11">
        <f t="shared" si="173"/>
        <v>17.263665671156197</v>
      </c>
      <c r="Q164" s="11">
        <f t="shared" si="173"/>
        <v>19.29448697256278</v>
      </c>
      <c r="S164" s="40">
        <f t="shared" si="150"/>
        <v>1.609551820061883</v>
      </c>
      <c r="T164" s="40">
        <f t="shared" si="151"/>
        <v>0.63218146021650767</v>
      </c>
      <c r="W164" s="10" t="str">
        <f t="shared" ref="W164:AB164" si="174">W19</f>
        <v>41 Administrative occupations</v>
      </c>
      <c r="X164" s="11">
        <f t="shared" si="174"/>
        <v>34.881540741206166</v>
      </c>
      <c r="Y164" s="11">
        <f t="shared" si="174"/>
        <v>33.398644370404128</v>
      </c>
      <c r="Z164" s="11">
        <f t="shared" si="174"/>
        <v>32.75650972177565</v>
      </c>
      <c r="AA164" s="11">
        <f t="shared" si="174"/>
        <v>30.005364852672034</v>
      </c>
      <c r="AB164" s="11">
        <f t="shared" si="174"/>
        <v>26.397909237598718</v>
      </c>
      <c r="AD164" s="40">
        <f t="shared" si="153"/>
        <v>-1.2492524043221542</v>
      </c>
      <c r="AE164" s="40">
        <f t="shared" si="154"/>
        <v>-1.4284783718912175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11.605813929866898</v>
      </c>
      <c r="C165" s="11">
        <f t="shared" si="146"/>
        <v>10.097944911961342</v>
      </c>
      <c r="D165" s="11">
        <f t="shared" si="146"/>
        <v>9.8661205675128691</v>
      </c>
      <c r="E165" s="11">
        <f t="shared" si="146"/>
        <v>10.501762810487945</v>
      </c>
      <c r="F165" s="11">
        <f t="shared" si="146"/>
        <v>7.3701164068329614</v>
      </c>
      <c r="H165" s="40">
        <f t="shared" si="147"/>
        <v>-3.1958083072613719</v>
      </c>
      <c r="I165" s="40">
        <f t="shared" si="148"/>
        <v>-1.9257049219492561</v>
      </c>
      <c r="L165" s="10" t="str">
        <f t="shared" ref="L165:Q165" si="175">L20</f>
        <v>42 Secretarial and related occupations</v>
      </c>
      <c r="M165" s="11">
        <f t="shared" si="175"/>
        <v>1.0690162524931386</v>
      </c>
      <c r="N165" s="11">
        <f t="shared" si="175"/>
        <v>0.76508544131096723</v>
      </c>
      <c r="O165" s="11">
        <f t="shared" si="175"/>
        <v>0.75546148818971393</v>
      </c>
      <c r="P165" s="11">
        <f t="shared" si="175"/>
        <v>0.98042511587450509</v>
      </c>
      <c r="Q165" s="11">
        <f t="shared" si="175"/>
        <v>1.1926183607195724</v>
      </c>
      <c r="S165" s="40">
        <f>IF(O$151-M$151 &lt;&gt; 0,(EXP(LN(O165/M165)/(O$151-M$151))-1)*100,0)</f>
        <v>-6.7077420586925562</v>
      </c>
      <c r="T165" s="40">
        <f t="shared" si="151"/>
        <v>3.0906498824705864</v>
      </c>
      <c r="W165" s="10" t="str">
        <f t="shared" ref="W165:AB165" si="176">W20</f>
        <v>42 Secretarial and related occupations</v>
      </c>
      <c r="X165" s="11">
        <f t="shared" si="176"/>
        <v>10.536797677373761</v>
      </c>
      <c r="Y165" s="11">
        <f t="shared" si="176"/>
        <v>9.33285947065038</v>
      </c>
      <c r="Z165" s="11">
        <f t="shared" si="176"/>
        <v>9.1106590793231561</v>
      </c>
      <c r="AA165" s="11">
        <f t="shared" si="176"/>
        <v>9.5213376946134431</v>
      </c>
      <c r="AB165" s="11">
        <f t="shared" si="176"/>
        <v>6.1774980461133877</v>
      </c>
      <c r="AD165" s="40">
        <f t="shared" si="153"/>
        <v>-2.8666804857281014</v>
      </c>
      <c r="AE165" s="40">
        <f t="shared" si="154"/>
        <v>-2.55695321445919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7.230567679338896</v>
      </c>
      <c r="C166" s="11">
        <f t="shared" si="146"/>
        <v>6.4294726491939258</v>
      </c>
      <c r="D166" s="11">
        <f t="shared" si="146"/>
        <v>5.3258240820688885</v>
      </c>
      <c r="E166" s="11">
        <f t="shared" si="146"/>
        <v>5.4716779989298203</v>
      </c>
      <c r="F166" s="11">
        <f t="shared" si="146"/>
        <v>5.8366480192466534</v>
      </c>
      <c r="H166" s="40">
        <f t="shared" si="147"/>
        <v>-5.9317890710983923</v>
      </c>
      <c r="I166" s="40">
        <f t="shared" si="148"/>
        <v>0.61246263557861447</v>
      </c>
      <c r="L166" s="10" t="str">
        <f t="shared" ref="L166:Q166" si="177">L21</f>
        <v>51 Skilled agricultural and related trades</v>
      </c>
      <c r="M166" s="11">
        <f t="shared" si="177"/>
        <v>6.2370024155133317</v>
      </c>
      <c r="N166" s="11">
        <f t="shared" si="177"/>
        <v>5.3632248669429501</v>
      </c>
      <c r="O166" s="11">
        <f t="shared" si="177"/>
        <v>4.2539099293628748</v>
      </c>
      <c r="P166" s="11">
        <f t="shared" si="177"/>
        <v>4.2771171037660851</v>
      </c>
      <c r="Q166" s="11">
        <f t="shared" si="177"/>
        <v>4.4742680860478261</v>
      </c>
      <c r="S166" s="40">
        <f t="shared" si="150"/>
        <v>-7.3676939998817197</v>
      </c>
      <c r="T166" s="40">
        <f t="shared" si="151"/>
        <v>0.33726237917484081</v>
      </c>
      <c r="W166" s="10" t="str">
        <f t="shared" ref="W166:AB166" si="178">W21</f>
        <v>51 Skilled agricultural and related trades</v>
      </c>
      <c r="X166" s="11">
        <f t="shared" si="178"/>
        <v>0.99356526382556032</v>
      </c>
      <c r="Y166" s="11">
        <f t="shared" si="178"/>
        <v>1.0662477822509697</v>
      </c>
      <c r="Z166" s="11">
        <f t="shared" si="178"/>
        <v>1.0719141527060088</v>
      </c>
      <c r="AA166" s="11">
        <f t="shared" si="178"/>
        <v>1.1945608951637339</v>
      </c>
      <c r="AB166" s="11">
        <f t="shared" si="178"/>
        <v>1.3623799331988338</v>
      </c>
      <c r="AD166" s="40">
        <f t="shared" si="153"/>
        <v>1.5296107289940464</v>
      </c>
      <c r="AE166" s="40">
        <f t="shared" si="154"/>
        <v>1.611426618431433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27.547652177413493</v>
      </c>
      <c r="C167" s="11">
        <f t="shared" si="146"/>
        <v>28.553503682824946</v>
      </c>
      <c r="D167" s="11">
        <f t="shared" si="146"/>
        <v>23.89847834732938</v>
      </c>
      <c r="E167" s="11">
        <f t="shared" si="146"/>
        <v>23.612992958383217</v>
      </c>
      <c r="F167" s="11">
        <f t="shared" si="146"/>
        <v>22.026621497664539</v>
      </c>
      <c r="H167" s="40">
        <f t="shared" si="147"/>
        <v>-2.8020440848556261</v>
      </c>
      <c r="I167" s="40">
        <f t="shared" si="148"/>
        <v>-0.54227766773301544</v>
      </c>
      <c r="L167" s="10" t="str">
        <f t="shared" ref="L167:Q167" si="179">L22</f>
        <v>52 Skilled metal, electrical and electronic trades</v>
      </c>
      <c r="M167" s="11">
        <f t="shared" si="179"/>
        <v>27.187981122772374</v>
      </c>
      <c r="N167" s="11">
        <f t="shared" si="179"/>
        <v>27.954113128844408</v>
      </c>
      <c r="O167" s="11">
        <f t="shared" si="179"/>
        <v>23.416012547220113</v>
      </c>
      <c r="P167" s="11">
        <f t="shared" si="179"/>
        <v>22.565811901040959</v>
      </c>
      <c r="Q167" s="11">
        <f t="shared" si="179"/>
        <v>20.754910561555658</v>
      </c>
      <c r="S167" s="40">
        <f t="shared" si="150"/>
        <v>-2.9429255360600481</v>
      </c>
      <c r="T167" s="40">
        <f t="shared" si="151"/>
        <v>-0.80102266421047119</v>
      </c>
      <c r="W167" s="10" t="str">
        <f t="shared" ref="W167:AB167" si="180">W22</f>
        <v>52 Skilled metal, electrical and electronic trades</v>
      </c>
      <c r="X167" s="11">
        <f t="shared" si="180"/>
        <v>0.35967105464114119</v>
      </c>
      <c r="Y167" s="11">
        <f t="shared" si="180"/>
        <v>0.59939055398051422</v>
      </c>
      <c r="Z167" s="11">
        <f t="shared" si="180"/>
        <v>0.48246580010926859</v>
      </c>
      <c r="AA167" s="11">
        <f t="shared" si="180"/>
        <v>1.0471810573422407</v>
      </c>
      <c r="AB167" s="11">
        <f t="shared" si="180"/>
        <v>1.2717109361088432</v>
      </c>
      <c r="AD167" s="40">
        <f t="shared" si="153"/>
        <v>6.0503751190552402</v>
      </c>
      <c r="AE167" s="40">
        <f t="shared" si="154"/>
        <v>6.6747068762338158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19.366548017371692</v>
      </c>
      <c r="C168" s="11">
        <f t="shared" si="146"/>
        <v>23.077106477717102</v>
      </c>
      <c r="D168" s="11">
        <f t="shared" si="146"/>
        <v>18.812587286290373</v>
      </c>
      <c r="E168" s="11">
        <f t="shared" si="146"/>
        <v>19.01689176886207</v>
      </c>
      <c r="F168" s="11">
        <f t="shared" si="146"/>
        <v>16.7169502922055</v>
      </c>
      <c r="H168" s="40">
        <f t="shared" si="147"/>
        <v>-0.57874013764965815</v>
      </c>
      <c r="I168" s="40">
        <f t="shared" si="148"/>
        <v>-0.78426176032970751</v>
      </c>
      <c r="L168" s="10" t="str">
        <f t="shared" ref="L168:Q168" si="181">L23</f>
        <v>53 Skilled construction and building trades</v>
      </c>
      <c r="M168" s="11">
        <f t="shared" si="181"/>
        <v>19.114292511242425</v>
      </c>
      <c r="N168" s="11">
        <f t="shared" si="181"/>
        <v>22.839420897612676</v>
      </c>
      <c r="O168" s="11">
        <f t="shared" si="181"/>
        <v>18.529022657834155</v>
      </c>
      <c r="P168" s="11">
        <f t="shared" si="181"/>
        <v>18.724907150160799</v>
      </c>
      <c r="Q168" s="11">
        <f t="shared" si="181"/>
        <v>16.389993742419488</v>
      </c>
      <c r="S168" s="40">
        <f t="shared" si="150"/>
        <v>-0.62003100723806437</v>
      </c>
      <c r="T168" s="40">
        <f t="shared" si="151"/>
        <v>-0.81444715480525343</v>
      </c>
      <c r="W168" s="10" t="str">
        <f t="shared" ref="W168:AB168" si="182">W23</f>
        <v>53 Skilled construction and building trades</v>
      </c>
      <c r="X168" s="11">
        <f t="shared" si="182"/>
        <v>0.25225550612926745</v>
      </c>
      <c r="Y168" s="11">
        <f t="shared" si="182"/>
        <v>0.23768558010442725</v>
      </c>
      <c r="Z168" s="11">
        <f t="shared" si="182"/>
        <v>0.28356462845621322</v>
      </c>
      <c r="AA168" s="11">
        <f t="shared" si="182"/>
        <v>0.29198461870126796</v>
      </c>
      <c r="AB168" s="11">
        <f t="shared" si="182"/>
        <v>0.32695654978602523</v>
      </c>
      <c r="AD168" s="40">
        <f t="shared" si="153"/>
        <v>2.3675431852159701</v>
      </c>
      <c r="AE168" s="40">
        <f t="shared" si="154"/>
        <v>0.95376780503280134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10.809633650047138</v>
      </c>
      <c r="C169" s="11">
        <f t="shared" si="146"/>
        <v>9.090765483546706</v>
      </c>
      <c r="D169" s="11">
        <f t="shared" si="146"/>
        <v>9.1292015071912882</v>
      </c>
      <c r="E169" s="11">
        <f t="shared" si="146"/>
        <v>8.7697661177916224</v>
      </c>
      <c r="F169" s="11">
        <f t="shared" si="146"/>
        <v>8.4163275065285674</v>
      </c>
      <c r="H169" s="40">
        <f t="shared" si="147"/>
        <v>-3.3227332549560118</v>
      </c>
      <c r="I169" s="40">
        <f t="shared" si="148"/>
        <v>-0.54056474642274477</v>
      </c>
      <c r="L169" s="10" t="str">
        <f t="shared" ref="L169:Q169" si="183">L24</f>
        <v>54 Textiles, printing and other skilled trades</v>
      </c>
      <c r="M169" s="11">
        <f t="shared" si="183"/>
        <v>7.0146641422820117</v>
      </c>
      <c r="N169" s="11">
        <f t="shared" si="183"/>
        <v>5.8781227273196528</v>
      </c>
      <c r="O169" s="11">
        <f t="shared" si="183"/>
        <v>5.4017311344780721</v>
      </c>
      <c r="P169" s="11">
        <f t="shared" si="183"/>
        <v>5.0964121807436031</v>
      </c>
      <c r="Q169" s="11">
        <f t="shared" si="183"/>
        <v>4.7339500667301708</v>
      </c>
      <c r="S169" s="40">
        <f t="shared" si="150"/>
        <v>-5.0914766636926512</v>
      </c>
      <c r="T169" s="40">
        <f t="shared" si="151"/>
        <v>-0.87587182643640293</v>
      </c>
      <c r="W169" s="10" t="str">
        <f t="shared" ref="W169:AB169" si="184">W24</f>
        <v>54 Textiles, printing and other skilled trades</v>
      </c>
      <c r="X169" s="11">
        <f t="shared" si="184"/>
        <v>3.7949695077651362</v>
      </c>
      <c r="Y169" s="11">
        <f t="shared" si="184"/>
        <v>3.2126427562270399</v>
      </c>
      <c r="Z169" s="11">
        <f t="shared" si="184"/>
        <v>3.7274703727132086</v>
      </c>
      <c r="AA169" s="11">
        <f t="shared" si="184"/>
        <v>3.6733539370480335</v>
      </c>
      <c r="AB169" s="11">
        <f t="shared" si="184"/>
        <v>3.682377439798397</v>
      </c>
      <c r="AD169" s="40">
        <f t="shared" si="153"/>
        <v>-0.35828774511752481</v>
      </c>
      <c r="AE169" s="40">
        <f t="shared" si="154"/>
        <v>-8.1108637930427108E-2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38.989033399837055</v>
      </c>
      <c r="C170" s="11">
        <f t="shared" si="146"/>
        <v>39.714933248923217</v>
      </c>
      <c r="D170" s="11">
        <f t="shared" si="146"/>
        <v>38.432406419975138</v>
      </c>
      <c r="E170" s="11">
        <f t="shared" si="146"/>
        <v>41.742941990295954</v>
      </c>
      <c r="F170" s="11">
        <f t="shared" si="146"/>
        <v>45.665989436153147</v>
      </c>
      <c r="H170" s="40">
        <f t="shared" si="147"/>
        <v>-0.28717467894496806</v>
      </c>
      <c r="I170" s="40">
        <f t="shared" si="148"/>
        <v>1.1563195228650569</v>
      </c>
      <c r="L170" s="10" t="str">
        <f t="shared" ref="L170:Q170" si="185">L25</f>
        <v>61 Caring personal service occupations</v>
      </c>
      <c r="M170" s="11">
        <f t="shared" si="185"/>
        <v>4.4101289690306489</v>
      </c>
      <c r="N170" s="11">
        <f t="shared" si="185"/>
        <v>4.5008861185463322</v>
      </c>
      <c r="O170" s="11">
        <f t="shared" si="185"/>
        <v>4.2902046859622489</v>
      </c>
      <c r="P170" s="11">
        <f t="shared" si="185"/>
        <v>5.3014161901886521</v>
      </c>
      <c r="Q170" s="11">
        <f t="shared" si="185"/>
        <v>6.0683719786799086</v>
      </c>
      <c r="S170" s="40">
        <f t="shared" si="150"/>
        <v>-0.54987242787476465</v>
      </c>
      <c r="T170" s="40">
        <f t="shared" si="151"/>
        <v>2.338633130990786</v>
      </c>
      <c r="W170" s="10" t="str">
        <f t="shared" ref="W170:AB170" si="186">W25</f>
        <v>61 Caring personal service occupations</v>
      </c>
      <c r="X170" s="11">
        <f t="shared" si="186"/>
        <v>34.578904430806389</v>
      </c>
      <c r="Y170" s="11">
        <f t="shared" si="186"/>
        <v>35.214047130376883</v>
      </c>
      <c r="Z170" s="11">
        <f t="shared" si="186"/>
        <v>34.1422017340129</v>
      </c>
      <c r="AA170" s="11">
        <f t="shared" si="186"/>
        <v>36.441525800107293</v>
      </c>
      <c r="AB170" s="11">
        <f t="shared" si="186"/>
        <v>39.597617457473248</v>
      </c>
      <c r="AD170" s="40">
        <f t="shared" si="153"/>
        <v>-0.25386902562417601</v>
      </c>
      <c r="AE170" s="40">
        <f t="shared" si="154"/>
        <v>0.99313076453184657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11.94906199147472</v>
      </c>
      <c r="C171" s="11">
        <f t="shared" si="146"/>
        <v>11.391664035312639</v>
      </c>
      <c r="D171" s="11">
        <f t="shared" si="146"/>
        <v>10.352827570407129</v>
      </c>
      <c r="E171" s="11">
        <f t="shared" si="146"/>
        <v>10.66353341560372</v>
      </c>
      <c r="F171" s="11">
        <f t="shared" si="146"/>
        <v>11.046589817681564</v>
      </c>
      <c r="H171" s="40">
        <f t="shared" si="147"/>
        <v>-2.827129216999047</v>
      </c>
      <c r="I171" s="40">
        <f t="shared" si="148"/>
        <v>0.43335018429824235</v>
      </c>
      <c r="L171" s="10" t="str">
        <f t="shared" ref="L171:Q171" si="187">L26</f>
        <v>62 Leisure, travel and related personal service occupations</v>
      </c>
      <c r="M171" s="11">
        <f t="shared" si="187"/>
        <v>3.2157860251175117</v>
      </c>
      <c r="N171" s="11">
        <f t="shared" si="187"/>
        <v>3.288708434497178</v>
      </c>
      <c r="O171" s="11">
        <f t="shared" si="187"/>
        <v>3.1313863439300853</v>
      </c>
      <c r="P171" s="11">
        <f t="shared" si="187"/>
        <v>3.2857878291730089</v>
      </c>
      <c r="Q171" s="11">
        <f t="shared" si="187"/>
        <v>3.5188004065959233</v>
      </c>
      <c r="S171" s="40">
        <f t="shared" si="150"/>
        <v>-0.53050754699059954</v>
      </c>
      <c r="T171" s="40">
        <f t="shared" si="151"/>
        <v>0.78066011859148077</v>
      </c>
      <c r="W171" s="10" t="str">
        <f t="shared" ref="W171:AB171" si="188">W26</f>
        <v>62 Leisure, travel and related personal service occupations</v>
      </c>
      <c r="X171" s="11">
        <f t="shared" si="188"/>
        <v>8.7332759663572119</v>
      </c>
      <c r="Y171" s="11">
        <f t="shared" si="188"/>
        <v>8.1029556008154699</v>
      </c>
      <c r="Z171" s="11">
        <f t="shared" si="188"/>
        <v>7.2214412264770438</v>
      </c>
      <c r="AA171" s="11">
        <f t="shared" si="188"/>
        <v>7.3777455864307058</v>
      </c>
      <c r="AB171" s="11">
        <f t="shared" si="188"/>
        <v>7.5277894110856298</v>
      </c>
      <c r="AD171" s="40">
        <f t="shared" si="153"/>
        <v>-3.7303618495398427</v>
      </c>
      <c r="AE171" s="40">
        <f t="shared" si="154"/>
        <v>0.27736313487671804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0.50568458347317136</v>
      </c>
      <c r="C172" s="11">
        <f t="shared" si="146"/>
        <v>0.41977721911187676</v>
      </c>
      <c r="D172" s="11">
        <f t="shared" si="146"/>
        <v>0.5254338151295449</v>
      </c>
      <c r="E172" s="11">
        <f t="shared" si="146"/>
        <v>0.4371543884493746</v>
      </c>
      <c r="F172" s="11">
        <f t="shared" si="146"/>
        <v>0.4825870278857109</v>
      </c>
      <c r="H172" s="40">
        <f t="shared" si="147"/>
        <v>0.76916527094179621</v>
      </c>
      <c r="I172" s="40">
        <f t="shared" si="148"/>
        <v>-0.56548151829166615</v>
      </c>
      <c r="L172" s="10" t="str">
        <f t="shared" ref="L172:Q172" si="189">L27</f>
        <v>63 Community and civil enforcement occupations</v>
      </c>
      <c r="M172" s="11">
        <f t="shared" si="189"/>
        <v>0.39355328452069815</v>
      </c>
      <c r="N172" s="11">
        <f t="shared" si="189"/>
        <v>0.28487139765197456</v>
      </c>
      <c r="O172" s="11">
        <f t="shared" si="189"/>
        <v>0.4065104680136894</v>
      </c>
      <c r="P172" s="11">
        <f t="shared" si="189"/>
        <v>0.28106170031786665</v>
      </c>
      <c r="Q172" s="11">
        <f t="shared" si="189"/>
        <v>0.32497249886606444</v>
      </c>
      <c r="S172" s="40">
        <f t="shared" si="150"/>
        <v>0.64996737544045224</v>
      </c>
      <c r="T172" s="40">
        <f t="shared" si="151"/>
        <v>-1.4813788060955679</v>
      </c>
      <c r="W172" s="10" t="str">
        <f t="shared" ref="W172:AB172" si="190">W27</f>
        <v>63 Community and civil enforcement occupations</v>
      </c>
      <c r="X172" s="11">
        <f t="shared" si="190"/>
        <v>0.11213129895247342</v>
      </c>
      <c r="Y172" s="11">
        <f t="shared" si="190"/>
        <v>0.13490582145990157</v>
      </c>
      <c r="Z172" s="11">
        <f t="shared" si="190"/>
        <v>0.11892334711585575</v>
      </c>
      <c r="AA172" s="11">
        <f t="shared" si="190"/>
        <v>0.15609268813150814</v>
      </c>
      <c r="AB172" s="11">
        <f t="shared" si="190"/>
        <v>0.15761452901964637</v>
      </c>
      <c r="AD172" s="40">
        <f t="shared" si="153"/>
        <v>1.183117050723359</v>
      </c>
      <c r="AE172" s="40">
        <f t="shared" si="154"/>
        <v>1.8955634052122861</v>
      </c>
    </row>
    <row r="173" spans="1:31" x14ac:dyDescent="0.2">
      <c r="A173" s="10" t="str">
        <f t="shared" si="142"/>
        <v>71 Sales occupations</v>
      </c>
      <c r="B173" s="11">
        <f t="shared" si="142"/>
        <v>34.804749473946991</v>
      </c>
      <c r="C173" s="11">
        <f t="shared" si="146"/>
        <v>31.457706683829869</v>
      </c>
      <c r="D173" s="11">
        <f t="shared" si="146"/>
        <v>30.742306870520004</v>
      </c>
      <c r="E173" s="11">
        <f t="shared" si="146"/>
        <v>28.451970801664284</v>
      </c>
      <c r="F173" s="11">
        <f t="shared" si="146"/>
        <v>26.997592330011408</v>
      </c>
      <c r="H173" s="40">
        <f t="shared" si="147"/>
        <v>-2.4517262710925691</v>
      </c>
      <c r="I173" s="40">
        <f t="shared" si="148"/>
        <v>-0.86220874769820099</v>
      </c>
      <c r="L173" s="10" t="str">
        <f t="shared" ref="L173:Q173" si="191">L28</f>
        <v>71 Sales occupations</v>
      </c>
      <c r="M173" s="11">
        <f t="shared" si="191"/>
        <v>13.975291374431613</v>
      </c>
      <c r="N173" s="11">
        <f t="shared" si="191"/>
        <v>13.454533077127156</v>
      </c>
      <c r="O173" s="11">
        <f t="shared" si="191"/>
        <v>13.196996644925447</v>
      </c>
      <c r="P173" s="11">
        <f t="shared" si="191"/>
        <v>12.425161678672675</v>
      </c>
      <c r="Q173" s="11">
        <f t="shared" si="191"/>
        <v>11.982574742596251</v>
      </c>
      <c r="S173" s="40">
        <f t="shared" si="150"/>
        <v>-1.1394899040955919</v>
      </c>
      <c r="T173" s="40">
        <f t="shared" si="151"/>
        <v>-0.64150542562034785</v>
      </c>
      <c r="W173" s="10" t="str">
        <f t="shared" ref="W173:AB173" si="192">W28</f>
        <v>71 Sales occupations</v>
      </c>
      <c r="X173" s="11">
        <f t="shared" si="192"/>
        <v>20.82945809951536</v>
      </c>
      <c r="Y173" s="11">
        <f t="shared" si="192"/>
        <v>18.003173606702731</v>
      </c>
      <c r="Z173" s="11">
        <f t="shared" si="192"/>
        <v>17.545310225594537</v>
      </c>
      <c r="AA173" s="11">
        <f t="shared" si="192"/>
        <v>16.026809122991555</v>
      </c>
      <c r="AB173" s="11">
        <f t="shared" si="192"/>
        <v>15.015017587415155</v>
      </c>
      <c r="AD173" s="40">
        <f t="shared" si="153"/>
        <v>-3.3734183045586508</v>
      </c>
      <c r="AE173" s="40">
        <f t="shared" si="154"/>
        <v>-1.0328676909933998</v>
      </c>
    </row>
    <row r="174" spans="1:31" x14ac:dyDescent="0.2">
      <c r="A174" s="10" t="str">
        <f t="shared" si="142"/>
        <v>72 Customer service occupations</v>
      </c>
      <c r="B174" s="11">
        <f t="shared" si="142"/>
        <v>9.2311386453895103</v>
      </c>
      <c r="C174" s="11">
        <f t="shared" si="146"/>
        <v>9.5210608882719505</v>
      </c>
      <c r="D174" s="11">
        <f t="shared" si="146"/>
        <v>9.7216861374680672</v>
      </c>
      <c r="E174" s="11">
        <f t="shared" si="146"/>
        <v>12.816079754767097</v>
      </c>
      <c r="F174" s="11">
        <f t="shared" si="146"/>
        <v>14.933301216172667</v>
      </c>
      <c r="H174" s="40">
        <f t="shared" si="147"/>
        <v>1.0409136008038722</v>
      </c>
      <c r="I174" s="40">
        <f t="shared" si="148"/>
        <v>2.9029002630216239</v>
      </c>
      <c r="L174" s="10" t="str">
        <f t="shared" ref="L174:Q174" si="193">L29</f>
        <v>72 Customer service occupations</v>
      </c>
      <c r="M174" s="11">
        <f t="shared" si="193"/>
        <v>4.0230421504097409</v>
      </c>
      <c r="N174" s="11">
        <f t="shared" si="193"/>
        <v>3.5807232577068291</v>
      </c>
      <c r="O174" s="11">
        <f t="shared" si="193"/>
        <v>4.0813399103685661</v>
      </c>
      <c r="P174" s="11">
        <f t="shared" si="193"/>
        <v>5.8436074195169345</v>
      </c>
      <c r="Q174" s="11">
        <f t="shared" si="193"/>
        <v>6.963998771725417</v>
      </c>
      <c r="S174" s="40">
        <f t="shared" si="150"/>
        <v>0.28815384006173339</v>
      </c>
      <c r="T174" s="40">
        <f t="shared" si="151"/>
        <v>3.6263961118281118</v>
      </c>
      <c r="W174" s="10" t="str">
        <f t="shared" ref="W174:AB174" si="194">W29</f>
        <v>72 Customer service occupations</v>
      </c>
      <c r="X174" s="11">
        <f t="shared" si="194"/>
        <v>5.2080964949797863</v>
      </c>
      <c r="Y174" s="11">
        <f t="shared" si="194"/>
        <v>5.9403376305651028</v>
      </c>
      <c r="Z174" s="11">
        <f t="shared" si="194"/>
        <v>5.640346227099494</v>
      </c>
      <c r="AA174" s="11">
        <f t="shared" si="194"/>
        <v>6.9724723352501528</v>
      </c>
      <c r="AB174" s="11">
        <f t="shared" si="194"/>
        <v>7.9693024444472309</v>
      </c>
      <c r="AD174" s="40">
        <f t="shared" si="153"/>
        <v>1.6074022903250773</v>
      </c>
      <c r="AE174" s="40">
        <f>IF(AB$151-Z$151 &lt;&gt; 0,(EXP(LN(AB174/Z174)/(AB$151-Z$151))-1)*100,0)</f>
        <v>2.331098540616261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22.391983508485978</v>
      </c>
      <c r="C175" s="11">
        <f t="shared" si="146"/>
        <v>21.484666437018372</v>
      </c>
      <c r="D175" s="11">
        <f t="shared" si="146"/>
        <v>18.454220788855697</v>
      </c>
      <c r="E175" s="11">
        <f t="shared" si="146"/>
        <v>22.511136870807846</v>
      </c>
      <c r="F175" s="11">
        <f t="shared" si="146"/>
        <v>22.128289901124614</v>
      </c>
      <c r="H175" s="40">
        <f t="shared" si="147"/>
        <v>-3.794338670692432</v>
      </c>
      <c r="I175" s="40">
        <f t="shared" si="148"/>
        <v>1.2177803750172966</v>
      </c>
      <c r="L175" s="10" t="str">
        <f t="shared" ref="L175:Q175" si="195">L30</f>
        <v>81 Process, plant and machine operatives</v>
      </c>
      <c r="M175" s="11">
        <f t="shared" si="195"/>
        <v>17.83772843047835</v>
      </c>
      <c r="N175" s="11">
        <f t="shared" si="195"/>
        <v>16.764952402003654</v>
      </c>
      <c r="O175" s="11">
        <f t="shared" si="195"/>
        <v>14.30834476475848</v>
      </c>
      <c r="P175" s="11">
        <f t="shared" si="195"/>
        <v>17.200961117916727</v>
      </c>
      <c r="Q175" s="11">
        <f t="shared" si="195"/>
        <v>16.637943662662977</v>
      </c>
      <c r="S175" s="40">
        <f t="shared" si="150"/>
        <v>-4.3136541567894815</v>
      </c>
      <c r="T175" s="40">
        <f t="shared" si="151"/>
        <v>1.010692896948262</v>
      </c>
      <c r="W175" s="10" t="str">
        <f t="shared" ref="W175:AB175" si="196">W30</f>
        <v>81 Process, plant and machine operatives</v>
      </c>
      <c r="X175" s="11">
        <f t="shared" si="196"/>
        <v>4.5542550780076292</v>
      </c>
      <c r="Y175" s="11">
        <f t="shared" si="196"/>
        <v>4.7197140350146451</v>
      </c>
      <c r="Z175" s="11">
        <f t="shared" si="196"/>
        <v>4.1458760240972312</v>
      </c>
      <c r="AA175" s="11">
        <f t="shared" si="196"/>
        <v>5.3101757528910758</v>
      </c>
      <c r="AB175" s="11">
        <f t="shared" si="196"/>
        <v>5.490346238461643</v>
      </c>
      <c r="AD175" s="40">
        <f t="shared" si="153"/>
        <v>-1.8614149775676214</v>
      </c>
      <c r="AE175" s="40">
        <f t="shared" si="154"/>
        <v>1.8901562290283946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24.769700174970229</v>
      </c>
      <c r="C176" s="11">
        <f t="shared" si="146"/>
        <v>29.039367859506346</v>
      </c>
      <c r="D176" s="11">
        <f t="shared" si="146"/>
        <v>25.592986315264991</v>
      </c>
      <c r="E176" s="11">
        <f t="shared" si="146"/>
        <v>28.535710348554193</v>
      </c>
      <c r="F176" s="11">
        <f t="shared" si="146"/>
        <v>29.45295953352462</v>
      </c>
      <c r="H176" s="40">
        <f t="shared" si="147"/>
        <v>0.65608693911591853</v>
      </c>
      <c r="I176" s="40">
        <f t="shared" si="148"/>
        <v>0.94090599304137434</v>
      </c>
      <c r="L176" s="10" t="str">
        <f t="shared" ref="L176:Q176" si="197">L31</f>
        <v>82 Transport and mobile machine drivers and operatives</v>
      </c>
      <c r="M176" s="11">
        <f t="shared" si="197"/>
        <v>23.639715461384416</v>
      </c>
      <c r="N176" s="11">
        <f t="shared" si="197"/>
        <v>27.741828280186656</v>
      </c>
      <c r="O176" s="11">
        <f t="shared" si="197"/>
        <v>24.503394586598091</v>
      </c>
      <c r="P176" s="11">
        <f t="shared" si="197"/>
        <v>26.810770304672676</v>
      </c>
      <c r="Q176" s="11">
        <f t="shared" si="197"/>
        <v>27.414920146221188</v>
      </c>
      <c r="S176" s="40">
        <f t="shared" si="150"/>
        <v>0.72025155098989213</v>
      </c>
      <c r="T176" s="40">
        <f t="shared" si="151"/>
        <v>0.75131319068368896</v>
      </c>
      <c r="W176" s="10" t="str">
        <f t="shared" ref="W176:AB176" si="198">W31</f>
        <v>82 Transport and mobile machine drivers and operatives</v>
      </c>
      <c r="X176" s="11">
        <f t="shared" si="198"/>
        <v>1.1299847135858589</v>
      </c>
      <c r="Y176" s="11">
        <f t="shared" si="198"/>
        <v>1.2975395793197286</v>
      </c>
      <c r="Z176" s="11">
        <f t="shared" si="198"/>
        <v>1.0895917286669088</v>
      </c>
      <c r="AA176" s="11">
        <f t="shared" si="198"/>
        <v>1.7249400438815041</v>
      </c>
      <c r="AB176" s="11">
        <f t="shared" si="198"/>
        <v>2.0380393873034448</v>
      </c>
      <c r="AD176" s="40">
        <f t="shared" si="153"/>
        <v>-0.72537714022705702</v>
      </c>
      <c r="AE176" s="40">
        <f t="shared" si="154"/>
        <v>4.2629283261658824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12.288763506461327</v>
      </c>
      <c r="C177" s="11">
        <f t="shared" si="146"/>
        <v>11.065126090932621</v>
      </c>
      <c r="D177" s="11">
        <f t="shared" si="146"/>
        <v>9.6062155875487072</v>
      </c>
      <c r="E177" s="11">
        <f t="shared" si="146"/>
        <v>8.281736241187069</v>
      </c>
      <c r="F177" s="11">
        <f t="shared" si="146"/>
        <v>7.8552426477169481</v>
      </c>
      <c r="H177" s="40">
        <f t="shared" si="147"/>
        <v>-4.8061638450030308</v>
      </c>
      <c r="I177" s="40">
        <f t="shared" si="148"/>
        <v>-1.3325695117578418</v>
      </c>
      <c r="L177" s="10" t="str">
        <f t="shared" ref="L177:Q178" si="199">L32</f>
        <v>91 Elementary trades and related occupations</v>
      </c>
      <c r="M177" s="11">
        <f t="shared" si="199"/>
        <v>9.2277579055080476</v>
      </c>
      <c r="N177" s="11">
        <f t="shared" si="199"/>
        <v>8.3948124035000458</v>
      </c>
      <c r="O177" s="11">
        <f t="shared" si="199"/>
        <v>7.4941550318092185</v>
      </c>
      <c r="P177" s="11">
        <f t="shared" si="199"/>
        <v>6.4344405391817006</v>
      </c>
      <c r="Q177" s="11">
        <f t="shared" si="199"/>
        <v>6.0946053913882325</v>
      </c>
      <c r="S177" s="40">
        <f t="shared" si="150"/>
        <v>-4.0764382561085721</v>
      </c>
      <c r="T177" s="40">
        <f t="shared" si="151"/>
        <v>-1.368676405776581</v>
      </c>
      <c r="W177" s="10" t="str">
        <f t="shared" ref="W177:AB178" si="200">W32</f>
        <v>91 Elementary trades and related occupations</v>
      </c>
      <c r="X177" s="11">
        <f t="shared" si="200"/>
        <v>3.0610056009532762</v>
      </c>
      <c r="Y177" s="11">
        <f t="shared" si="200"/>
        <v>2.6703136874325684</v>
      </c>
      <c r="Z177" s="11">
        <f t="shared" si="200"/>
        <v>2.1120605557394967</v>
      </c>
      <c r="AA177" s="11">
        <f t="shared" si="200"/>
        <v>1.8472957020053546</v>
      </c>
      <c r="AB177" s="11">
        <f t="shared" si="200"/>
        <v>1.7606372563287169</v>
      </c>
      <c r="AD177" s="40">
        <f t="shared" si="153"/>
        <v>-7.1528775836950835</v>
      </c>
      <c r="AE177" s="40">
        <f t="shared" si="154"/>
        <v>-1.2059245169666055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51.329214056442382</v>
      </c>
      <c r="C178" s="11">
        <f t="shared" si="146"/>
        <v>48.477241433685528</v>
      </c>
      <c r="D178" s="11">
        <f t="shared" si="146"/>
        <v>43.609111510559096</v>
      </c>
      <c r="E178" s="11">
        <f t="shared" si="146"/>
        <v>44.952580232979415</v>
      </c>
      <c r="F178" s="11">
        <f t="shared" si="146"/>
        <v>43.025543059103974</v>
      </c>
      <c r="H178" s="40">
        <f>IF(D$151-B$151 &lt;&gt; 0,(EXP(LN(D178/B178)/(D$151-B$151))-1)*100,0)</f>
        <v>-3.2073177689712629</v>
      </c>
      <c r="I178" s="40">
        <f t="shared" ref="I178" si="201">IF(F$151-D$151 &lt;&gt; 0,(EXP(LN(F178/D178)/(F$151-D$151))-1)*100,0)</f>
        <v>-8.9773973439355448E-2</v>
      </c>
      <c r="L178" s="10" t="str">
        <f t="shared" si="199"/>
        <v>92 Elementary administration and service occupations</v>
      </c>
      <c r="M178" s="11">
        <f t="shared" si="199"/>
        <v>26.071829109089673</v>
      </c>
      <c r="N178" s="11">
        <f t="shared" si="199"/>
        <v>23.310787600570311</v>
      </c>
      <c r="O178" s="11">
        <f t="shared" si="199"/>
        <v>21.783596195794214</v>
      </c>
      <c r="P178" s="11">
        <f t="shared" si="199"/>
        <v>23.648802221431769</v>
      </c>
      <c r="Q178" s="11">
        <f t="shared" si="199"/>
        <v>22.75773122384469</v>
      </c>
      <c r="S178" s="40">
        <f t="shared" ref="S178" si="202">IF(O$151-M$151 &lt;&gt; 0,(EXP(LN(O178/M178)/(O$151-M$151))-1)*100,0)</f>
        <v>-3.5301472988393479</v>
      </c>
      <c r="T178" s="40">
        <f t="shared" ref="T178" si="203">IF(Q$151-O$151 &lt;&gt; 0,(EXP(LN(Q178/O178)/(Q$151-O$151))-1)*100,0)</f>
        <v>0.29207707110294745</v>
      </c>
      <c r="W178" s="10" t="str">
        <f t="shared" si="200"/>
        <v>92 Elementary administration and service occupations</v>
      </c>
      <c r="X178" s="11">
        <f t="shared" si="200"/>
        <v>25.257384947352811</v>
      </c>
      <c r="Y178" s="11">
        <f t="shared" si="200"/>
        <v>25.166453833115302</v>
      </c>
      <c r="Z178" s="11">
        <f t="shared" si="200"/>
        <v>21.825515314764882</v>
      </c>
      <c r="AA178" s="11">
        <f t="shared" si="200"/>
        <v>21.303778011547603</v>
      </c>
      <c r="AB178" s="11">
        <f t="shared" si="200"/>
        <v>20.267811835259291</v>
      </c>
      <c r="AD178" s="40">
        <f t="shared" ref="AD178" si="204">IF(Z$151-X$151 &lt;&gt; 0,(EXP(LN(Z178/X178)/(Z$151-X$151))-1)*100,0)</f>
        <v>-2.8785350323395353</v>
      </c>
      <c r="AE178" s="40">
        <f t="shared" ref="AE178" si="205">IF(AB$151-Z$151 &lt;&gt; 0,(EXP(LN(AB178/Z178)/(AB$151-Z$151))-1)*100,0)</f>
        <v>-0.49242166917540242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526.58100000000013</v>
      </c>
      <c r="C180" s="34">
        <f t="shared" si="206"/>
        <v>543.27400000000011</v>
      </c>
      <c r="D180" s="34">
        <f t="shared" si="206"/>
        <v>528.02700000000016</v>
      </c>
      <c r="E180" s="34">
        <f t="shared" si="206"/>
        <v>545.971</v>
      </c>
      <c r="F180" s="34">
        <f t="shared" si="206"/>
        <v>565.89699999999993</v>
      </c>
      <c r="H180" s="43">
        <f>IF(D$151-B$151 &lt;&gt; 0,(EXP(LN(D180/B180)/(D$151-B$151))-1)*100,0)</f>
        <v>5.4860100005660328E-2</v>
      </c>
      <c r="I180" s="43">
        <f t="shared" si="148"/>
        <v>0.46283220204645925</v>
      </c>
      <c r="L180" s="231" t="str">
        <f t="shared" ref="L180:Q180" si="207">L35</f>
        <v>All occupations</v>
      </c>
      <c r="M180" s="34">
        <f t="shared" si="207"/>
        <v>289.49182900323837</v>
      </c>
      <c r="N180" s="34">
        <f t="shared" si="207"/>
        <v>300.40037227637816</v>
      </c>
      <c r="O180" s="34">
        <f t="shared" si="207"/>
        <v>288.35576130500459</v>
      </c>
      <c r="P180" s="34">
        <f t="shared" si="207"/>
        <v>297.73547335357091</v>
      </c>
      <c r="Q180" s="34">
        <f t="shared" si="207"/>
        <v>305.63708187542579</v>
      </c>
      <c r="S180" s="43">
        <f t="shared" ref="S180" si="208">IF(O$151-M$151 &lt;&gt; 0,(EXP(LN(O180/M180)/(O$151-M$151))-1)*100,0)</f>
        <v>-7.8610525510924845E-2</v>
      </c>
      <c r="T180" s="43">
        <f t="shared" ref="T180" si="209">IF(Q$151-O$151 &lt;&gt; 0,(EXP(LN(Q180/O180)/(Q$151-O$151))-1)*100,0)</f>
        <v>0.38877638925052249</v>
      </c>
      <c r="W180" s="231" t="str">
        <f t="shared" ref="W180:AB180" si="210">W35</f>
        <v>All occupations</v>
      </c>
      <c r="X180" s="34">
        <f t="shared" si="210"/>
        <v>237.08917099676188</v>
      </c>
      <c r="Y180" s="34">
        <f t="shared" si="210"/>
        <v>242.87362772362187</v>
      </c>
      <c r="Z180" s="34">
        <f t="shared" si="210"/>
        <v>239.67123869499548</v>
      </c>
      <c r="AA180" s="34">
        <f t="shared" si="210"/>
        <v>248.23552664642901</v>
      </c>
      <c r="AB180" s="34">
        <f t="shared" si="210"/>
        <v>260.25991812457397</v>
      </c>
      <c r="AD180" s="43">
        <f t="shared" ref="AD180" si="211">IF(Z$151-X$151 &lt;&gt; 0,(EXP(LN(Z180/X180)/(Z$151-X$151))-1)*100,0)</f>
        <v>0.21687135009107461</v>
      </c>
      <c r="AE180" s="43">
        <f t="shared" ref="AE180" si="212">IF(AB$151-Z$151 &lt;&gt; 0,(EXP(LN(AB180/Z180)/(AB$151-Z$151))-1)*100,0)</f>
        <v>0.55092987605160904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Stoke-on-Trent and Staffordshire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44.491373117582206</v>
      </c>
      <c r="C7" s="31">
        <f>'Occ T1'!C8</f>
        <v>49.999442581891486</v>
      </c>
      <c r="D7" s="31">
        <f>'Occ T1'!D8</f>
        <v>51.383422819183956</v>
      </c>
      <c r="E7" s="31">
        <f>'Occ T1'!E8</f>
        <v>53.04340235882097</v>
      </c>
      <c r="F7" s="31">
        <f>'Occ T1'!F8</f>
        <v>60.024680847386982</v>
      </c>
      <c r="H7" s="31">
        <f>C7-B7</f>
        <v>5.5080694643092798</v>
      </c>
      <c r="I7" s="31">
        <f>D7-C7</f>
        <v>1.3839802372924694</v>
      </c>
      <c r="J7" s="31">
        <f>E7-D7</f>
        <v>1.6599795396370141</v>
      </c>
      <c r="K7" s="31">
        <f>F7-E7</f>
        <v>6.9812784885660122</v>
      </c>
      <c r="L7" s="31">
        <f>F7-D7</f>
        <v>8.6412580282030262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30.505987982525465</v>
      </c>
      <c r="C8" s="32">
        <f>'Occ T2'!C8</f>
        <v>35.758579516301673</v>
      </c>
      <c r="D8" s="32">
        <f>'Occ T2'!D8</f>
        <v>36.615251613957696</v>
      </c>
      <c r="E8" s="32">
        <f>'Occ T2'!E8</f>
        <v>34.609772169545089</v>
      </c>
      <c r="F8" s="32">
        <f>'Occ T2'!F8</f>
        <v>38.36920938916235</v>
      </c>
      <c r="H8" s="31">
        <f t="shared" ref="H8:H9" si="0">C8-B8</f>
        <v>5.2525915337762079</v>
      </c>
      <c r="I8" s="31">
        <f t="shared" ref="I8:I9" si="1">D8-C8</f>
        <v>0.85667209765602337</v>
      </c>
      <c r="J8" s="31">
        <f t="shared" ref="J8:J9" si="2">E8-D8</f>
        <v>-2.0054794444126074</v>
      </c>
      <c r="K8" s="31">
        <f t="shared" ref="K8:K9" si="3">F8-E8</f>
        <v>3.7594372196172614</v>
      </c>
      <c r="L8" s="31">
        <f t="shared" ref="L8:L49" si="4">F8-D8</f>
        <v>1.753957775204654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13.98538513505674</v>
      </c>
      <c r="C9" s="32">
        <f>'Occ T2'!C9</f>
        <v>14.24086306558981</v>
      </c>
      <c r="D9" s="32">
        <f>'Occ T2'!D9</f>
        <v>14.768171205226261</v>
      </c>
      <c r="E9" s="32">
        <f>'Occ T2'!E9</f>
        <v>18.433630189275878</v>
      </c>
      <c r="F9" s="32">
        <f>'Occ T2'!F9</f>
        <v>21.655471458224632</v>
      </c>
      <c r="H9" s="31">
        <f t="shared" si="0"/>
        <v>0.25547793053307011</v>
      </c>
      <c r="I9" s="31">
        <f t="shared" si="1"/>
        <v>0.5273081396364514</v>
      </c>
      <c r="J9" s="31">
        <f t="shared" si="2"/>
        <v>3.6654589840496161</v>
      </c>
      <c r="K9" s="31">
        <f t="shared" si="3"/>
        <v>3.2218412689487543</v>
      </c>
      <c r="L9" s="31">
        <f t="shared" si="4"/>
        <v>6.8873002529983705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89.132151516036572</v>
      </c>
      <c r="C11" s="31">
        <f>'Occ T1'!C9</f>
        <v>102.33628272605839</v>
      </c>
      <c r="D11" s="31">
        <f>'Occ T1'!D9</f>
        <v>107.18213973212134</v>
      </c>
      <c r="E11" s="31">
        <f>'Occ T1'!E9</f>
        <v>115.9125749187692</v>
      </c>
      <c r="F11" s="31">
        <f>'Occ T1'!F9</f>
        <v>128.79723669458826</v>
      </c>
      <c r="H11" s="31">
        <f>C11-B11</f>
        <v>13.204131210021814</v>
      </c>
      <c r="I11" s="31">
        <f t="shared" ref="I11:I49" si="5">D11-C11</f>
        <v>4.8458570060629569</v>
      </c>
      <c r="J11" s="31">
        <f>E11-D11</f>
        <v>8.7304351866478527</v>
      </c>
      <c r="K11" s="31">
        <f>F11-E11</f>
        <v>12.884661775819069</v>
      </c>
      <c r="L11" s="31">
        <f t="shared" si="4"/>
        <v>21.615096962466922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24.737090291879852</v>
      </c>
      <c r="C12" s="10">
        <f>'Occ T2'!C10</f>
        <v>28.718838642847032</v>
      </c>
      <c r="D12" s="10">
        <f>'Occ T2'!D10</f>
        <v>30.281366136415635</v>
      </c>
      <c r="E12" s="10">
        <f>'Occ T2'!E10</f>
        <v>31.871848775064709</v>
      </c>
      <c r="F12" s="10">
        <f>'Occ T2'!F10</f>
        <v>35.216422403444007</v>
      </c>
      <c r="H12" s="11">
        <f t="shared" ref="H12:K14" si="6">C12-B12</f>
        <v>3.9817483509671803</v>
      </c>
      <c r="I12" s="31">
        <f t="shared" si="5"/>
        <v>1.5625274935686022</v>
      </c>
      <c r="J12" s="11">
        <f t="shared" si="6"/>
        <v>1.5904826386490747</v>
      </c>
      <c r="K12" s="11">
        <f t="shared" si="6"/>
        <v>3.3445736283792975</v>
      </c>
      <c r="L12" s="31">
        <f t="shared" si="4"/>
        <v>4.9350562670283722</v>
      </c>
    </row>
    <row r="13" spans="1:12" x14ac:dyDescent="0.2">
      <c r="A13" s="10" t="str">
        <f>'Occ T2'!A11</f>
        <v>22 Health professionals</v>
      </c>
      <c r="B13" s="10">
        <f>'Occ T2'!B11</f>
        <v>22.411144230796296</v>
      </c>
      <c r="C13" s="10">
        <f>'Occ T2'!C11</f>
        <v>26.492015123975001</v>
      </c>
      <c r="D13" s="10">
        <f>'Occ T2'!D11</f>
        <v>26.080940144928533</v>
      </c>
      <c r="E13" s="10">
        <f>'Occ T2'!E11</f>
        <v>28.29796945023681</v>
      </c>
      <c r="F13" s="10">
        <f>'Occ T2'!F11</f>
        <v>30.923541948367138</v>
      </c>
      <c r="H13" s="11">
        <f t="shared" si="6"/>
        <v>4.0808708931787052</v>
      </c>
      <c r="I13" s="31">
        <f t="shared" si="5"/>
        <v>-0.41107497904646806</v>
      </c>
      <c r="J13" s="11">
        <f t="shared" si="6"/>
        <v>2.2170293053082766</v>
      </c>
      <c r="K13" s="11">
        <f t="shared" si="6"/>
        <v>2.6255724981303281</v>
      </c>
      <c r="L13" s="31">
        <f t="shared" si="4"/>
        <v>4.8426018034386047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18.229632312207517</v>
      </c>
      <c r="C14" s="10">
        <f>'Occ T2'!C12</f>
        <v>19.218124978221667</v>
      </c>
      <c r="D14" s="10">
        <f>'Occ T2'!D12</f>
        <v>20.276846525200625</v>
      </c>
      <c r="E14" s="10">
        <f>'Occ T2'!E12</f>
        <v>21.396323805126315</v>
      </c>
      <c r="F14" s="10">
        <f>'Occ T2'!F12</f>
        <v>23.507020138933079</v>
      </c>
      <c r="H14" s="11">
        <f t="shared" si="6"/>
        <v>0.98849266601414953</v>
      </c>
      <c r="I14" s="31">
        <f t="shared" si="5"/>
        <v>1.0587215469789584</v>
      </c>
      <c r="J14" s="11">
        <f t="shared" si="6"/>
        <v>1.1194772799256896</v>
      </c>
      <c r="K14" s="11">
        <f t="shared" si="6"/>
        <v>2.1106963338067644</v>
      </c>
      <c r="L14" s="31">
        <f t="shared" si="4"/>
        <v>3.2301736137324539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23.754284681152903</v>
      </c>
      <c r="C15" s="10">
        <f>'Occ T2'!C13</f>
        <v>27.907303981014685</v>
      </c>
      <c r="D15" s="10">
        <f>'Occ T2'!D13</f>
        <v>30.542986925576553</v>
      </c>
      <c r="E15" s="10">
        <f>'Occ T2'!E13</f>
        <v>34.346432888341361</v>
      </c>
      <c r="F15" s="10">
        <f>'Occ T2'!F13</f>
        <v>39.150252203844062</v>
      </c>
      <c r="H15" s="11">
        <f t="shared" ref="H15" si="7">C15-B15</f>
        <v>4.1530192998617821</v>
      </c>
      <c r="I15" s="31">
        <f t="shared" si="5"/>
        <v>2.6356829445618679</v>
      </c>
      <c r="J15" s="11">
        <f t="shared" ref="J15" si="8">E15-D15</f>
        <v>3.8034459627648083</v>
      </c>
      <c r="K15" s="11">
        <f t="shared" ref="K15" si="9">F15-E15</f>
        <v>4.8038193155027002</v>
      </c>
      <c r="L15" s="31">
        <f t="shared" si="4"/>
        <v>8.6072652782675085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59.049217574016666</v>
      </c>
      <c r="C17" s="31">
        <f>'Occ T1'!C10</f>
        <v>62.985999715506942</v>
      </c>
      <c r="D17" s="31">
        <f>'Occ T1'!D10</f>
        <v>65.081365996338405</v>
      </c>
      <c r="E17" s="31">
        <f>'Occ T1'!E10</f>
        <v>63.980056499818097</v>
      </c>
      <c r="F17" s="31">
        <f>'Occ T1'!F10</f>
        <v>69.427927556010246</v>
      </c>
      <c r="H17" s="31">
        <f t="shared" ref="H17:K21" si="10">C17-B17</f>
        <v>3.9367821414902764</v>
      </c>
      <c r="I17" s="31">
        <f t="shared" si="5"/>
        <v>2.0953662808314633</v>
      </c>
      <c r="J17" s="31">
        <f t="shared" si="10"/>
        <v>-1.1013094965203081</v>
      </c>
      <c r="K17" s="31">
        <f t="shared" si="10"/>
        <v>5.4478710561921488</v>
      </c>
      <c r="L17" s="31">
        <f t="shared" si="4"/>
        <v>4.3465615596718408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7.6432081981617799</v>
      </c>
      <c r="C18" s="10">
        <f>'Occ T2'!C14</f>
        <v>8.8206369814915817</v>
      </c>
      <c r="D18" s="10">
        <f>'Occ T2'!D14</f>
        <v>9.589081122923437</v>
      </c>
      <c r="E18" s="10">
        <f>'Occ T2'!E14</f>
        <v>8.4111172585148282</v>
      </c>
      <c r="F18" s="10">
        <f>'Occ T2'!F14</f>
        <v>8.8905532975901114</v>
      </c>
      <c r="H18" s="11">
        <f t="shared" si="10"/>
        <v>1.1774287833298018</v>
      </c>
      <c r="I18" s="31">
        <f t="shared" si="5"/>
        <v>0.76844414143185524</v>
      </c>
      <c r="J18" s="11">
        <f t="shared" si="10"/>
        <v>-1.1779638644086088</v>
      </c>
      <c r="K18" s="11">
        <f t="shared" si="10"/>
        <v>0.4794360390752832</v>
      </c>
      <c r="L18" s="31">
        <f t="shared" si="4"/>
        <v>-0.69852782533332558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9.3018263614397814</v>
      </c>
      <c r="C19" s="10">
        <f>'Occ T2'!C15</f>
        <v>10.601860875692488</v>
      </c>
      <c r="D19" s="10">
        <f>'Occ T2'!D15</f>
        <v>10.694606584925078</v>
      </c>
      <c r="E19" s="10">
        <f>'Occ T2'!E15</f>
        <v>10.949924988095594</v>
      </c>
      <c r="F19" s="10">
        <f>'Occ T2'!F15</f>
        <v>12.042978990667978</v>
      </c>
      <c r="H19" s="11">
        <f t="shared" si="10"/>
        <v>1.3000345142527063</v>
      </c>
      <c r="I19" s="31">
        <f t="shared" si="5"/>
        <v>9.2745709232589846E-2</v>
      </c>
      <c r="J19" s="11">
        <f t="shared" si="10"/>
        <v>0.25531840317051646</v>
      </c>
      <c r="K19" s="11">
        <f t="shared" si="10"/>
        <v>1.0930540025723836</v>
      </c>
      <c r="L19" s="31">
        <f t="shared" si="4"/>
        <v>1.3483724057429001</v>
      </c>
    </row>
    <row r="20" spans="1:12" x14ac:dyDescent="0.2">
      <c r="A20" s="10" t="str">
        <f>'Occ T2'!A16</f>
        <v>33 Protective service occupations</v>
      </c>
      <c r="B20" s="10">
        <f>'Occ T2'!B16</f>
        <v>5.0782263297945391</v>
      </c>
      <c r="C20" s="10">
        <f>'Occ T2'!C16</f>
        <v>5.0521785934724273</v>
      </c>
      <c r="D20" s="10">
        <f>'Occ T2'!D16</f>
        <v>5.3481138102137775</v>
      </c>
      <c r="E20" s="10">
        <f>'Occ T2'!E16</f>
        <v>6.5022368283480461</v>
      </c>
      <c r="F20" s="10">
        <f>'Occ T2'!F16</f>
        <v>7.6311218518475119</v>
      </c>
      <c r="H20" s="11">
        <f t="shared" si="10"/>
        <v>-2.6047736322111881E-2</v>
      </c>
      <c r="I20" s="31">
        <f t="shared" si="5"/>
        <v>0.29593521674135026</v>
      </c>
      <c r="J20" s="11">
        <f t="shared" si="10"/>
        <v>1.1541230181342685</v>
      </c>
      <c r="K20" s="11">
        <f t="shared" si="10"/>
        <v>1.1288850234994658</v>
      </c>
      <c r="L20" s="31">
        <f t="shared" si="4"/>
        <v>2.2830080416337344</v>
      </c>
    </row>
    <row r="21" spans="1:12" x14ac:dyDescent="0.2">
      <c r="A21" s="10" t="str">
        <f>'Occ T2'!A17</f>
        <v>34 Culture, media and sports occupations</v>
      </c>
      <c r="B21" s="10">
        <f>'Occ T2'!B17</f>
        <v>8.8895200115601476</v>
      </c>
      <c r="C21" s="10">
        <f>'Occ T2'!C17</f>
        <v>9.3611552205464363</v>
      </c>
      <c r="D21" s="10">
        <f>'Occ T2'!D17</f>
        <v>9.3826823360880898</v>
      </c>
      <c r="E21" s="10">
        <f>'Occ T2'!E17</f>
        <v>9.026206510737337</v>
      </c>
      <c r="F21" s="10">
        <f>'Occ T2'!F17</f>
        <v>10.225599217625376</v>
      </c>
      <c r="H21" s="11">
        <f t="shared" si="10"/>
        <v>0.47163520898628875</v>
      </c>
      <c r="I21" s="31">
        <f t="shared" si="5"/>
        <v>2.152711554165343E-2</v>
      </c>
      <c r="J21" s="11">
        <f t="shared" si="10"/>
        <v>-0.35647582535075273</v>
      </c>
      <c r="K21" s="11">
        <f t="shared" si="10"/>
        <v>1.1993927068880392</v>
      </c>
      <c r="L21" s="31">
        <f t="shared" si="4"/>
        <v>0.8429168815372865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28.13643667306042</v>
      </c>
      <c r="C22" s="10">
        <f>'Occ T2'!C18</f>
        <v>29.15016804430401</v>
      </c>
      <c r="D22" s="10">
        <f>'Occ T2'!D18</f>
        <v>30.066882142188014</v>
      </c>
      <c r="E22" s="10">
        <f>'Occ T2'!E18</f>
        <v>29.090570914122289</v>
      </c>
      <c r="F22" s="10">
        <f>'Occ T2'!F18</f>
        <v>30.637674198279267</v>
      </c>
      <c r="H22" s="11">
        <f t="shared" ref="H22" si="11">C22-B22</f>
        <v>1.0137313712435905</v>
      </c>
      <c r="I22" s="31">
        <f t="shared" si="5"/>
        <v>0.91671409788400382</v>
      </c>
      <c r="J22" s="11">
        <f t="shared" ref="J22" si="12">E22-D22</f>
        <v>-0.97631122806572535</v>
      </c>
      <c r="K22" s="11">
        <f t="shared" ref="K22" si="13">F22-E22</f>
        <v>1.5471032841569787</v>
      </c>
      <c r="L22" s="31">
        <f t="shared" si="4"/>
        <v>0.57079205609125339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62.694526927712019</v>
      </c>
      <c r="C24" s="31">
        <f>'Occ T1'!C11</f>
        <v>58.229882786668121</v>
      </c>
      <c r="D24" s="31">
        <f>'Occ T1'!D11</f>
        <v>60.176785213748161</v>
      </c>
      <c r="E24" s="31">
        <f>'Occ T1'!E11</f>
        <v>57.770793334316139</v>
      </c>
      <c r="F24" s="31">
        <f>'Occ T1'!F11</f>
        <v>53.062512616994461</v>
      </c>
      <c r="H24" s="31">
        <f t="shared" ref="H24:K26" si="14">C24-B24</f>
        <v>-4.4646441410438982</v>
      </c>
      <c r="I24" s="31">
        <f t="shared" si="5"/>
        <v>1.9469024270800404</v>
      </c>
      <c r="J24" s="31">
        <f t="shared" si="14"/>
        <v>-2.4059918794320225</v>
      </c>
      <c r="K24" s="31">
        <f t="shared" si="14"/>
        <v>-4.7082807173216779</v>
      </c>
      <c r="L24" s="31">
        <f t="shared" si="4"/>
        <v>-7.1142725967537004</v>
      </c>
    </row>
    <row r="25" spans="1:12" x14ac:dyDescent="0.2">
      <c r="A25" t="str">
        <f>'Occ T2'!A19</f>
        <v>41 Administrative occupations</v>
      </c>
      <c r="B25" s="32">
        <f>'Occ T2'!B19</f>
        <v>51.088712997845121</v>
      </c>
      <c r="C25" s="32">
        <f>'Occ T2'!C19</f>
        <v>48.131937874706779</v>
      </c>
      <c r="D25" s="32">
        <f>'Occ T2'!D19</f>
        <v>50.310664646235288</v>
      </c>
      <c r="E25" s="32">
        <f>'Occ T2'!E19</f>
        <v>47.269030523828192</v>
      </c>
      <c r="F25" s="32">
        <f>'Occ T2'!F19</f>
        <v>45.692396210161498</v>
      </c>
      <c r="H25" s="11">
        <f t="shared" si="14"/>
        <v>-2.9567751231383426</v>
      </c>
      <c r="I25" s="31">
        <f t="shared" si="5"/>
        <v>2.1787267715285097</v>
      </c>
      <c r="J25" s="11">
        <f t="shared" si="14"/>
        <v>-3.0416341224070962</v>
      </c>
      <c r="K25" s="11">
        <f t="shared" si="14"/>
        <v>-1.5766343136666947</v>
      </c>
      <c r="L25" s="31">
        <f t="shared" si="4"/>
        <v>-4.6182684360737909</v>
      </c>
    </row>
    <row r="26" spans="1:12" x14ac:dyDescent="0.2">
      <c r="A26" t="str">
        <f>'Occ T2'!A20</f>
        <v>42 Secretarial and related occupations</v>
      </c>
      <c r="B26" s="32">
        <f>'Occ T2'!B20</f>
        <v>11.605813929866898</v>
      </c>
      <c r="C26" s="32">
        <f>'Occ T2'!C20</f>
        <v>10.097944911961342</v>
      </c>
      <c r="D26" s="32">
        <f>'Occ T2'!D20</f>
        <v>9.8661205675128691</v>
      </c>
      <c r="E26" s="32">
        <f>'Occ T2'!E20</f>
        <v>10.501762810487945</v>
      </c>
      <c r="F26" s="32">
        <f>'Occ T2'!F20</f>
        <v>7.3701164068329614</v>
      </c>
      <c r="H26" s="11">
        <f t="shared" si="14"/>
        <v>-1.5078690179055556</v>
      </c>
      <c r="I26" s="31">
        <f t="shared" si="5"/>
        <v>-0.23182434444847289</v>
      </c>
      <c r="J26" s="11">
        <f t="shared" si="14"/>
        <v>0.63564224297507543</v>
      </c>
      <c r="K26" s="11">
        <f t="shared" si="14"/>
        <v>-3.1316464036549831</v>
      </c>
      <c r="L26" s="31">
        <f t="shared" si="4"/>
        <v>-2.4960041606799077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64.954401524171217</v>
      </c>
      <c r="C28" s="31">
        <f>'Occ T1'!C12</f>
        <v>67.150848293282678</v>
      </c>
      <c r="D28" s="31">
        <f>'Occ T1'!D12</f>
        <v>57.166091222879935</v>
      </c>
      <c r="E28" s="31">
        <f>'Occ T1'!E12</f>
        <v>56.871328843966722</v>
      </c>
      <c r="F28" s="31">
        <f>'Occ T1'!F12</f>
        <v>52.996547315645259</v>
      </c>
      <c r="H28" s="31">
        <f t="shared" ref="H28:K30" si="15">C28-B28</f>
        <v>2.1964467691114606</v>
      </c>
      <c r="I28" s="31">
        <f t="shared" si="5"/>
        <v>-9.9847570704027433</v>
      </c>
      <c r="J28" s="31">
        <f t="shared" si="15"/>
        <v>-0.29476237891321233</v>
      </c>
      <c r="K28" s="31">
        <f t="shared" si="15"/>
        <v>-3.8747815283214635</v>
      </c>
      <c r="L28" s="31">
        <f t="shared" si="4"/>
        <v>-4.1695439072346758</v>
      </c>
    </row>
    <row r="29" spans="1:12" x14ac:dyDescent="0.2">
      <c r="A29" s="10" t="str">
        <f>'Occ T2'!A21</f>
        <v>51 Skilled agricultural and related trades</v>
      </c>
      <c r="B29" s="10">
        <f>'Occ T2'!B21</f>
        <v>7.230567679338896</v>
      </c>
      <c r="C29" s="10">
        <f>'Occ T2'!C21</f>
        <v>6.4294726491939258</v>
      </c>
      <c r="D29" s="10">
        <f>'Occ T2'!D21</f>
        <v>5.3258240820688885</v>
      </c>
      <c r="E29" s="10">
        <f>'Occ T2'!E21</f>
        <v>5.4716779989298203</v>
      </c>
      <c r="F29" s="10">
        <f>'Occ T2'!F21</f>
        <v>5.8366480192466534</v>
      </c>
      <c r="H29" s="11">
        <f t="shared" si="15"/>
        <v>-0.80109503014497019</v>
      </c>
      <c r="I29" s="31">
        <f t="shared" si="5"/>
        <v>-1.1036485671250373</v>
      </c>
      <c r="J29" s="11">
        <f t="shared" si="15"/>
        <v>0.14585391686093185</v>
      </c>
      <c r="K29" s="11">
        <f t="shared" si="15"/>
        <v>0.36497002031683312</v>
      </c>
      <c r="L29" s="31">
        <f t="shared" si="4"/>
        <v>0.51082393717776498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27.547652177413493</v>
      </c>
      <c r="C30" s="10">
        <f>'Occ T2'!C22</f>
        <v>28.553503682824946</v>
      </c>
      <c r="D30" s="10">
        <f>'Occ T2'!D22</f>
        <v>23.89847834732938</v>
      </c>
      <c r="E30" s="10">
        <f>'Occ T2'!E22</f>
        <v>23.612992958383217</v>
      </c>
      <c r="F30" s="10">
        <f>'Occ T2'!F22</f>
        <v>22.026621497664539</v>
      </c>
      <c r="H30" s="11">
        <f t="shared" si="15"/>
        <v>1.005851505411453</v>
      </c>
      <c r="I30" s="31">
        <f t="shared" si="5"/>
        <v>-4.6550253354955657</v>
      </c>
      <c r="J30" s="11">
        <f t="shared" si="15"/>
        <v>-0.28548538894616371</v>
      </c>
      <c r="K30" s="11">
        <f t="shared" si="15"/>
        <v>-1.5863714607186772</v>
      </c>
      <c r="L30" s="31">
        <f t="shared" si="4"/>
        <v>-1.8718568496648409</v>
      </c>
    </row>
    <row r="31" spans="1:12" x14ac:dyDescent="0.2">
      <c r="A31" s="10" t="str">
        <f>'Occ T2'!A23</f>
        <v>53 Skilled construction and building trades</v>
      </c>
      <c r="B31" s="10">
        <f>'Occ T2'!B23</f>
        <v>19.366548017371692</v>
      </c>
      <c r="C31" s="10">
        <f>'Occ T2'!C23</f>
        <v>23.077106477717102</v>
      </c>
      <c r="D31" s="10">
        <f>'Occ T2'!D23</f>
        <v>18.812587286290373</v>
      </c>
      <c r="E31" s="10">
        <f>'Occ T2'!E23</f>
        <v>19.01689176886207</v>
      </c>
      <c r="F31" s="10">
        <f>'Occ T2'!F23</f>
        <v>16.7169502922055</v>
      </c>
      <c r="H31" s="11">
        <f t="shared" ref="H31:H32" si="16">C31-B31</f>
        <v>3.7105584603454105</v>
      </c>
      <c r="I31" s="31">
        <f t="shared" si="5"/>
        <v>-4.2645191914267286</v>
      </c>
      <c r="J31" s="11">
        <f t="shared" ref="J31:J32" si="17">E31-D31</f>
        <v>0.20430448257169687</v>
      </c>
      <c r="K31" s="11">
        <f t="shared" ref="K31:K32" si="18">F31-E31</f>
        <v>-2.2999414766565707</v>
      </c>
      <c r="L31" s="31">
        <f t="shared" si="4"/>
        <v>-2.0956369940848738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10.809633650047138</v>
      </c>
      <c r="C32" s="10">
        <f>'Occ T2'!C24</f>
        <v>9.090765483546706</v>
      </c>
      <c r="D32" s="10">
        <f>'Occ T2'!D24</f>
        <v>9.1292015071912882</v>
      </c>
      <c r="E32" s="10">
        <f>'Occ T2'!E24</f>
        <v>8.7697661177916224</v>
      </c>
      <c r="F32" s="10">
        <f>'Occ T2'!F24</f>
        <v>8.4163275065285674</v>
      </c>
      <c r="H32" s="11">
        <f t="shared" si="16"/>
        <v>-1.7188681665004317</v>
      </c>
      <c r="I32" s="31">
        <f t="shared" si="5"/>
        <v>3.8436023644582207E-2</v>
      </c>
      <c r="J32" s="11">
        <f t="shared" si="17"/>
        <v>-0.35943538939966579</v>
      </c>
      <c r="K32" s="11">
        <f t="shared" si="18"/>
        <v>-0.35343861126305498</v>
      </c>
      <c r="L32" s="31">
        <f t="shared" si="4"/>
        <v>-0.71287400066272077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51.443779974784945</v>
      </c>
      <c r="C34" s="31">
        <f>'Occ T1'!C13</f>
        <v>51.526374503347732</v>
      </c>
      <c r="D34" s="31">
        <f>'Occ T1'!D13</f>
        <v>49.310667805511812</v>
      </c>
      <c r="E34" s="31">
        <f>'Occ T1'!E13</f>
        <v>52.843629794349042</v>
      </c>
      <c r="F34" s="31">
        <f>'Occ T1'!F13</f>
        <v>57.195166281720425</v>
      </c>
      <c r="H34" s="31">
        <f t="shared" ref="H34:K36" si="19">C34-B34</f>
        <v>8.2594528562786707E-2</v>
      </c>
      <c r="I34" s="31">
        <f t="shared" si="5"/>
        <v>-2.2157066978359197</v>
      </c>
      <c r="J34" s="31">
        <f t="shared" si="19"/>
        <v>3.5329619888372292</v>
      </c>
      <c r="K34" s="31">
        <f t="shared" si="19"/>
        <v>4.3515364873713835</v>
      </c>
      <c r="L34" s="31">
        <f t="shared" si="4"/>
        <v>7.8844984762086128</v>
      </c>
    </row>
    <row r="35" spans="1:12" x14ac:dyDescent="0.2">
      <c r="A35" s="10" t="str">
        <f>'Occ T2'!A25</f>
        <v>61 Caring personal service occupations</v>
      </c>
      <c r="B35" s="10">
        <f>'Occ T2'!B25</f>
        <v>38.989033399837055</v>
      </c>
      <c r="C35" s="10">
        <f>'Occ T2'!C25</f>
        <v>39.714933248923217</v>
      </c>
      <c r="D35" s="10">
        <f>'Occ T2'!D25</f>
        <v>38.432406419975138</v>
      </c>
      <c r="E35" s="10">
        <f>'Occ T2'!E25</f>
        <v>41.742941990295954</v>
      </c>
      <c r="F35" s="10">
        <f>'Occ T2'!F25</f>
        <v>45.665989436153147</v>
      </c>
      <c r="G35" s="10"/>
      <c r="H35" s="11">
        <f t="shared" si="19"/>
        <v>0.72589984908616145</v>
      </c>
      <c r="I35" s="31">
        <f t="shared" si="5"/>
        <v>-1.2825268289480789</v>
      </c>
      <c r="J35" s="11">
        <f t="shared" si="19"/>
        <v>3.3105355703208161</v>
      </c>
      <c r="K35" s="11">
        <f t="shared" si="19"/>
        <v>3.9230474458571933</v>
      </c>
      <c r="L35" s="31">
        <f t="shared" si="4"/>
        <v>7.2335830161780095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11.94906199147472</v>
      </c>
      <c r="C36" s="10">
        <f>'Occ T2'!C26</f>
        <v>11.391664035312639</v>
      </c>
      <c r="D36" s="10">
        <f>'Occ T2'!D26</f>
        <v>10.352827570407129</v>
      </c>
      <c r="E36" s="10">
        <f>'Occ T2'!E26</f>
        <v>10.66353341560372</v>
      </c>
      <c r="F36" s="10">
        <f>'Occ T2'!F26</f>
        <v>11.046589817681564</v>
      </c>
      <c r="G36" s="10"/>
      <c r="H36" s="11">
        <f t="shared" si="19"/>
        <v>-0.55739795616208099</v>
      </c>
      <c r="I36" s="31">
        <f t="shared" si="5"/>
        <v>-1.0388364649055095</v>
      </c>
      <c r="J36" s="11">
        <f t="shared" si="19"/>
        <v>0.3107058451965905</v>
      </c>
      <c r="K36" s="11">
        <f t="shared" si="19"/>
        <v>0.38305640207784464</v>
      </c>
      <c r="L36" s="31">
        <f t="shared" si="4"/>
        <v>0.69376224727443514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0.50568458347317136</v>
      </c>
      <c r="C37" s="10">
        <f>'Occ T2'!C27</f>
        <v>0.41977721911187676</v>
      </c>
      <c r="D37" s="10">
        <f>'Occ T2'!D27</f>
        <v>0.5254338151295449</v>
      </c>
      <c r="E37" s="10">
        <f>'Occ T2'!E27</f>
        <v>0.4371543884493746</v>
      </c>
      <c r="F37" s="10">
        <f>'Occ T2'!F27</f>
        <v>0.4825870278857109</v>
      </c>
      <c r="G37" s="10"/>
      <c r="H37" s="11">
        <f t="shared" ref="H37" si="20">C37-B37</f>
        <v>-8.5907364361294591E-2</v>
      </c>
      <c r="I37" s="31">
        <f t="shared" ref="I37" si="21">D37-C37</f>
        <v>0.10565659601766814</v>
      </c>
      <c r="J37" s="11">
        <f t="shared" ref="J37" si="22">E37-D37</f>
        <v>-8.8279426680170303E-2</v>
      </c>
      <c r="K37" s="11">
        <f t="shared" ref="K37" si="23">F37-E37</f>
        <v>4.5432639436336297E-2</v>
      </c>
      <c r="L37" s="31">
        <f t="shared" ref="L37" si="24">F37-D37</f>
        <v>-4.2846787243834006E-2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44.035888119336505</v>
      </c>
      <c r="C39" s="31">
        <f>'Occ T1'!C14</f>
        <v>40.978767572101816</v>
      </c>
      <c r="D39" s="31">
        <f>'Occ T1'!D14</f>
        <v>40.463993007988073</v>
      </c>
      <c r="E39" s="31">
        <f>'Occ T1'!E14</f>
        <v>41.268050556431383</v>
      </c>
      <c r="F39" s="31">
        <f>'Occ T1'!F14</f>
        <v>41.930893546184073</v>
      </c>
      <c r="H39" s="31">
        <f>C39-B39</f>
        <v>-3.057120547234689</v>
      </c>
      <c r="I39" s="31">
        <f t="shared" si="5"/>
        <v>-0.51477456411374334</v>
      </c>
      <c r="J39" s="31">
        <f>E39-D39</f>
        <v>0.80405754844331057</v>
      </c>
      <c r="K39" s="31">
        <f>F39-E39</f>
        <v>0.66284298975268996</v>
      </c>
      <c r="L39" s="31">
        <f t="shared" si="4"/>
        <v>1.4669005381960005</v>
      </c>
    </row>
    <row r="40" spans="1:12" s="30" customFormat="1" x14ac:dyDescent="0.2">
      <c r="A40" s="126" t="str">
        <f>'Occ T2'!A28</f>
        <v>71 Sales occupations</v>
      </c>
      <c r="B40" s="126">
        <f>'Occ T2'!B28</f>
        <v>34.804749473946991</v>
      </c>
      <c r="C40" s="126">
        <f>'Occ T2'!C28</f>
        <v>31.457706683829869</v>
      </c>
      <c r="D40" s="126">
        <f>'Occ T2'!D28</f>
        <v>30.742306870520004</v>
      </c>
      <c r="E40" s="126">
        <f>'Occ T2'!E28</f>
        <v>28.451970801664284</v>
      </c>
      <c r="F40" s="126">
        <f>'Occ T2'!F28</f>
        <v>26.997592330011408</v>
      </c>
      <c r="G40"/>
      <c r="H40" s="11">
        <f>C40-B40</f>
        <v>-3.347042790117122</v>
      </c>
      <c r="I40" s="31">
        <f t="shared" si="5"/>
        <v>-0.71539981330986535</v>
      </c>
      <c r="J40" s="11">
        <f t="shared" ref="J40" si="25">E40-D40</f>
        <v>-2.2903360688557193</v>
      </c>
      <c r="K40" s="11">
        <f t="shared" ref="K40" si="26">F40-E40</f>
        <v>-1.4543784716528769</v>
      </c>
      <c r="L40" s="31">
        <f t="shared" si="4"/>
        <v>-3.7447145405085962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9.2311386453895103</v>
      </c>
      <c r="C41" s="126">
        <f>'Occ T2'!C29</f>
        <v>9.5210608882719505</v>
      </c>
      <c r="D41" s="126">
        <f>'Occ T2'!D29</f>
        <v>9.7216861374680672</v>
      </c>
      <c r="E41" s="126">
        <f>'Occ T2'!E29</f>
        <v>12.816079754767097</v>
      </c>
      <c r="F41" s="126">
        <f>'Occ T2'!F29</f>
        <v>14.933301216172667</v>
      </c>
      <c r="G41"/>
      <c r="H41" s="11">
        <f t="shared" ref="H41" si="27">C41-B41</f>
        <v>0.28992224288244017</v>
      </c>
      <c r="I41" s="31">
        <f t="shared" si="5"/>
        <v>0.20062524919611668</v>
      </c>
      <c r="J41" s="11">
        <f t="shared" ref="J41" si="28">E41-D41</f>
        <v>3.0943936172990298</v>
      </c>
      <c r="K41" s="11">
        <f t="shared" ref="K41" si="29">F41-E41</f>
        <v>2.1172214614055704</v>
      </c>
      <c r="L41" s="31">
        <f t="shared" si="4"/>
        <v>5.2116150787046003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47.161683683456204</v>
      </c>
      <c r="C43" s="31">
        <f>'Occ T1'!C15</f>
        <v>50.524034296524718</v>
      </c>
      <c r="D43" s="31">
        <f>'Occ T1'!D15</f>
        <v>44.047207104120687</v>
      </c>
      <c r="E43" s="31">
        <f>'Occ T1'!E15</f>
        <v>51.046847219362036</v>
      </c>
      <c r="F43" s="31">
        <f>'Occ T1'!F15</f>
        <v>51.581249434649237</v>
      </c>
      <c r="H43" s="31">
        <f t="shared" ref="H43:K45" si="30">C43-B43</f>
        <v>3.3623506130685143</v>
      </c>
      <c r="I43" s="31">
        <f t="shared" si="5"/>
        <v>-6.4768271924040306</v>
      </c>
      <c r="J43" s="31">
        <f t="shared" si="30"/>
        <v>6.9996401152413483</v>
      </c>
      <c r="K43" s="31">
        <f t="shared" si="30"/>
        <v>0.53440221528720144</v>
      </c>
      <c r="L43" s="31">
        <f t="shared" si="4"/>
        <v>7.5340423305285498</v>
      </c>
    </row>
    <row r="44" spans="1:12" x14ac:dyDescent="0.2">
      <c r="A44" s="10" t="str">
        <f>'Occ T2'!A30</f>
        <v>81 Process, plant and machine operatives</v>
      </c>
      <c r="B44" s="10">
        <f>'Occ T2'!B30</f>
        <v>22.391983508485978</v>
      </c>
      <c r="C44" s="10">
        <f>'Occ T2'!C30</f>
        <v>21.484666437018372</v>
      </c>
      <c r="D44" s="10">
        <f>'Occ T2'!D30</f>
        <v>18.454220788855697</v>
      </c>
      <c r="E44" s="10">
        <f>'Occ T2'!E30</f>
        <v>22.511136870807846</v>
      </c>
      <c r="F44" s="10">
        <f>'Occ T2'!F30</f>
        <v>22.128289901124614</v>
      </c>
      <c r="H44" s="11">
        <f t="shared" si="30"/>
        <v>-0.90731707146760598</v>
      </c>
      <c r="I44" s="31">
        <f t="shared" si="5"/>
        <v>-3.0304456481626758</v>
      </c>
      <c r="J44" s="11">
        <f t="shared" si="30"/>
        <v>4.0569160819521493</v>
      </c>
      <c r="K44" s="11">
        <f t="shared" si="30"/>
        <v>-0.38284696968323217</v>
      </c>
      <c r="L44" s="31">
        <f t="shared" si="4"/>
        <v>3.6740691122689171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24.769700174970229</v>
      </c>
      <c r="C45" s="10">
        <f>'Occ T2'!C31</f>
        <v>29.039367859506346</v>
      </c>
      <c r="D45" s="10">
        <f>'Occ T2'!D31</f>
        <v>25.592986315264991</v>
      </c>
      <c r="E45" s="10">
        <f>'Occ T2'!E31</f>
        <v>28.535710348554193</v>
      </c>
      <c r="F45" s="10">
        <f>'Occ T2'!F31</f>
        <v>29.45295953352462</v>
      </c>
      <c r="H45" s="11">
        <f t="shared" si="30"/>
        <v>4.2696676845361168</v>
      </c>
      <c r="I45" s="31">
        <f t="shared" si="5"/>
        <v>-3.4463815442413548</v>
      </c>
      <c r="J45" s="11">
        <f t="shared" si="30"/>
        <v>2.9427240332892026</v>
      </c>
      <c r="K45" s="11">
        <f t="shared" si="30"/>
        <v>0.91724918497042651</v>
      </c>
      <c r="L45" s="31">
        <f t="shared" si="4"/>
        <v>3.8599732182596291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63.617977562903711</v>
      </c>
      <c r="C47" s="31">
        <f>'Occ T1'!C16</f>
        <v>59.54236752461815</v>
      </c>
      <c r="D47" s="31">
        <f>'Occ T1'!D16</f>
        <v>53.215327098107807</v>
      </c>
      <c r="E47" s="31">
        <f>'Occ T1'!E16</f>
        <v>53.234316474166484</v>
      </c>
      <c r="F47" s="31">
        <f>'Occ T1'!F16</f>
        <v>50.880785706820923</v>
      </c>
      <c r="H47" s="31">
        <f t="shared" ref="H47:K49" si="31">C47-B47</f>
        <v>-4.0756100382855607</v>
      </c>
      <c r="I47" s="31">
        <f t="shared" si="5"/>
        <v>-6.3270404265103437</v>
      </c>
      <c r="J47" s="31">
        <f t="shared" si="31"/>
        <v>1.898937605867701E-2</v>
      </c>
      <c r="K47" s="31">
        <f t="shared" si="31"/>
        <v>-2.3535307673455605</v>
      </c>
      <c r="L47" s="31">
        <f t="shared" si="4"/>
        <v>-2.3345413912868835</v>
      </c>
    </row>
    <row r="48" spans="1:12" x14ac:dyDescent="0.2">
      <c r="A48" s="10" t="str">
        <f>'Occ T2'!A32</f>
        <v>91 Elementary trades and related occupations</v>
      </c>
      <c r="B48" s="10">
        <f>'Occ T2'!B32</f>
        <v>12.288763506461327</v>
      </c>
      <c r="C48" s="10">
        <f>'Occ T2'!C32</f>
        <v>11.065126090932621</v>
      </c>
      <c r="D48" s="10">
        <f>'Occ T2'!D32</f>
        <v>9.6062155875487072</v>
      </c>
      <c r="E48" s="10">
        <f>'Occ T2'!E32</f>
        <v>8.281736241187069</v>
      </c>
      <c r="F48" s="10">
        <f>'Occ T2'!F32</f>
        <v>7.8552426477169481</v>
      </c>
      <c r="H48" s="11">
        <f t="shared" si="31"/>
        <v>-1.2236374155287066</v>
      </c>
      <c r="I48" s="31">
        <f t="shared" si="5"/>
        <v>-1.4589105033839136</v>
      </c>
      <c r="J48" s="11">
        <f t="shared" si="31"/>
        <v>-1.3244793463616382</v>
      </c>
      <c r="K48" s="11">
        <f t="shared" si="31"/>
        <v>-0.42649359347012084</v>
      </c>
      <c r="L48" s="31">
        <f t="shared" si="4"/>
        <v>-1.7509729398317591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51.329214056442382</v>
      </c>
      <c r="C49" s="10">
        <f>'Occ T2'!C33</f>
        <v>48.477241433685528</v>
      </c>
      <c r="D49" s="10">
        <f>'Occ T2'!D33</f>
        <v>43.609111510559096</v>
      </c>
      <c r="E49" s="10">
        <f>'Occ T2'!E33</f>
        <v>44.952580232979415</v>
      </c>
      <c r="F49" s="10">
        <f>'Occ T2'!F33</f>
        <v>43.025543059103974</v>
      </c>
      <c r="H49" s="11">
        <f t="shared" si="31"/>
        <v>-2.851972622756854</v>
      </c>
      <c r="I49" s="31">
        <f t="shared" si="5"/>
        <v>-4.8681299231264319</v>
      </c>
      <c r="J49" s="11">
        <f t="shared" si="31"/>
        <v>1.3434687224203188</v>
      </c>
      <c r="K49" s="11">
        <f t="shared" si="31"/>
        <v>-1.9270371738754406</v>
      </c>
      <c r="L49" s="31">
        <f t="shared" si="4"/>
        <v>-0.58356845145512182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526.58100000000002</v>
      </c>
      <c r="C51" s="34">
        <f>'Occ T1'!C18</f>
        <v>543.274</v>
      </c>
      <c r="D51" s="34">
        <f>'Occ T1'!D18</f>
        <v>528.02700000000016</v>
      </c>
      <c r="E51" s="34">
        <f>'Occ T1'!E18</f>
        <v>545.97100000000012</v>
      </c>
      <c r="F51" s="34">
        <f>'Occ T1'!F18</f>
        <v>565.89699999999993</v>
      </c>
      <c r="G51" s="24"/>
      <c r="H51" s="34">
        <f>C51-B51</f>
        <v>16.692999999999984</v>
      </c>
      <c r="I51" s="205">
        <f>D51-C51</f>
        <v>-15.246999999999844</v>
      </c>
      <c r="J51" s="34">
        <f>E51-D51</f>
        <v>17.94399999999996</v>
      </c>
      <c r="K51" s="34">
        <f>F51-E51</f>
        <v>19.925999999999817</v>
      </c>
      <c r="L51" s="205">
        <f>F51-D51</f>
        <v>37.869999999999777</v>
      </c>
    </row>
    <row r="53" spans="1:12" ht="15.75" x14ac:dyDescent="0.25">
      <c r="A53" s="19" t="str">
        <f>CONCATENATE(A1," (Continued)")</f>
        <v>Occupation Table 3  Employment Change by Occupation in Occupation Group (SOC 2020), 2015-2035, Stoke-on-Trent and Staffordshire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2.9609019323285635</v>
      </c>
      <c r="C59" s="44">
        <f>IF(AND(D$5-C$5 &lt;&gt; 0,D7 &lt;&gt; 0,C7 &lt;&gt; 0),(EXP(LN(D7/C7)/(D$5-C$5))-1)*100,0)</f>
        <v>2.7679913331547956</v>
      </c>
      <c r="D59" s="44">
        <f>IF(AND(E$5-D$5 &lt;&gt; 0,E7 &lt;&gt; 0,D7 &lt;&gt; 0),(EXP(LN(E7/D7)/(E$5-D$5))-1)*100,0)</f>
        <v>0.63792379485951844</v>
      </c>
      <c r="E59" s="44">
        <f>IF(AND(F$5-E$5 &lt;&gt; 0,F7 &lt;&gt; 0,E7 &lt;&gt; 0),(EXP(LN(F7/E7)/(F$5-E$5))-1)*100,0)</f>
        <v>1.2441290295617691</v>
      </c>
      <c r="F59" s="44">
        <f>IF(AND(F$5-D$5 &lt;&gt; 0,F7 &lt;&gt; 0,D7 &lt;&gt; 0),(EXP(LN(F7/D7)/(F$5-D$5))-1)*100,0)</f>
        <v>1.0416559722022933</v>
      </c>
      <c r="H59" s="44">
        <f>(B7/B$51)*100</f>
        <v>8.4491033891428291</v>
      </c>
      <c r="I59" s="44">
        <f>(C7/C$51)*100</f>
        <v>9.2033564245466355</v>
      </c>
      <c r="J59" s="44">
        <f>(D7/D$51)*100</f>
        <v>9.7312112485126594</v>
      </c>
      <c r="K59" s="44">
        <f>(E7/E$51)*100</f>
        <v>9.7154248776621763</v>
      </c>
      <c r="L59" s="44">
        <f>(F7/F$51)*100</f>
        <v>10.60699753619245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4.0516067465757422</v>
      </c>
      <c r="C60" s="44">
        <f t="shared" si="32"/>
        <v>2.3957106497071168</v>
      </c>
      <c r="D60" s="44">
        <f t="shared" si="32"/>
        <v>-1.1202536890685399</v>
      </c>
      <c r="E60" s="44">
        <f t="shared" si="32"/>
        <v>1.036527352774641</v>
      </c>
      <c r="F60" s="44">
        <f>IF(AND(F$5-D$5 &lt;&gt; 0,F8 &lt;&gt; 0,D8 &lt;&gt; 0),(EXP(LN(F8/D8)/(F$5-D$5))-1)*100,0)</f>
        <v>0.31242325902784973</v>
      </c>
      <c r="H60" s="44">
        <f t="shared" ref="H60:L60" si="33">(B8/B$51)*100</f>
        <v>5.7932185138706984</v>
      </c>
      <c r="I60" s="44">
        <f t="shared" si="33"/>
        <v>6.5820524295846425</v>
      </c>
      <c r="J60" s="44">
        <f t="shared" si="33"/>
        <v>6.9343521475147458</v>
      </c>
      <c r="K60" s="44">
        <f t="shared" si="33"/>
        <v>6.3391228049740889</v>
      </c>
      <c r="L60" s="44">
        <f t="shared" si="33"/>
        <v>6.7802461206124711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0.45359180882207362</v>
      </c>
      <c r="C61" s="44">
        <f>IF(AND(D$5-C$5 &lt;&gt; 0,D9 &lt;&gt; 0,C9 &lt;&gt; 0),(EXP(LN(D9/C9)/(D$5-C$5))-1)*100,0)</f>
        <v>3.7027821783539583</v>
      </c>
      <c r="D61" s="44">
        <f t="shared" si="34"/>
        <v>4.5338222212178758</v>
      </c>
      <c r="E61" s="44">
        <f t="shared" si="34"/>
        <v>1.6238577712254898</v>
      </c>
      <c r="F61" s="44">
        <f>IF(AND(F$5-D$5 &lt;&gt; 0,F9 &lt;&gt; 0,D9 &lt;&gt; 0),(EXP(LN(F9/D9)/(F$5-D$5))-1)*100,0)</f>
        <v>2.5847320252956774</v>
      </c>
      <c r="H61" s="44">
        <f t="shared" ref="H61:L61" si="35">(B9/B$51)*100</f>
        <v>2.6558848752721307</v>
      </c>
      <c r="I61" s="44">
        <f t="shared" si="35"/>
        <v>2.6213039949619916</v>
      </c>
      <c r="J61" s="44">
        <f t="shared" si="35"/>
        <v>2.7968591009979145</v>
      </c>
      <c r="K61" s="44">
        <f t="shared" si="35"/>
        <v>3.3763020726880866</v>
      </c>
      <c r="L61" s="44">
        <f t="shared" si="35"/>
        <v>3.8267514155799791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3.5139334902229535</v>
      </c>
      <c r="C63" s="44">
        <f t="shared" si="36"/>
        <v>4.7352286764555718</v>
      </c>
      <c r="D63" s="44">
        <f t="shared" si="36"/>
        <v>1.5784604196867669</v>
      </c>
      <c r="E63" s="44">
        <f t="shared" si="36"/>
        <v>1.0596056442726987</v>
      </c>
      <c r="F63" s="44">
        <f>IF(AND(F$5-D$5 &lt;&gt; 0,F11 &lt;&gt; 0,D11 &lt;&gt; 0),(EXP(LN(F11/D11)/(F$5-D$5))-1)*100,0)</f>
        <v>1.2322620911970006</v>
      </c>
      <c r="H63" s="44">
        <f>(B11/B$51)*100</f>
        <v>16.926579484644634</v>
      </c>
      <c r="I63" s="44">
        <f>(C11/C$51)*100</f>
        <v>18.836955703026167</v>
      </c>
      <c r="J63" s="44">
        <f>(D11/D$51)*100</f>
        <v>20.298609679452245</v>
      </c>
      <c r="K63" s="44">
        <f>(E11/E$51)*100</f>
        <v>21.23053695503409</v>
      </c>
      <c r="L63" s="44">
        <f>(F11/F$51)*100</f>
        <v>22.759837336933803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3.8017235769155056</v>
      </c>
      <c r="C64" s="44">
        <f t="shared" si="36"/>
        <v>5.4407753495901767</v>
      </c>
      <c r="D64" s="49">
        <f t="shared" si="36"/>
        <v>1.0290707309990932</v>
      </c>
      <c r="E64" s="49">
        <f t="shared" si="36"/>
        <v>1.0028893906836478</v>
      </c>
      <c r="F64" s="44">
        <f>IF(AND(F$5-D$5 &lt;&gt; 0,F12 &lt;&gt; 0,D12 &lt;&gt; 0),(EXP(LN(F12/D12)/(F$5-D$5))-1)*100,0)</f>
        <v>1.0116157501680378</v>
      </c>
      <c r="H64" s="40">
        <f t="shared" ref="H64:L67" si="37">(B12/B$11)*100</f>
        <v>27.753274066798646</v>
      </c>
      <c r="I64" s="40">
        <f t="shared" si="37"/>
        <v>28.06320288154674</v>
      </c>
      <c r="J64" s="40">
        <f t="shared" si="37"/>
        <v>28.252250059662348</v>
      </c>
      <c r="K64" s="40">
        <f t="shared" si="37"/>
        <v>27.496454804321534</v>
      </c>
      <c r="L64" s="40">
        <f t="shared" si="37"/>
        <v>27.342529472857635</v>
      </c>
    </row>
    <row r="65" spans="1:12" x14ac:dyDescent="0.2">
      <c r="A65" t="str">
        <f>A13</f>
        <v>22 Health professionals</v>
      </c>
      <c r="B65" s="49">
        <f t="shared" si="36"/>
        <v>4.2708084816973857</v>
      </c>
      <c r="C65" s="44">
        <f t="shared" si="36"/>
        <v>-1.5516938863380347</v>
      </c>
      <c r="D65" s="49">
        <f t="shared" si="36"/>
        <v>1.6450903393653959</v>
      </c>
      <c r="E65" s="49">
        <f t="shared" si="36"/>
        <v>0.89122515157162852</v>
      </c>
      <c r="F65" s="44">
        <f>IF(AND(F$5-D$5 &lt;&gt; 0,F13 &lt;&gt; 0,D13 &lt;&gt; 0),(EXP(LN(F13/D13)/(F$5-D$5))-1)*100,0)</f>
        <v>1.1418902521773022</v>
      </c>
      <c r="H65" s="40">
        <f t="shared" si="37"/>
        <v>25.143726309315113</v>
      </c>
      <c r="I65" s="40">
        <f t="shared" si="37"/>
        <v>25.887216555335375</v>
      </c>
      <c r="J65" s="40">
        <f t="shared" si="37"/>
        <v>24.333289305580408</v>
      </c>
      <c r="K65" s="40">
        <f t="shared" si="37"/>
        <v>24.413200612675414</v>
      </c>
      <c r="L65" s="40">
        <f t="shared" si="37"/>
        <v>24.009476244971697</v>
      </c>
    </row>
    <row r="66" spans="1:12" x14ac:dyDescent="0.2">
      <c r="A66" t="str">
        <f>A14</f>
        <v>23 Teaching and other educational professionals</v>
      </c>
      <c r="B66" s="49">
        <f t="shared" si="36"/>
        <v>1.3288878592859099</v>
      </c>
      <c r="C66" s="44">
        <f t="shared" si="36"/>
        <v>5.5089742010665521</v>
      </c>
      <c r="D66" s="49">
        <f t="shared" si="36"/>
        <v>1.0805856583532059</v>
      </c>
      <c r="E66" s="49">
        <f t="shared" si="36"/>
        <v>0.94523926669221048</v>
      </c>
      <c r="F66" s="44">
        <f>IF(AND(F$5-D$5 &lt;&gt; 0,F14 &lt;&gt; 0,D14 &lt;&gt; 0),(EXP(LN(F14/D14)/(F$5-D$5))-1)*100,0)</f>
        <v>0.99033458212731684</v>
      </c>
      <c r="H66" s="40">
        <f t="shared" si="37"/>
        <v>20.452364272759262</v>
      </c>
      <c r="I66" s="40">
        <f t="shared" si="37"/>
        <v>18.779385440124123</v>
      </c>
      <c r="J66" s="40">
        <f t="shared" si="37"/>
        <v>18.918120664392625</v>
      </c>
      <c r="K66" s="40">
        <f t="shared" si="37"/>
        <v>18.459018635485169</v>
      </c>
      <c r="L66" s="40">
        <f t="shared" si="37"/>
        <v>18.251183598507115</v>
      </c>
    </row>
    <row r="67" spans="1:12" x14ac:dyDescent="0.2">
      <c r="A67" t="str">
        <f>A15</f>
        <v>24 Business, media and public service professionals</v>
      </c>
      <c r="B67" s="49">
        <f t="shared" si="36"/>
        <v>4.1103679818496275</v>
      </c>
      <c r="C67" s="44">
        <f t="shared" si="36"/>
        <v>9.4444198062088702</v>
      </c>
      <c r="D67" s="49">
        <f t="shared" si="36"/>
        <v>2.3750263631617141</v>
      </c>
      <c r="E67" s="49">
        <f t="shared" si="36"/>
        <v>1.3176930278191223</v>
      </c>
      <c r="F67" s="44">
        <f>IF(AND(F$5-D$5 &lt;&gt; 0,F15 &lt;&gt; 0,D15 &lt;&gt; 0),(EXP(LN(F15/D15)/(F$5-D$5))-1)*100,0)</f>
        <v>1.6689185161567144</v>
      </c>
      <c r="H67" s="40">
        <f t="shared" si="37"/>
        <v>26.650635351126979</v>
      </c>
      <c r="I67" s="40">
        <f t="shared" si="37"/>
        <v>27.270195122993769</v>
      </c>
      <c r="J67" s="40">
        <f t="shared" si="37"/>
        <v>28.49633997036462</v>
      </c>
      <c r="K67" s="40">
        <f t="shared" si="37"/>
        <v>29.631325947517883</v>
      </c>
      <c r="L67" s="40">
        <f t="shared" si="37"/>
        <v>30.396810683663571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1.6266172505256193</v>
      </c>
      <c r="C69" s="44">
        <f t="shared" si="39"/>
        <v>3.3267175091222567</v>
      </c>
      <c r="D69" s="44">
        <f t="shared" si="39"/>
        <v>-0.34075518762828327</v>
      </c>
      <c r="E69" s="44">
        <f t="shared" si="39"/>
        <v>0.8205258446865038</v>
      </c>
      <c r="F69" s="44">
        <f t="shared" ref="F69:F74" si="40">IF(AND(F$5-D$5 &lt;&gt; 0,F17 &lt;&gt; 0,D17 &lt;&gt; 0),(EXP(LN(F17/D17)/(F$5-D$5))-1)*100,0)</f>
        <v>0.43193636286125159</v>
      </c>
      <c r="H69" s="44">
        <f>(B17/B$51)*100</f>
        <v>11.213700755252594</v>
      </c>
      <c r="I69" s="44">
        <f>(C17/C$51)*100</f>
        <v>11.59378135443753</v>
      </c>
      <c r="J69" s="44">
        <f>(D17/D$51)*100</f>
        <v>12.325386011764245</v>
      </c>
      <c r="K69" s="44">
        <f>(E17/E$51)*100</f>
        <v>11.718581481400676</v>
      </c>
      <c r="L69" s="44">
        <f>(F17/F$51)*100</f>
        <v>12.268650930471491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3.6468397518625073</v>
      </c>
      <c r="C70" s="44">
        <f t="shared" si="39"/>
        <v>8.7118894366051904</v>
      </c>
      <c r="D70" s="49">
        <f t="shared" si="39"/>
        <v>-2.5873542721164711</v>
      </c>
      <c r="E70" s="49">
        <f t="shared" si="39"/>
        <v>0.5558890793597504</v>
      </c>
      <c r="F70" s="44">
        <f t="shared" si="40"/>
        <v>-0.50296940047550587</v>
      </c>
      <c r="H70" s="40">
        <f t="shared" ref="H70:L74" si="41">(B18/B$17)*100</f>
        <v>12.943792504246506</v>
      </c>
      <c r="I70" s="40">
        <f t="shared" si="41"/>
        <v>14.004123172343599</v>
      </c>
      <c r="J70" s="40">
        <f t="shared" si="41"/>
        <v>14.7339887172358</v>
      </c>
      <c r="K70" s="40">
        <f t="shared" si="41"/>
        <v>13.146467381657818</v>
      </c>
      <c r="L70" s="40">
        <f t="shared" si="41"/>
        <v>12.805442435852274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3.3245370676551866</v>
      </c>
      <c r="C71" s="44">
        <f t="shared" si="39"/>
        <v>0.8748059451075596</v>
      </c>
      <c r="D71" s="49">
        <f t="shared" si="39"/>
        <v>0.47297599564817272</v>
      </c>
      <c r="E71" s="49">
        <f t="shared" si="39"/>
        <v>0.95603335816669688</v>
      </c>
      <c r="F71" s="44">
        <f t="shared" si="40"/>
        <v>0.79475673613980113</v>
      </c>
      <c r="H71" s="40">
        <f t="shared" si="41"/>
        <v>15.752666578147597</v>
      </c>
      <c r="I71" s="40">
        <f t="shared" si="41"/>
        <v>16.832091137044134</v>
      </c>
      <c r="J71" s="40">
        <f t="shared" si="41"/>
        <v>16.432670736392925</v>
      </c>
      <c r="K71" s="40">
        <f t="shared" si="41"/>
        <v>17.114590994658975</v>
      </c>
      <c r="L71" s="40">
        <f t="shared" si="41"/>
        <v>17.346015378253128</v>
      </c>
    </row>
    <row r="72" spans="1:12" x14ac:dyDescent="0.2">
      <c r="A72" t="str">
        <f t="shared" si="38"/>
        <v>33 Protective service occupations</v>
      </c>
      <c r="B72" s="49">
        <f t="shared" si="39"/>
        <v>-0.12847984485657715</v>
      </c>
      <c r="C72" s="44">
        <f t="shared" si="39"/>
        <v>5.8575763161600847</v>
      </c>
      <c r="D72" s="49">
        <f t="shared" si="39"/>
        <v>3.9854148037852921</v>
      </c>
      <c r="E72" s="49">
        <f t="shared" si="39"/>
        <v>1.6137690484460121</v>
      </c>
      <c r="F72" s="44">
        <f t="shared" si="40"/>
        <v>2.3982457461467321</v>
      </c>
      <c r="H72" s="40">
        <f t="shared" si="41"/>
        <v>8.5999891927934744</v>
      </c>
      <c r="I72" s="40">
        <f t="shared" si="41"/>
        <v>8.0211136066617001</v>
      </c>
      <c r="J72" s="40">
        <f t="shared" si="41"/>
        <v>8.2175807596212298</v>
      </c>
      <c r="K72" s="40">
        <f t="shared" si="41"/>
        <v>10.162911982371464</v>
      </c>
      <c r="L72" s="40">
        <f t="shared" si="41"/>
        <v>10.991429703401682</v>
      </c>
    </row>
    <row r="73" spans="1:12" x14ac:dyDescent="0.2">
      <c r="A73" t="str">
        <f t="shared" si="38"/>
        <v>34 Culture, media and sports occupations</v>
      </c>
      <c r="B73" s="49">
        <f t="shared" si="39"/>
        <v>1.3007786628767892</v>
      </c>
      <c r="C73" s="44">
        <f t="shared" si="39"/>
        <v>0.22996216849822115</v>
      </c>
      <c r="D73" s="49">
        <f t="shared" si="39"/>
        <v>-0.77167726019905514</v>
      </c>
      <c r="E73" s="49">
        <f t="shared" si="39"/>
        <v>1.2554364886173452</v>
      </c>
      <c r="F73" s="44">
        <f t="shared" si="40"/>
        <v>0.57517191776890186</v>
      </c>
      <c r="H73" s="40">
        <f t="shared" si="41"/>
        <v>15.054424726995515</v>
      </c>
      <c r="I73" s="40">
        <f t="shared" si="41"/>
        <v>14.862279336405852</v>
      </c>
      <c r="J73" s="40">
        <f t="shared" si="41"/>
        <v>14.416849112564686</v>
      </c>
      <c r="K73" s="40">
        <f t="shared" si="41"/>
        <v>14.107843919711135</v>
      </c>
      <c r="L73" s="40">
        <f t="shared" si="41"/>
        <v>14.728365914964092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0.88880821187768966</v>
      </c>
      <c r="C74" s="44">
        <f t="shared" si="39"/>
        <v>3.1447986731696798</v>
      </c>
      <c r="D74" s="49">
        <f t="shared" si="39"/>
        <v>-0.65802957793980044</v>
      </c>
      <c r="E74" s="49">
        <f t="shared" si="39"/>
        <v>0.51950815333143829</v>
      </c>
      <c r="F74" s="44">
        <f t="shared" si="40"/>
        <v>0.12545282402292024</v>
      </c>
      <c r="H74" s="40">
        <f t="shared" si="41"/>
        <v>47.649126997816907</v>
      </c>
      <c r="I74" s="40">
        <f t="shared" si="41"/>
        <v>46.28039274754471</v>
      </c>
      <c r="J74" s="40">
        <f t="shared" si="41"/>
        <v>46.198910674185342</v>
      </c>
      <c r="K74" s="40">
        <f t="shared" si="41"/>
        <v>45.468185721600598</v>
      </c>
      <c r="L74" s="40">
        <f t="shared" si="41"/>
        <v>44.128746567528822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-1.8299365810617751</v>
      </c>
      <c r="C76" s="44">
        <f t="shared" si="42"/>
        <v>3.3434764658770488</v>
      </c>
      <c r="D76" s="44">
        <f t="shared" si="42"/>
        <v>-0.81274537809815639</v>
      </c>
      <c r="E76" s="44">
        <f t="shared" si="42"/>
        <v>-0.84652304859732519</v>
      </c>
      <c r="F76" s="44">
        <f>IF(AND(F$5-D$5 &lt;&gt; 0,F24 &lt;&gt; 0,D24 &lt;&gt; 0),(EXP(LN(F24/D24)/(F$5-D$5))-1)*100,0)</f>
        <v>-0.83526510337982307</v>
      </c>
      <c r="H76" s="44">
        <f>(B24/B$51)*100</f>
        <v>11.90596070266721</v>
      </c>
      <c r="I76" s="44">
        <f>(C24/C$51)*100</f>
        <v>10.718326808694714</v>
      </c>
      <c r="J76" s="44">
        <f>(D24/D$51)*100</f>
        <v>11.396535634304334</v>
      </c>
      <c r="K76" s="44">
        <f>(E24/E$51)*100</f>
        <v>10.581293389999859</v>
      </c>
      <c r="L76" s="44">
        <f>(F24/F$51)*100</f>
        <v>9.3767085913151096</v>
      </c>
    </row>
    <row r="77" spans="1:12" x14ac:dyDescent="0.2">
      <c r="A77" t="str">
        <f>A25</f>
        <v>41 Administrative occupations</v>
      </c>
      <c r="B77" s="49">
        <f t="shared" si="42"/>
        <v>-1.4793890596471626</v>
      </c>
      <c r="C77" s="44">
        <f t="shared" si="42"/>
        <v>4.5265718932821608</v>
      </c>
      <c r="D77" s="49">
        <f t="shared" si="42"/>
        <v>-1.2394890660897606</v>
      </c>
      <c r="E77" s="49">
        <f t="shared" si="42"/>
        <v>-0.33865961137276024</v>
      </c>
      <c r="F77" s="44">
        <f>IF(AND(F$5-D$5 &lt;&gt; 0,F25 &lt;&gt; 0,D25 &lt;&gt; 0),(EXP(LN(F25/D25)/(F$5-D$5))-1)*100,0)</f>
        <v>-0.63984539061835433</v>
      </c>
      <c r="H77" s="40">
        <f t="shared" ref="H77:L78" si="43">(B25/B$24)*100</f>
        <v>81.488314054512884</v>
      </c>
      <c r="I77" s="40">
        <f t="shared" si="43"/>
        <v>82.658483189883242</v>
      </c>
      <c r="J77" s="40">
        <f t="shared" si="43"/>
        <v>83.604772949454883</v>
      </c>
      <c r="K77" s="40">
        <f t="shared" si="43"/>
        <v>81.821674579203247</v>
      </c>
      <c r="L77" s="40">
        <f t="shared" si="43"/>
        <v>86.110502418099742</v>
      </c>
    </row>
    <row r="78" spans="1:12" x14ac:dyDescent="0.2">
      <c r="A78" t="str">
        <f>A26</f>
        <v>42 Secretarial and related occupations</v>
      </c>
      <c r="B78" s="49">
        <f t="shared" si="42"/>
        <v>-3.4195224626942466</v>
      </c>
      <c r="C78" s="44">
        <f t="shared" si="42"/>
        <v>-2.2957576662343437</v>
      </c>
      <c r="D78" s="49">
        <f t="shared" si="42"/>
        <v>1.2565572949543302</v>
      </c>
      <c r="E78" s="49">
        <f t="shared" si="42"/>
        <v>-3.47913302171593</v>
      </c>
      <c r="F78" s="44">
        <f>IF(AND(F$5-D$5 &lt;&gt; 0,F26 &lt;&gt; 0,D26 &lt;&gt; 0),(EXP(LN(F26/D26)/(F$5-D$5))-1)*100,0)</f>
        <v>-1.9257049219492561</v>
      </c>
      <c r="H78" s="40">
        <f t="shared" si="43"/>
        <v>18.511685945487109</v>
      </c>
      <c r="I78" s="40">
        <f t="shared" si="43"/>
        <v>17.341516810116765</v>
      </c>
      <c r="J78" s="40">
        <f t="shared" si="43"/>
        <v>16.39522705054511</v>
      </c>
      <c r="K78" s="40">
        <f t="shared" si="43"/>
        <v>18.17832542079675</v>
      </c>
      <c r="L78" s="40">
        <f t="shared" si="43"/>
        <v>13.889497581900251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0.83486691250547196</v>
      </c>
      <c r="C80" s="44">
        <f t="shared" si="44"/>
        <v>-14.8691451026711</v>
      </c>
      <c r="D80" s="44">
        <f t="shared" si="44"/>
        <v>-0.10333825772409488</v>
      </c>
      <c r="E80" s="44">
        <f t="shared" si="44"/>
        <v>-0.70316177662713697</v>
      </c>
      <c r="F80" s="44">
        <f>IF(AND(F$5-D$5 &lt;&gt; 0,F28 &lt;&gt; 0,D28 &lt;&gt; 0),(EXP(LN(F28/D28)/(F$5-D$5))-1)*100,0)</f>
        <v>-0.50362185361048084</v>
      </c>
      <c r="H80" s="44">
        <f>(B28/B$51)*100</f>
        <v>12.335120622310948</v>
      </c>
      <c r="I80" s="44">
        <f>(C28/C$51)*100</f>
        <v>12.360401619308615</v>
      </c>
      <c r="J80" s="44">
        <f>(D28/D$51)*100</f>
        <v>10.826357595895649</v>
      </c>
      <c r="K80" s="44">
        <f>(E28/E$51)*100</f>
        <v>10.416547553618544</v>
      </c>
      <c r="L80" s="44">
        <f>(F28/F$51)*100</f>
        <v>9.3650518231489599</v>
      </c>
    </row>
    <row r="81" spans="1:12" x14ac:dyDescent="0.2">
      <c r="A81" t="str">
        <f>A29</f>
        <v>51 Skilled agricultural and related trades</v>
      </c>
      <c r="B81" s="49">
        <f t="shared" si="44"/>
        <v>-2.8929548179975728</v>
      </c>
      <c r="C81" s="44">
        <f t="shared" si="44"/>
        <v>-17.165460176013092</v>
      </c>
      <c r="D81" s="49">
        <f t="shared" si="44"/>
        <v>0.54182009540100218</v>
      </c>
      <c r="E81" s="49">
        <f t="shared" si="44"/>
        <v>0.64780251652101217</v>
      </c>
      <c r="F81" s="44">
        <f>IF(AND(F$5-D$5 &lt;&gt; 0,F29 &lt;&gt; 0,D29 &lt;&gt; 0),(EXP(LN(F29/D29)/(F$5-D$5))-1)*100,0)</f>
        <v>0.61246263557861447</v>
      </c>
      <c r="H81" s="40">
        <f t="shared" ref="H81:L84" si="45">(B29/B$28)*100</f>
        <v>11.131759372223934</v>
      </c>
      <c r="I81" s="40">
        <f t="shared" si="45"/>
        <v>9.5746707787116492</v>
      </c>
      <c r="J81" s="40">
        <f t="shared" si="45"/>
        <v>9.3164041272377602</v>
      </c>
      <c r="K81" s="40">
        <f t="shared" si="45"/>
        <v>9.6211537696648897</v>
      </c>
      <c r="L81" s="40">
        <f t="shared" si="45"/>
        <v>11.013260891287535</v>
      </c>
    </row>
    <row r="82" spans="1:12" x14ac:dyDescent="0.2">
      <c r="A82" t="str">
        <f>A30</f>
        <v>52 Skilled metal, electrical and electronic trades</v>
      </c>
      <c r="B82" s="49">
        <f t="shared" si="44"/>
        <v>0.9005895725107127</v>
      </c>
      <c r="C82" s="44">
        <f t="shared" si="44"/>
        <v>-16.302816590230162</v>
      </c>
      <c r="D82" s="49">
        <f t="shared" si="44"/>
        <v>-0.24006497834042628</v>
      </c>
      <c r="E82" s="49">
        <f t="shared" si="44"/>
        <v>-0.69304051778444897</v>
      </c>
      <c r="F82" s="44">
        <f>IF(AND(F$5-D$5 &lt;&gt; 0,F30 &lt;&gt; 0,D30 &lt;&gt; 0),(EXP(LN(F30/D30)/(F$5-D$5))-1)*100,0)</f>
        <v>-0.54227766773301544</v>
      </c>
      <c r="H82" s="40">
        <f t="shared" si="45"/>
        <v>42.410755131293598</v>
      </c>
      <c r="I82" s="40">
        <f t="shared" si="45"/>
        <v>42.521434067544384</v>
      </c>
      <c r="J82" s="40">
        <f t="shared" si="45"/>
        <v>41.805339207387235</v>
      </c>
      <c r="K82" s="40">
        <f t="shared" si="45"/>
        <v>41.520030283041706</v>
      </c>
      <c r="L82" s="40">
        <f t="shared" si="45"/>
        <v>41.562370783279306</v>
      </c>
    </row>
    <row r="83" spans="1:12" x14ac:dyDescent="0.2">
      <c r="A83" t="str">
        <f>A31</f>
        <v>53 Skilled construction and building trades</v>
      </c>
      <c r="B83" s="49">
        <f t="shared" si="44"/>
        <v>4.479788367337445</v>
      </c>
      <c r="C83" s="44">
        <f t="shared" si="44"/>
        <v>-18.47943629997323</v>
      </c>
      <c r="D83" s="49">
        <f t="shared" si="44"/>
        <v>0.21626235782066239</v>
      </c>
      <c r="E83" s="49">
        <f t="shared" si="44"/>
        <v>-1.2807717320145406</v>
      </c>
      <c r="F83" s="44">
        <f>IF(AND(F$5-D$5 &lt;&gt; 0,F31 &lt;&gt; 0,D31 &lt;&gt; 0),(EXP(LN(F31/D31)/(F$5-D$5))-1)*100,0)</f>
        <v>-0.78426176032970751</v>
      </c>
      <c r="H83" s="40">
        <f t="shared" si="45"/>
        <v>29.81560535226377</v>
      </c>
      <c r="I83" s="40">
        <f t="shared" si="45"/>
        <v>34.366068432862349</v>
      </c>
      <c r="J83" s="40">
        <f t="shared" si="45"/>
        <v>32.908647213509148</v>
      </c>
      <c r="K83" s="40">
        <f t="shared" si="45"/>
        <v>33.438451598409422</v>
      </c>
      <c r="L83" s="40">
        <f t="shared" si="45"/>
        <v>31.543470544675355</v>
      </c>
    </row>
    <row r="84" spans="1:12" x14ac:dyDescent="0.2">
      <c r="A84" t="str">
        <f>A32</f>
        <v>54 Textiles, printing and other skilled trades</v>
      </c>
      <c r="B84" s="49">
        <f t="shared" si="44"/>
        <v>-4.2370822909347572</v>
      </c>
      <c r="C84" s="44">
        <f t="shared" si="44"/>
        <v>0.42280293902803301</v>
      </c>
      <c r="D84" s="49">
        <f t="shared" si="44"/>
        <v>-0.80014357339009967</v>
      </c>
      <c r="E84" s="49">
        <f t="shared" si="44"/>
        <v>-0.41052072643447124</v>
      </c>
      <c r="F84" s="44">
        <f>IF(AND(F$5-D$5 &lt;&gt; 0,F32 &lt;&gt; 0,D32 &lt;&gt; 0),(EXP(LN(F32/D32)/(F$5-D$5))-1)*100,0)</f>
        <v>-0.54056474642274477</v>
      </c>
      <c r="H84" s="40">
        <f t="shared" si="45"/>
        <v>16.6418801442187</v>
      </c>
      <c r="I84" s="40">
        <f t="shared" si="45"/>
        <v>13.537826720881627</v>
      </c>
      <c r="J84" s="40">
        <f t="shared" si="45"/>
        <v>15.969609451865848</v>
      </c>
      <c r="K84" s="40">
        <f t="shared" si="45"/>
        <v>15.420364348883991</v>
      </c>
      <c r="L84" s="40">
        <f t="shared" si="45"/>
        <v>15.880897780757804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4.0114104722510646E-2</v>
      </c>
      <c r="C86" s="44">
        <f t="shared" si="46"/>
        <v>-4.3001408874438933</v>
      </c>
      <c r="D86" s="44">
        <f t="shared" si="46"/>
        <v>1.3935552687958763</v>
      </c>
      <c r="E86" s="44">
        <f t="shared" si="46"/>
        <v>0.79446140787953201</v>
      </c>
      <c r="F86" s="44">
        <f>IF(AND(F$5-D$5 &lt;&gt; 0,F34 &lt;&gt; 0,D34 &lt;&gt; 0),(EXP(LN(F34/D34)/(F$5-D$5))-1)*100,0)</f>
        <v>0.99376501337964385</v>
      </c>
      <c r="H86" s="44">
        <f>(B34/B$51)*100</f>
        <v>9.7693953968686582</v>
      </c>
      <c r="I86" s="44">
        <f>(C34/C$51)*100</f>
        <v>9.4844175321012472</v>
      </c>
      <c r="J86" s="44">
        <f>(D34/D$51)*100</f>
        <v>9.3386640845092774</v>
      </c>
      <c r="K86" s="44">
        <f>(E34/E$51)*100</f>
        <v>9.6788345524485777</v>
      </c>
      <c r="L86" s="44">
        <f>(F34/F$51)*100</f>
        <v>10.106992311625691</v>
      </c>
    </row>
    <row r="87" spans="1:12" x14ac:dyDescent="0.2">
      <c r="A87" t="str">
        <f>A35</f>
        <v>61 Caring personal service occupations</v>
      </c>
      <c r="B87" s="49">
        <f t="shared" si="46"/>
        <v>0.46223647257677136</v>
      </c>
      <c r="C87" s="44">
        <f t="shared" si="46"/>
        <v>-3.2293314479707735</v>
      </c>
      <c r="D87" s="49">
        <f t="shared" si="46"/>
        <v>1.6663179961905472</v>
      </c>
      <c r="E87" s="49">
        <f t="shared" si="46"/>
        <v>0.90228047261462496</v>
      </c>
      <c r="F87" s="44">
        <f>IF(AND(F$5-D$5 &lt;&gt; 0,F35 &lt;&gt; 0,D35 &lt;&gt; 0),(EXP(LN(F35/D35)/(F$5-D$5))-1)*100,0)</f>
        <v>1.1563195228650569</v>
      </c>
      <c r="H87" s="40">
        <f t="shared" ref="H87:L89" si="47">(B35/B$34)*100</f>
        <v>75.789596757756613</v>
      </c>
      <c r="I87" s="40">
        <f t="shared" si="47"/>
        <v>77.076902133572176</v>
      </c>
      <c r="J87" s="40">
        <f t="shared" si="47"/>
        <v>77.939334692358941</v>
      </c>
      <c r="K87" s="40">
        <f t="shared" si="47"/>
        <v>78.993328340135776</v>
      </c>
      <c r="L87" s="40">
        <f t="shared" si="47"/>
        <v>79.84239299387788</v>
      </c>
    </row>
    <row r="88" spans="1:12" x14ac:dyDescent="0.2">
      <c r="A88" t="str">
        <f>A36</f>
        <v>62 Leisure, travel and related personal service occupations</v>
      </c>
      <c r="B88" s="49">
        <f t="shared" si="46"/>
        <v>-1.1871698133618103</v>
      </c>
      <c r="C88" s="44">
        <f t="shared" si="46"/>
        <v>-9.1192688064294707</v>
      </c>
      <c r="D88" s="49">
        <f t="shared" si="46"/>
        <v>0.59315526193393087</v>
      </c>
      <c r="E88" s="49">
        <f t="shared" si="46"/>
        <v>0.35354287224473868</v>
      </c>
      <c r="F88" s="44">
        <f>IF(AND(F$5-D$5 &lt;&gt; 0,F36 &lt;&gt; 0,D36 &lt;&gt; 0),(EXP(LN(F36/D36)/(F$5-D$5))-1)*100,0)</f>
        <v>0.43335018429824235</v>
      </c>
      <c r="H88" s="40">
        <f t="shared" si="47"/>
        <v>23.227418353261612</v>
      </c>
      <c r="I88" s="40">
        <f t="shared" si="47"/>
        <v>22.10841369126894</v>
      </c>
      <c r="J88" s="40">
        <f t="shared" si="47"/>
        <v>20.995107207308838</v>
      </c>
      <c r="K88" s="40">
        <f t="shared" si="47"/>
        <v>20.179411325646768</v>
      </c>
      <c r="L88" s="40">
        <f t="shared" si="47"/>
        <v>19.313852088951887</v>
      </c>
    </row>
    <row r="89" spans="1:12" x14ac:dyDescent="0.2">
      <c r="A89" t="str">
        <f>A37</f>
        <v>63 Community and civil enforcement occupations</v>
      </c>
      <c r="B89" s="49">
        <f t="shared" si="46"/>
        <v>-4.5480537301717749</v>
      </c>
      <c r="C89" s="44">
        <f t="shared" si="46"/>
        <v>25.169683157462885</v>
      </c>
      <c r="D89" s="49">
        <f t="shared" si="46"/>
        <v>-3.6119121774998875</v>
      </c>
      <c r="E89" s="49">
        <f t="shared" si="46"/>
        <v>0.99365275657208318</v>
      </c>
      <c r="F89" s="44">
        <f>IF(AND(F$5-D$5 &lt;&gt; 0,F37 &lt;&gt; 0,D37 &lt;&gt; 0),(EXP(LN(F37/D37)/(F$5-D$5))-1)*100,0)</f>
        <v>-0.56548151829166615</v>
      </c>
      <c r="H89" s="40">
        <f t="shared" si="47"/>
        <v>0.98298488898178082</v>
      </c>
      <c r="I89" s="40">
        <f t="shared" si="47"/>
        <v>0.81468417515888558</v>
      </c>
      <c r="J89" s="40">
        <f t="shared" si="47"/>
        <v>1.0655581003322234</v>
      </c>
      <c r="K89" s="40">
        <f t="shared" si="47"/>
        <v>0.82726033421747036</v>
      </c>
      <c r="L89" s="40">
        <f t="shared" si="47"/>
        <v>0.84375491717023943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-1.782690468300796</v>
      </c>
      <c r="C91" s="44">
        <f t="shared" si="48"/>
        <v>-1.2561982573243591</v>
      </c>
      <c r="D91" s="44">
        <f t="shared" si="48"/>
        <v>0.39429709727731854</v>
      </c>
      <c r="E91" s="44">
        <f t="shared" si="48"/>
        <v>0.1594696685459418</v>
      </c>
      <c r="F91" s="44">
        <f t="shared" ref="F91:F93" si="49">IF(AND(F$5-D$5 &lt;&gt; 0,F39 &lt;&gt; 0,D39 &lt;&gt; 0),(EXP(LN(F39/D39)/(F$5-D$5))-1)*100,0)</f>
        <v>0.23768438420785909</v>
      </c>
      <c r="H91" s="44">
        <f>(B39/B$51)*100</f>
        <v>8.3626048261020625</v>
      </c>
      <c r="I91" s="44">
        <f>(C39/C$51)*100</f>
        <v>7.5429281673891655</v>
      </c>
      <c r="J91" s="44">
        <f>(D39/D$51)*100</f>
        <v>7.6632431690023539</v>
      </c>
      <c r="K91" s="44">
        <f>(E39/E$51)*100</f>
        <v>7.5586524845516285</v>
      </c>
      <c r="L91" s="44">
        <f>(F39/F$51)*100</f>
        <v>7.4096334750288619</v>
      </c>
    </row>
    <row r="92" spans="1:12" s="30" customFormat="1" x14ac:dyDescent="0.2">
      <c r="A92" t="str">
        <f>A40</f>
        <v>71 Sales occupations</v>
      </c>
      <c r="B92" s="49">
        <f t="shared" si="48"/>
        <v>-2.4960664281552192</v>
      </c>
      <c r="C92" s="44">
        <f t="shared" si="48"/>
        <v>-2.2741639131551805</v>
      </c>
      <c r="D92" s="49">
        <f t="shared" si="48"/>
        <v>-1.53652018388587</v>
      </c>
      <c r="E92" s="49">
        <f t="shared" si="48"/>
        <v>-0.52332328324299349</v>
      </c>
      <c r="F92" s="44">
        <f t="shared" si="49"/>
        <v>-0.86220874769820099</v>
      </c>
      <c r="G92"/>
      <c r="H92" s="40">
        <f>(B40/B$34)*100</f>
        <v>67.655894436618894</v>
      </c>
      <c r="I92" s="40">
        <f t="shared" ref="H92:L93" si="50">(C40/C$34)*100</f>
        <v>61.051659440518222</v>
      </c>
      <c r="J92" s="40">
        <f t="shared" si="50"/>
        <v>62.344130060805448</v>
      </c>
      <c r="K92" s="40">
        <f t="shared" si="50"/>
        <v>53.841817665422489</v>
      </c>
      <c r="L92" s="40">
        <f t="shared" si="50"/>
        <v>47.202576869926574</v>
      </c>
    </row>
    <row r="93" spans="1:12" s="30" customFormat="1" x14ac:dyDescent="0.2">
      <c r="A93" t="str">
        <f>A41</f>
        <v>72 Customer service occupations</v>
      </c>
      <c r="B93" s="49">
        <f t="shared" si="48"/>
        <v>0.77609301008458864</v>
      </c>
      <c r="C93" s="44">
        <f t="shared" si="48"/>
        <v>2.1071732609466487</v>
      </c>
      <c r="D93" s="49">
        <f t="shared" si="48"/>
        <v>5.6824130798224237</v>
      </c>
      <c r="E93" s="49">
        <f t="shared" si="48"/>
        <v>1.5406788110518654</v>
      </c>
      <c r="F93" s="44">
        <f t="shared" si="49"/>
        <v>2.9029002630216239</v>
      </c>
      <c r="G93"/>
      <c r="H93" s="40">
        <f t="shared" si="50"/>
        <v>17.94412978578583</v>
      </c>
      <c r="I93" s="40">
        <f t="shared" si="50"/>
        <v>18.478033783753514</v>
      </c>
      <c r="J93" s="40">
        <f t="shared" si="50"/>
        <v>19.715178419022351</v>
      </c>
      <c r="K93" s="40">
        <f t="shared" si="50"/>
        <v>24.252837673421169</v>
      </c>
      <c r="L93" s="40">
        <f t="shared" si="50"/>
        <v>26.109376345926194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1.7365907383993351</v>
      </c>
      <c r="C95" s="44">
        <f t="shared" si="51"/>
        <v>-12.819299334632783</v>
      </c>
      <c r="D95" s="44">
        <f t="shared" si="51"/>
        <v>2.9935694019464165</v>
      </c>
      <c r="E95" s="44">
        <f t="shared" si="51"/>
        <v>0.10419864285864389</v>
      </c>
      <c r="F95" s="44">
        <f>IF(AND(F$5-D$5 &lt;&gt; 0,F43 &lt;&gt; 0,D43 &lt;&gt; 0),(EXP(LN(F43/D43)/(F$5-D$5))-1)*100,0)</f>
        <v>1.0582016044486275</v>
      </c>
      <c r="H95" s="44">
        <f>(B43/B$51)*100</f>
        <v>8.956206867216288</v>
      </c>
      <c r="I95" s="44">
        <f>(C43/C$51)*100</f>
        <v>9.2999175915881711</v>
      </c>
      <c r="J95" s="44">
        <f>(D43/D$51)*100</f>
        <v>8.3418475010029169</v>
      </c>
      <c r="K95" s="44">
        <f>(E43/E$51)*100</f>
        <v>9.3497360151660125</v>
      </c>
      <c r="L95" s="44">
        <f>(F43/F$51)*100</f>
        <v>9.1149536814383616</v>
      </c>
    </row>
    <row r="96" spans="1:12" x14ac:dyDescent="0.2">
      <c r="A96" t="str">
        <f>A44</f>
        <v>81 Process, plant and machine operatives</v>
      </c>
      <c r="B96" s="49">
        <f t="shared" si="51"/>
        <v>-1.0287597913925417</v>
      </c>
      <c r="C96" s="44">
        <f t="shared" si="51"/>
        <v>-14.105155679499759</v>
      </c>
      <c r="D96" s="49">
        <f t="shared" si="51"/>
        <v>4.0543745862748448</v>
      </c>
      <c r="E96" s="49">
        <f t="shared" si="51"/>
        <v>-0.17138579504769602</v>
      </c>
      <c r="F96" s="44">
        <f>IF(AND(F$5-D$5 &lt;&gt; 0,F44 &lt;&gt; 0,D44 &lt;&gt; 0),(EXP(LN(F44/D44)/(F$5-D$5))-1)*100,0)</f>
        <v>1.2177803750172966</v>
      </c>
      <c r="H96" s="40">
        <f>(B44/B$43)*100</f>
        <v>47.479185982371611</v>
      </c>
      <c r="I96" s="40">
        <f t="shared" ref="H96:L97" si="52">(C44/C$43)*100</f>
        <v>42.523655793053308</v>
      </c>
      <c r="J96" s="40">
        <f t="shared" si="52"/>
        <v>41.896460643311194</v>
      </c>
      <c r="K96" s="40">
        <f t="shared" si="52"/>
        <v>44.098975934931758</v>
      </c>
      <c r="L96" s="40">
        <f t="shared" si="52"/>
        <v>42.899871840367119</v>
      </c>
    </row>
    <row r="97" spans="1:12" x14ac:dyDescent="0.2">
      <c r="A97" t="str">
        <f>A45</f>
        <v>82 Transport and mobile machine drivers and operatives</v>
      </c>
      <c r="B97" s="49">
        <f t="shared" si="51"/>
        <v>4.0558741869094028</v>
      </c>
      <c r="C97" s="44">
        <f t="shared" si="51"/>
        <v>-11.86796338307049</v>
      </c>
      <c r="D97" s="49">
        <f t="shared" si="51"/>
        <v>2.2006233569442202</v>
      </c>
      <c r="E97" s="49">
        <f t="shared" si="51"/>
        <v>0.31688202223338902</v>
      </c>
      <c r="F97" s="44">
        <f>IF(AND(F$5-D$5 &lt;&gt; 0,F45 &lt;&gt; 0,D45 &lt;&gt; 0),(EXP(LN(F45/D45)/(F$5-D$5))-1)*100,0)</f>
        <v>0.94090599304137434</v>
      </c>
      <c r="H97" s="40">
        <f t="shared" si="52"/>
        <v>52.520814017628389</v>
      </c>
      <c r="I97" s="40">
        <f t="shared" si="52"/>
        <v>57.476344206946692</v>
      </c>
      <c r="J97" s="40">
        <f t="shared" si="52"/>
        <v>58.103539356688806</v>
      </c>
      <c r="K97" s="40">
        <f t="shared" si="52"/>
        <v>55.901024065068249</v>
      </c>
      <c r="L97" s="40">
        <f t="shared" si="52"/>
        <v>57.100128159632867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-1.6415762932106115</v>
      </c>
      <c r="C99" s="44">
        <f t="shared" si="53"/>
        <v>-10.626114965775235</v>
      </c>
      <c r="D99" s="44">
        <f t="shared" si="53"/>
        <v>7.1357885796929921E-3</v>
      </c>
      <c r="E99" s="44">
        <f t="shared" si="53"/>
        <v>-0.45115794750553162</v>
      </c>
      <c r="F99" s="44">
        <f>IF(AND(F$5-D$5 &lt;&gt; 0,F47 &lt;&gt; 0,D47 &lt;&gt; 0),(EXP(LN(F47/D47)/(F$5-D$5))-1)*100,0)</f>
        <v>-0.29862719887303601</v>
      </c>
      <c r="H99" s="44">
        <f>(B47/B$51)*100</f>
        <v>12.08132795579478</v>
      </c>
      <c r="I99" s="44">
        <f>(C47/C$51)*100</f>
        <v>10.959914798907761</v>
      </c>
      <c r="J99" s="44">
        <f>(D47/D$51)*100</f>
        <v>10.078145075556325</v>
      </c>
      <c r="K99" s="44">
        <f>(E47/E$51)*100</f>
        <v>9.7503926901184261</v>
      </c>
      <c r="L99" s="44">
        <f>(F47/F$51)*100</f>
        <v>8.9911743138452636</v>
      </c>
    </row>
    <row r="100" spans="1:12" x14ac:dyDescent="0.2">
      <c r="A100" t="str">
        <f>A48</f>
        <v>91 Elementary trades and related occupations</v>
      </c>
      <c r="B100" s="49">
        <f t="shared" si="53"/>
        <v>-2.5880930601809626</v>
      </c>
      <c r="C100" s="44">
        <f t="shared" si="53"/>
        <v>-13.184761668278011</v>
      </c>
      <c r="D100" s="49">
        <f t="shared" si="53"/>
        <v>-2.9235663230779974</v>
      </c>
      <c r="E100" s="49">
        <f t="shared" si="53"/>
        <v>-0.52731951645131891</v>
      </c>
      <c r="F100" s="44">
        <f>IF(AND(F$5-D$5 &lt;&gt; 0,F48 &lt;&gt; 0,D48 &lt;&gt; 0),(EXP(LN(F48/D48)/(F$5-D$5))-1)*100,0)</f>
        <v>-1.3325695117578418</v>
      </c>
      <c r="H100" s="40">
        <f t="shared" ref="H100:L101" si="54">(B48/B$47)*100</f>
        <v>19.316495080829213</v>
      </c>
      <c r="I100" s="40">
        <f t="shared" si="54"/>
        <v>18.583617936182463</v>
      </c>
      <c r="J100" s="40">
        <f t="shared" si="54"/>
        <v>18.051595492100766</v>
      </c>
      <c r="K100" s="40">
        <f t="shared" si="54"/>
        <v>15.557138307967239</v>
      </c>
      <c r="L100" s="40">
        <f t="shared" si="54"/>
        <v>15.438524658364106</v>
      </c>
    </row>
    <row r="101" spans="1:12" x14ac:dyDescent="0.2">
      <c r="A101" t="str">
        <f>A49</f>
        <v>92 Elementary administration and service occupations</v>
      </c>
      <c r="B101" s="49">
        <f t="shared" si="53"/>
        <v>-1.4189769069718028</v>
      </c>
      <c r="C101" s="44">
        <f t="shared" si="53"/>
        <v>-10.042093525032348</v>
      </c>
      <c r="D101" s="49">
        <f t="shared" si="53"/>
        <v>0.60868607940749442</v>
      </c>
      <c r="E101" s="49">
        <f t="shared" si="53"/>
        <v>-0.43718353433430668</v>
      </c>
      <c r="F101" s="44">
        <f>IF(AND(F$5-D$5 &lt;&gt; 0,F49 &lt;&gt; 0,D49 &lt;&gt; 0),(EXP(LN(F49/D49)/(F$5-D$5))-1)*100,0)</f>
        <v>-8.9773973439355448E-2</v>
      </c>
      <c r="H101" s="40">
        <f t="shared" si="54"/>
        <v>80.683504919170787</v>
      </c>
      <c r="I101" s="40">
        <f t="shared" si="54"/>
        <v>81.416382063817537</v>
      </c>
      <c r="J101" s="40">
        <f t="shared" si="54"/>
        <v>81.948404507899227</v>
      </c>
      <c r="K101" s="40">
        <f t="shared" si="54"/>
        <v>84.44286169203275</v>
      </c>
      <c r="L101" s="40">
        <f t="shared" si="54"/>
        <v>84.561475341635898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0.78326738499550075</v>
      </c>
      <c r="C103" s="206">
        <f t="shared" ref="C103" si="56">IF(AND(D$5-C$5 &lt;&gt; 0,D51 &lt;&gt; 0,C51 &lt;&gt; 0),(EXP(LN(D51/C51)/(D$5-C$5))-1)*100,0)</f>
        <v>-2.8065027960108235</v>
      </c>
      <c r="D103" s="50">
        <f>IF(AND(E$5-D$5 &lt;&gt; 0,E51 &lt;&gt; 0,D51 &lt;&gt; 0),(EXP(LN(E51/D51)/(E$5-D$5))-1)*100,0)</f>
        <v>0.67060740942899155</v>
      </c>
      <c r="E103" s="50">
        <f>IF(AND(F$5-E$5 &lt;&gt; 0,F51 &lt;&gt; 0,E51 &lt;&gt; 0),(EXP(LN(F51/E51)/(F$5-E$5))-1)*100,0)</f>
        <v>0.35910546481654482</v>
      </c>
      <c r="F103" s="206">
        <f>IF(AND(F$5-D$5 &lt;&gt; 0,F51 &lt;&gt; 0,D51 &lt;&gt; 0),(EXP(LN(F51/D51)/(F$5-D$5))-1)*100,0)</f>
        <v>0.46283220204645925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Stoke-on-Trent and Staffordshire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8.6761492323959395</v>
      </c>
      <c r="C9" s="330">
        <v>21.829838750129522</v>
      </c>
      <c r="D9" s="330">
        <f>SUM(B9:C9)</f>
        <v>30.505987982525461</v>
      </c>
      <c r="E9" s="331"/>
      <c r="F9" s="330">
        <v>11.464081888361639</v>
      </c>
      <c r="G9" s="330">
        <v>25.151169725596027</v>
      </c>
      <c r="H9" s="330">
        <f>SUM(F9:G9)</f>
        <v>36.615251613957668</v>
      </c>
      <c r="I9" s="331"/>
      <c r="J9" s="330">
        <v>13.82810153045245</v>
      </c>
      <c r="K9" s="330">
        <v>24.54110785870995</v>
      </c>
      <c r="L9" s="330">
        <f>SUM(J9:K9)</f>
        <v>38.3692093891624</v>
      </c>
      <c r="M9" s="236"/>
      <c r="N9" s="328">
        <f>IF(B9&gt;0,(EXP(LN(F9/B9)/($F$6-$B$6))-1)*100,0)</f>
        <v>5.7310276242805935</v>
      </c>
      <c r="O9" s="328">
        <f>IF(F9&gt;0,(EXP(LN(J9/F9)/($J$6-$F$6))-1)*100,0)</f>
        <v>1.2577373538413816</v>
      </c>
      <c r="P9" s="328"/>
      <c r="Q9" s="328">
        <f>IF(C9&gt;0,(EXP(LN(G9/C9)/($F$6-$B$6))-1)*100,0)</f>
        <v>2.8730300956474331</v>
      </c>
      <c r="R9" s="328">
        <f>IF(G9&gt;0,(EXP(LN(K9/G9)/($J$6-$F$6))-1)*100,0)</f>
        <v>-0.16356490089105558</v>
      </c>
      <c r="S9" s="327"/>
      <c r="T9" s="328">
        <f>IF(D9&gt;0,(EXP(LN(H9/D9)/($F$6-$B$6))-1)*100,0)</f>
        <v>3.7182989918406628</v>
      </c>
      <c r="U9" s="328">
        <f>IF(H9&gt;0,(EXP(LN(L9/H9)/($J$6-$F$6))-1)*100,0)</f>
        <v>0.31242325902787194</v>
      </c>
    </row>
    <row r="10" spans="1:21" x14ac:dyDescent="0.2">
      <c r="A10" s="329" t="str">
        <f>name!D5</f>
        <v>12 Other managers and proprietors</v>
      </c>
      <c r="B10" s="330">
        <v>5.6053578597203364</v>
      </c>
      <c r="C10" s="330">
        <v>8.3800272753363991</v>
      </c>
      <c r="D10" s="330">
        <f t="shared" ref="D10:D33" si="0">SUM(B10:C10)</f>
        <v>13.985385135056735</v>
      </c>
      <c r="E10" s="331"/>
      <c r="F10" s="330">
        <v>6.4686365457254276</v>
      </c>
      <c r="G10" s="330">
        <v>8.299534659500825</v>
      </c>
      <c r="H10" s="330">
        <f t="shared" ref="H10:H33" si="1">SUM(F10:G10)</f>
        <v>14.768171205226253</v>
      </c>
      <c r="I10" s="331"/>
      <c r="J10" s="330">
        <v>9.2281126975538559</v>
      </c>
      <c r="K10" s="330">
        <v>12.427358760670717</v>
      </c>
      <c r="L10" s="330">
        <f t="shared" ref="L10:L33" si="2">SUM(J10:K10)</f>
        <v>21.655471458224575</v>
      </c>
      <c r="M10" s="236"/>
      <c r="N10" s="328">
        <f t="shared" ref="N10:N36" si="3">IF(B10&gt;0,(EXP(LN(F10/B10)/($F$6-$B$6))-1)*100,0)</f>
        <v>2.9062805125793956</v>
      </c>
      <c r="O10" s="328">
        <f t="shared" ref="O10:O34" si="4">IF(F10&gt;0,(EXP(LN(J10/F10)/($J$6-$F$6))-1)*100,0)</f>
        <v>2.3968686699126662</v>
      </c>
      <c r="P10" s="328"/>
      <c r="Q10" s="328">
        <f t="shared" ref="Q10:Q34" si="5">IF(C10&gt;0,(EXP(LN(G10/C10)/($F$6-$B$6))-1)*100,0)</f>
        <v>-0.19284823221289438</v>
      </c>
      <c r="R10" s="328">
        <f t="shared" ref="R10:R34" si="6">IF(G10&gt;0,(EXP(LN(K10/G10)/($J$6-$F$6))-1)*100,0)</f>
        <v>2.7278832848595558</v>
      </c>
      <c r="S10" s="327"/>
      <c r="T10" s="328">
        <f t="shared" ref="T10:T34" si="7">IF(D10&gt;0,(EXP(LN(H10/D10)/($F$6-$B$6))-1)*100,0)</f>
        <v>1.0951817911369455</v>
      </c>
      <c r="U10" s="328">
        <f t="shared" ref="U10:U34" si="8">IF(H10&gt;0,(EXP(LN(L10/H10)/($J$6-$F$6))-1)*100,0)</f>
        <v>2.5847320252956774</v>
      </c>
    </row>
    <row r="11" spans="1:21" x14ac:dyDescent="0.2">
      <c r="A11" s="329" t="str">
        <f>name!D6</f>
        <v>21 Science, research, engineering and technology professionals</v>
      </c>
      <c r="B11" s="330">
        <v>3.9513285071254738</v>
      </c>
      <c r="C11" s="330">
        <v>20.785761784754367</v>
      </c>
      <c r="D11" s="330">
        <f t="shared" si="0"/>
        <v>24.737090291879841</v>
      </c>
      <c r="E11" s="331"/>
      <c r="F11" s="330">
        <v>5.3981405210632376</v>
      </c>
      <c r="G11" s="330">
        <v>24.88322561535238</v>
      </c>
      <c r="H11" s="330">
        <f t="shared" si="1"/>
        <v>30.281366136415617</v>
      </c>
      <c r="I11" s="331"/>
      <c r="J11" s="330">
        <v>7.7882492834272643</v>
      </c>
      <c r="K11" s="330">
        <v>27.428173120016737</v>
      </c>
      <c r="L11" s="330">
        <f t="shared" si="2"/>
        <v>35.216422403444</v>
      </c>
      <c r="M11" s="236"/>
      <c r="N11" s="328">
        <f t="shared" si="3"/>
        <v>6.4388588080890319</v>
      </c>
      <c r="O11" s="328">
        <f t="shared" si="4"/>
        <v>2.4738478001444131</v>
      </c>
      <c r="P11" s="328"/>
      <c r="Q11" s="328">
        <f t="shared" si="5"/>
        <v>3.6640438510939788</v>
      </c>
      <c r="R11" s="328">
        <f t="shared" si="6"/>
        <v>0.65129036373967608</v>
      </c>
      <c r="S11" s="327"/>
      <c r="T11" s="328">
        <f t="shared" si="7"/>
        <v>4.127482854492448</v>
      </c>
      <c r="U11" s="328">
        <f t="shared" si="8"/>
        <v>1.0116157501680378</v>
      </c>
    </row>
    <row r="12" spans="1:21" x14ac:dyDescent="0.2">
      <c r="A12" s="329" t="str">
        <f>name!D7</f>
        <v>22 Health professionals</v>
      </c>
      <c r="B12" s="330">
        <v>17.121337270543567</v>
      </c>
      <c r="C12" s="330">
        <v>5.2898069602527515</v>
      </c>
      <c r="D12" s="330">
        <f t="shared" si="0"/>
        <v>22.411144230796317</v>
      </c>
      <c r="E12" s="331"/>
      <c r="F12" s="330">
        <v>19.408638713950456</v>
      </c>
      <c r="G12" s="330">
        <v>6.6723014309781021</v>
      </c>
      <c r="H12" s="330">
        <f t="shared" si="1"/>
        <v>26.080940144928558</v>
      </c>
      <c r="I12" s="331"/>
      <c r="J12" s="330">
        <v>23.233754175374301</v>
      </c>
      <c r="K12" s="330">
        <v>7.6897877729928625</v>
      </c>
      <c r="L12" s="330">
        <f t="shared" si="2"/>
        <v>30.923541948367163</v>
      </c>
      <c r="M12" s="236"/>
      <c r="N12" s="328">
        <f t="shared" si="3"/>
        <v>2.5395668799752524</v>
      </c>
      <c r="O12" s="328">
        <f t="shared" si="4"/>
        <v>1.2064724069843047</v>
      </c>
      <c r="P12" s="328"/>
      <c r="Q12" s="328">
        <f t="shared" si="5"/>
        <v>4.7531682055913738</v>
      </c>
      <c r="R12" s="328">
        <f t="shared" si="6"/>
        <v>0.95067947146749709</v>
      </c>
      <c r="S12" s="327"/>
      <c r="T12" s="328">
        <f t="shared" si="7"/>
        <v>3.0793906027996032</v>
      </c>
      <c r="U12" s="328">
        <f t="shared" si="8"/>
        <v>1.1418902521773022</v>
      </c>
    </row>
    <row r="13" spans="1:21" x14ac:dyDescent="0.2">
      <c r="A13" s="329" t="str">
        <f>name!D8</f>
        <v>23 Teaching and other educational professionals</v>
      </c>
      <c r="B13" s="330">
        <v>12.129990204664759</v>
      </c>
      <c r="C13" s="330">
        <v>6.0996421075427678</v>
      </c>
      <c r="D13" s="330">
        <f t="shared" si="0"/>
        <v>18.229632312207528</v>
      </c>
      <c r="E13" s="331"/>
      <c r="F13" s="330">
        <v>13.69799012893438</v>
      </c>
      <c r="G13" s="330">
        <v>6.5788563962662421</v>
      </c>
      <c r="H13" s="330">
        <f t="shared" si="1"/>
        <v>20.276846525200622</v>
      </c>
      <c r="I13" s="331"/>
      <c r="J13" s="330">
        <v>16.007783788815704</v>
      </c>
      <c r="K13" s="330">
        <v>7.4992363501173429</v>
      </c>
      <c r="L13" s="330">
        <f t="shared" si="2"/>
        <v>23.507020138933047</v>
      </c>
      <c r="M13" s="236"/>
      <c r="N13" s="328">
        <f t="shared" si="3"/>
        <v>2.4611626840239431</v>
      </c>
      <c r="O13" s="328">
        <f t="shared" si="4"/>
        <v>1.0442545052568919</v>
      </c>
      <c r="P13" s="328"/>
      <c r="Q13" s="328">
        <f t="shared" si="5"/>
        <v>1.5241145797251443</v>
      </c>
      <c r="R13" s="328">
        <f t="shared" si="6"/>
        <v>0.87675628986532139</v>
      </c>
      <c r="S13" s="327"/>
      <c r="T13" s="328">
        <f t="shared" si="7"/>
        <v>2.1514418443911332</v>
      </c>
      <c r="U13" s="328">
        <f t="shared" si="8"/>
        <v>0.99033458212731684</v>
      </c>
    </row>
    <row r="14" spans="1:21" x14ac:dyDescent="0.2">
      <c r="A14" s="329" t="str">
        <f>name!D9</f>
        <v>24 Business, media and public service professionals</v>
      </c>
      <c r="B14" s="330">
        <v>9.3574418644811352</v>
      </c>
      <c r="C14" s="330">
        <v>14.396842816671761</v>
      </c>
      <c r="D14" s="330">
        <f t="shared" si="0"/>
        <v>23.754284681152896</v>
      </c>
      <c r="E14" s="331"/>
      <c r="F14" s="330">
        <v>12.674339566239949</v>
      </c>
      <c r="G14" s="330">
        <v>17.868647359336634</v>
      </c>
      <c r="H14" s="330">
        <f t="shared" si="1"/>
        <v>30.542986925576585</v>
      </c>
      <c r="I14" s="331"/>
      <c r="J14" s="330">
        <v>16.851115164544844</v>
      </c>
      <c r="K14" s="330">
        <v>22.299137039299193</v>
      </c>
      <c r="L14" s="330">
        <f t="shared" si="2"/>
        <v>39.150252203844033</v>
      </c>
      <c r="M14" s="236"/>
      <c r="N14" s="328">
        <f t="shared" si="3"/>
        <v>6.2560433690904249</v>
      </c>
      <c r="O14" s="328">
        <f t="shared" si="4"/>
        <v>1.9170600312584885</v>
      </c>
      <c r="P14" s="328"/>
      <c r="Q14" s="328">
        <f t="shared" si="5"/>
        <v>4.4154784875140685</v>
      </c>
      <c r="R14" s="328">
        <f t="shared" si="6"/>
        <v>1.4876256009562105</v>
      </c>
      <c r="S14" s="327"/>
      <c r="T14" s="328">
        <f t="shared" si="7"/>
        <v>5.1559641948551116</v>
      </c>
      <c r="U14" s="328">
        <f t="shared" si="8"/>
        <v>1.6689185161566922</v>
      </c>
    </row>
    <row r="15" spans="1:21" x14ac:dyDescent="0.2">
      <c r="A15" s="329" t="str">
        <f>name!D10</f>
        <v>31 Science, engineering and technology associate professionals</v>
      </c>
      <c r="B15" s="330">
        <v>1.7467261220091757</v>
      </c>
      <c r="C15" s="330">
        <v>5.8964820761526093</v>
      </c>
      <c r="D15" s="330">
        <f t="shared" si="0"/>
        <v>7.6432081981617852</v>
      </c>
      <c r="E15" s="331"/>
      <c r="F15" s="330">
        <v>2.2374947385097683</v>
      </c>
      <c r="G15" s="330">
        <v>7.3515863844136531</v>
      </c>
      <c r="H15" s="330">
        <f t="shared" si="1"/>
        <v>9.589081122923421</v>
      </c>
      <c r="I15" s="331"/>
      <c r="J15" s="330">
        <v>2.7111354208968184</v>
      </c>
      <c r="K15" s="330">
        <v>6.1794178766933001</v>
      </c>
      <c r="L15" s="330">
        <f t="shared" si="2"/>
        <v>8.8905532975901185</v>
      </c>
      <c r="M15" s="236"/>
      <c r="N15" s="328">
        <f t="shared" si="3"/>
        <v>5.0769459385287652</v>
      </c>
      <c r="O15" s="328">
        <f t="shared" si="4"/>
        <v>1.2882993303792833</v>
      </c>
      <c r="P15" s="328"/>
      <c r="Q15" s="328">
        <f t="shared" si="5"/>
        <v>4.5099443308509901</v>
      </c>
      <c r="R15" s="328">
        <f t="shared" si="6"/>
        <v>-1.1512686107142511</v>
      </c>
      <c r="S15" s="327"/>
      <c r="T15" s="328">
        <f t="shared" si="7"/>
        <v>4.6406094935380615</v>
      </c>
      <c r="U15" s="328">
        <f t="shared" si="8"/>
        <v>-0.50296940047549477</v>
      </c>
    </row>
    <row r="16" spans="1:21" x14ac:dyDescent="0.2">
      <c r="A16" s="329" t="str">
        <f>name!D11</f>
        <v>32 Health and social care associate professionals</v>
      </c>
      <c r="B16" s="330">
        <v>7.1335553292581286</v>
      </c>
      <c r="C16" s="330">
        <v>2.1682710321816518</v>
      </c>
      <c r="D16" s="330">
        <f t="shared" si="0"/>
        <v>9.3018263614397796</v>
      </c>
      <c r="E16" s="331"/>
      <c r="F16" s="330">
        <v>8.2804888912823689</v>
      </c>
      <c r="G16" s="330">
        <v>2.4141176936427127</v>
      </c>
      <c r="H16" s="330">
        <f t="shared" si="1"/>
        <v>10.694606584925081</v>
      </c>
      <c r="I16" s="331"/>
      <c r="J16" s="330">
        <v>9.6640705456178928</v>
      </c>
      <c r="K16" s="330">
        <v>2.378908445050083</v>
      </c>
      <c r="L16" s="330">
        <f t="shared" si="2"/>
        <v>12.042978990667976</v>
      </c>
      <c r="M16" s="236"/>
      <c r="N16" s="328">
        <f t="shared" si="3"/>
        <v>3.0267473499626441</v>
      </c>
      <c r="O16" s="328">
        <f t="shared" si="4"/>
        <v>1.0354098482757035</v>
      </c>
      <c r="P16" s="328"/>
      <c r="Q16" s="328">
        <f t="shared" si="5"/>
        <v>2.1713129423639232</v>
      </c>
      <c r="R16" s="328">
        <f t="shared" si="6"/>
        <v>-9.7899581452332018E-2</v>
      </c>
      <c r="S16" s="327"/>
      <c r="T16" s="328">
        <f t="shared" si="7"/>
        <v>2.8298771554558177</v>
      </c>
      <c r="U16" s="328">
        <f t="shared" si="8"/>
        <v>0.79475673613980113</v>
      </c>
    </row>
    <row r="17" spans="1:21" x14ac:dyDescent="0.2">
      <c r="A17" s="329" t="str">
        <f>name!D12</f>
        <v>33 Protective service occupations</v>
      </c>
      <c r="B17" s="330">
        <v>1.1360569055333647</v>
      </c>
      <c r="C17" s="330">
        <v>3.9421694242611771</v>
      </c>
      <c r="D17" s="330">
        <f t="shared" si="0"/>
        <v>5.0782263297945418</v>
      </c>
      <c r="E17" s="331"/>
      <c r="F17" s="330">
        <v>1.4121843111339303</v>
      </c>
      <c r="G17" s="330">
        <v>3.9359294990798501</v>
      </c>
      <c r="H17" s="330">
        <f t="shared" si="1"/>
        <v>5.3481138102137802</v>
      </c>
      <c r="I17" s="331"/>
      <c r="J17" s="330">
        <v>2.536988968841182</v>
      </c>
      <c r="K17" s="330">
        <v>5.0941328830063277</v>
      </c>
      <c r="L17" s="330">
        <f t="shared" si="2"/>
        <v>7.6311218518475101</v>
      </c>
      <c r="M17" s="236"/>
      <c r="N17" s="328">
        <f t="shared" si="3"/>
        <v>4.4475504777926611</v>
      </c>
      <c r="O17" s="328">
        <f t="shared" si="4"/>
        <v>3.9828731143106477</v>
      </c>
      <c r="P17" s="328"/>
      <c r="Q17" s="328">
        <f t="shared" si="5"/>
        <v>-3.1677378881189711E-2</v>
      </c>
      <c r="R17" s="328">
        <f t="shared" si="6"/>
        <v>1.7344864795797443</v>
      </c>
      <c r="S17" s="327"/>
      <c r="T17" s="328">
        <f t="shared" si="7"/>
        <v>1.0410190276751941</v>
      </c>
      <c r="U17" s="328">
        <f t="shared" si="8"/>
        <v>2.3982457461467321</v>
      </c>
    </row>
    <row r="18" spans="1:21" x14ac:dyDescent="0.2">
      <c r="A18" s="329" t="str">
        <f>name!D13</f>
        <v>34 Culture, media and sports occupations</v>
      </c>
      <c r="B18" s="330">
        <v>3.4994121304014425</v>
      </c>
      <c r="C18" s="330">
        <v>5.3901078811586993</v>
      </c>
      <c r="D18" s="330">
        <f t="shared" si="0"/>
        <v>8.8895200115601423</v>
      </c>
      <c r="E18" s="331"/>
      <c r="F18" s="330">
        <v>3.7313535248443075</v>
      </c>
      <c r="G18" s="330">
        <v>5.6513288112437765</v>
      </c>
      <c r="H18" s="330">
        <f t="shared" si="1"/>
        <v>9.3826823360880844</v>
      </c>
      <c r="I18" s="331"/>
      <c r="J18" s="330">
        <v>4.1731604774342417</v>
      </c>
      <c r="K18" s="330">
        <v>6.0524387401911328</v>
      </c>
      <c r="L18" s="330">
        <f t="shared" si="2"/>
        <v>10.225599217625374</v>
      </c>
      <c r="M18" s="236"/>
      <c r="N18" s="328">
        <f t="shared" si="3"/>
        <v>1.291793515915951</v>
      </c>
      <c r="O18" s="328">
        <f t="shared" si="4"/>
        <v>0.74880706859119517</v>
      </c>
      <c r="P18" s="327"/>
      <c r="Q18" s="328">
        <f t="shared" si="5"/>
        <v>0.9509996462759629</v>
      </c>
      <c r="R18" s="328">
        <f t="shared" si="6"/>
        <v>0.45818368641998841</v>
      </c>
      <c r="S18" s="327"/>
      <c r="T18" s="328">
        <f t="shared" si="7"/>
        <v>1.0857040385588101</v>
      </c>
      <c r="U18" s="328">
        <f t="shared" si="8"/>
        <v>0.57517191776890186</v>
      </c>
    </row>
    <row r="19" spans="1:21" x14ac:dyDescent="0.2">
      <c r="A19" s="329" t="str">
        <f>name!D14</f>
        <v>35 Business and public service associate professionals</v>
      </c>
      <c r="B19" s="330">
        <v>12.448519189176682</v>
      </c>
      <c r="C19" s="330">
        <v>15.687917483883741</v>
      </c>
      <c r="D19" s="330">
        <f t="shared" si="0"/>
        <v>28.136436673060423</v>
      </c>
      <c r="E19" s="331"/>
      <c r="F19" s="330">
        <v>13.624039726298168</v>
      </c>
      <c r="G19" s="330">
        <v>16.442842415889842</v>
      </c>
      <c r="H19" s="330">
        <f t="shared" si="1"/>
        <v>30.06688214218801</v>
      </c>
      <c r="I19" s="331"/>
      <c r="J19" s="330">
        <v>15.194437782217195</v>
      </c>
      <c r="K19" s="330">
        <v>15.443236416062033</v>
      </c>
      <c r="L19" s="330">
        <f t="shared" si="2"/>
        <v>30.637674198279228</v>
      </c>
      <c r="M19" s="236"/>
      <c r="N19" s="328">
        <f t="shared" si="3"/>
        <v>1.8210665013146388</v>
      </c>
      <c r="O19" s="328">
        <f t="shared" si="4"/>
        <v>0.72994162189077283</v>
      </c>
      <c r="P19" s="327"/>
      <c r="Q19" s="328">
        <f t="shared" si="5"/>
        <v>0.94442060966490882</v>
      </c>
      <c r="R19" s="328">
        <f t="shared" si="6"/>
        <v>-0.41725463679340713</v>
      </c>
      <c r="S19" s="327"/>
      <c r="T19" s="328">
        <f t="shared" si="7"/>
        <v>1.3360238923113332</v>
      </c>
      <c r="U19" s="328">
        <f t="shared" si="8"/>
        <v>0.12545282402292024</v>
      </c>
    </row>
    <row r="20" spans="1:21" x14ac:dyDescent="0.2">
      <c r="A20" s="329" t="str">
        <f>name!D15</f>
        <v>41 Administrative occupations</v>
      </c>
      <c r="B20" s="330">
        <v>34.881540741206166</v>
      </c>
      <c r="C20" s="330">
        <v>16.20717225663898</v>
      </c>
      <c r="D20" s="330">
        <f t="shared" si="0"/>
        <v>51.08871299784515</v>
      </c>
      <c r="E20" s="331"/>
      <c r="F20" s="330">
        <v>32.75650972177565</v>
      </c>
      <c r="G20" s="330">
        <v>17.554154924459649</v>
      </c>
      <c r="H20" s="330">
        <f t="shared" si="1"/>
        <v>50.310664646235296</v>
      </c>
      <c r="I20" s="331"/>
      <c r="J20" s="330">
        <v>26.397909237598718</v>
      </c>
      <c r="K20" s="330">
        <v>19.29448697256278</v>
      </c>
      <c r="L20" s="330">
        <f t="shared" si="2"/>
        <v>45.692396210161498</v>
      </c>
      <c r="M20" s="236"/>
      <c r="N20" s="328">
        <f t="shared" si="3"/>
        <v>-1.2492524043221542</v>
      </c>
      <c r="O20" s="328">
        <f t="shared" si="4"/>
        <v>-1.4284783718912175</v>
      </c>
      <c r="P20" s="327"/>
      <c r="Q20" s="328">
        <f t="shared" si="5"/>
        <v>1.609551820061883</v>
      </c>
      <c r="R20" s="328">
        <f t="shared" si="6"/>
        <v>0.63218146021650767</v>
      </c>
      <c r="S20" s="327"/>
      <c r="T20" s="328">
        <f t="shared" si="7"/>
        <v>-0.30645978461605328</v>
      </c>
      <c r="U20" s="328">
        <f t="shared" si="8"/>
        <v>-0.63984539061835433</v>
      </c>
    </row>
    <row r="21" spans="1:21" x14ac:dyDescent="0.2">
      <c r="A21" s="329" t="str">
        <f>name!D16</f>
        <v>42 Secretarial and related occupations</v>
      </c>
      <c r="B21" s="330">
        <v>10.536797677373761</v>
      </c>
      <c r="C21" s="330">
        <v>1.0690162524931386</v>
      </c>
      <c r="D21" s="330">
        <f t="shared" si="0"/>
        <v>11.605813929866899</v>
      </c>
      <c r="E21" s="331"/>
      <c r="F21" s="330">
        <v>9.1106590793231561</v>
      </c>
      <c r="G21" s="330">
        <v>0.75546148818971393</v>
      </c>
      <c r="H21" s="330">
        <f t="shared" si="1"/>
        <v>9.8661205675128691</v>
      </c>
      <c r="I21" s="331"/>
      <c r="J21" s="330">
        <v>6.1774980461133877</v>
      </c>
      <c r="K21" s="330">
        <v>1.1926183607195724</v>
      </c>
      <c r="L21" s="330">
        <f t="shared" si="2"/>
        <v>7.3701164068329597</v>
      </c>
      <c r="M21" s="236"/>
      <c r="N21" s="328">
        <f t="shared" si="3"/>
        <v>-2.8666804857281014</v>
      </c>
      <c r="O21" s="328">
        <f t="shared" si="4"/>
        <v>-2.55695321445919</v>
      </c>
      <c r="P21" s="327"/>
      <c r="Q21" s="328">
        <f t="shared" si="5"/>
        <v>-6.7077420586925562</v>
      </c>
      <c r="R21" s="328">
        <f t="shared" si="6"/>
        <v>3.0906498824705864</v>
      </c>
      <c r="S21" s="327"/>
      <c r="T21" s="328">
        <f t="shared" si="7"/>
        <v>-3.195808307261383</v>
      </c>
      <c r="U21" s="328">
        <f t="shared" si="8"/>
        <v>-1.9257049219492561</v>
      </c>
    </row>
    <row r="22" spans="1:21" x14ac:dyDescent="0.2">
      <c r="A22" s="329" t="str">
        <f>name!D17</f>
        <v>51 Skilled agricultural and related trades</v>
      </c>
      <c r="B22" s="330">
        <v>0.99356526382556032</v>
      </c>
      <c r="C22" s="330">
        <v>6.2370024155133317</v>
      </c>
      <c r="D22" s="330">
        <f t="shared" si="0"/>
        <v>7.2305676793388916</v>
      </c>
      <c r="E22" s="331"/>
      <c r="F22" s="330">
        <v>1.0719141527060088</v>
      </c>
      <c r="G22" s="330">
        <v>4.2539099293628748</v>
      </c>
      <c r="H22" s="330">
        <f t="shared" si="1"/>
        <v>5.325824082068884</v>
      </c>
      <c r="I22" s="331"/>
      <c r="J22" s="330">
        <v>1.3623799331988338</v>
      </c>
      <c r="K22" s="330">
        <v>4.4742680860478261</v>
      </c>
      <c r="L22" s="330">
        <f t="shared" si="2"/>
        <v>5.8366480192466597</v>
      </c>
      <c r="M22" s="236"/>
      <c r="N22" s="328">
        <f t="shared" si="3"/>
        <v>1.5296107289940464</v>
      </c>
      <c r="O22" s="328">
        <f t="shared" si="4"/>
        <v>1.611426618431433</v>
      </c>
      <c r="P22" s="327"/>
      <c r="Q22" s="328">
        <f t="shared" si="5"/>
        <v>-7.3676939998817197</v>
      </c>
      <c r="R22" s="328">
        <f t="shared" si="6"/>
        <v>0.33726237917484081</v>
      </c>
      <c r="S22" s="327"/>
      <c r="T22" s="328">
        <f t="shared" si="7"/>
        <v>-5.9317890710984038</v>
      </c>
      <c r="U22" s="328">
        <f t="shared" si="8"/>
        <v>0.61246263557863667</v>
      </c>
    </row>
    <row r="23" spans="1:21" x14ac:dyDescent="0.2">
      <c r="A23" s="329" t="str">
        <f>name!D18</f>
        <v>52 Skilled metal, electrical and electronic trades</v>
      </c>
      <c r="B23" s="330">
        <v>0.35967105464114119</v>
      </c>
      <c r="C23" s="330">
        <v>27.187981122772374</v>
      </c>
      <c r="D23" s="330">
        <f t="shared" si="0"/>
        <v>27.547652177413514</v>
      </c>
      <c r="E23" s="331"/>
      <c r="F23" s="330">
        <v>0.48246580010926859</v>
      </c>
      <c r="G23" s="330">
        <v>23.416012547220113</v>
      </c>
      <c r="H23" s="330">
        <f t="shared" si="1"/>
        <v>23.89847834732938</v>
      </c>
      <c r="I23" s="331"/>
      <c r="J23" s="330">
        <v>1.2717109361088432</v>
      </c>
      <c r="K23" s="330">
        <v>20.754910561555658</v>
      </c>
      <c r="L23" s="330">
        <f t="shared" si="2"/>
        <v>22.0266214976645</v>
      </c>
      <c r="M23" s="236"/>
      <c r="N23" s="328">
        <f t="shared" si="3"/>
        <v>6.0503751190552402</v>
      </c>
      <c r="O23" s="328">
        <f t="shared" si="4"/>
        <v>6.6747068762338158</v>
      </c>
      <c r="P23" s="327"/>
      <c r="Q23" s="328">
        <f t="shared" si="5"/>
        <v>-2.9429255360600481</v>
      </c>
      <c r="R23" s="328">
        <f t="shared" si="6"/>
        <v>-0.80102266421047119</v>
      </c>
      <c r="S23" s="327"/>
      <c r="T23" s="328">
        <f t="shared" si="7"/>
        <v>-2.8020440848556372</v>
      </c>
      <c r="U23" s="328">
        <f t="shared" si="8"/>
        <v>-0.54227766773302655</v>
      </c>
    </row>
    <row r="24" spans="1:21" x14ac:dyDescent="0.2">
      <c r="A24" s="329" t="str">
        <f>name!D19</f>
        <v>53 Skilled construction and building trades</v>
      </c>
      <c r="B24" s="330">
        <v>0.25225550612926745</v>
      </c>
      <c r="C24" s="330">
        <v>19.114292511242425</v>
      </c>
      <c r="D24" s="330">
        <f t="shared" si="0"/>
        <v>19.366548017371692</v>
      </c>
      <c r="E24" s="331"/>
      <c r="F24" s="330">
        <v>0.28356462845621322</v>
      </c>
      <c r="G24" s="330">
        <v>18.529022657834155</v>
      </c>
      <c r="H24" s="330">
        <f t="shared" si="1"/>
        <v>18.812587286290366</v>
      </c>
      <c r="I24" s="331"/>
      <c r="J24" s="330">
        <v>0.32695654978602523</v>
      </c>
      <c r="K24" s="330">
        <v>16.389993742419488</v>
      </c>
      <c r="L24" s="330">
        <f t="shared" si="2"/>
        <v>16.716950292205514</v>
      </c>
      <c r="M24" s="236"/>
      <c r="N24" s="328">
        <f t="shared" si="3"/>
        <v>2.3675431852159701</v>
      </c>
      <c r="O24" s="328">
        <f t="shared" si="4"/>
        <v>0.95376780503280134</v>
      </c>
      <c r="P24" s="327"/>
      <c r="Q24" s="328">
        <f t="shared" si="5"/>
        <v>-0.62003100723806437</v>
      </c>
      <c r="R24" s="328">
        <f t="shared" si="6"/>
        <v>-0.81444715480525343</v>
      </c>
      <c r="S24" s="327"/>
      <c r="T24" s="328">
        <f t="shared" si="7"/>
        <v>-0.57874013764965815</v>
      </c>
      <c r="U24" s="328">
        <f t="shared" si="8"/>
        <v>-0.78426176032969641</v>
      </c>
    </row>
    <row r="25" spans="1:21" x14ac:dyDescent="0.2">
      <c r="A25" s="329" t="str">
        <f>name!D20</f>
        <v>54 Textiles, printing and other skilled trades</v>
      </c>
      <c r="B25" s="330">
        <v>3.7949695077651362</v>
      </c>
      <c r="C25" s="330">
        <v>7.0146641422820117</v>
      </c>
      <c r="D25" s="330">
        <f t="shared" si="0"/>
        <v>10.809633650047148</v>
      </c>
      <c r="E25" s="331"/>
      <c r="F25" s="330">
        <v>3.7274703727132086</v>
      </c>
      <c r="G25" s="330">
        <v>5.4017311344780721</v>
      </c>
      <c r="H25" s="330">
        <f t="shared" si="1"/>
        <v>9.1292015071912811</v>
      </c>
      <c r="I25" s="331"/>
      <c r="J25" s="330">
        <v>3.682377439798397</v>
      </c>
      <c r="K25" s="330">
        <v>4.7339500667301708</v>
      </c>
      <c r="L25" s="330">
        <f t="shared" si="2"/>
        <v>8.4163275065285674</v>
      </c>
      <c r="M25" s="236"/>
      <c r="N25" s="328">
        <f t="shared" si="3"/>
        <v>-0.35828774511752481</v>
      </c>
      <c r="O25" s="328">
        <f t="shared" si="4"/>
        <v>-8.1108637930427108E-2</v>
      </c>
      <c r="P25" s="327"/>
      <c r="Q25" s="328">
        <f t="shared" si="5"/>
        <v>-5.0914766636926512</v>
      </c>
      <c r="R25" s="328">
        <f t="shared" si="6"/>
        <v>-0.87587182643640293</v>
      </c>
      <c r="S25" s="327"/>
      <c r="T25" s="328">
        <f t="shared" si="7"/>
        <v>-3.3227332549560451</v>
      </c>
      <c r="U25" s="328">
        <f t="shared" si="8"/>
        <v>-0.54056474642273367</v>
      </c>
    </row>
    <row r="26" spans="1:21" x14ac:dyDescent="0.2">
      <c r="A26" s="329" t="str">
        <f>name!D21</f>
        <v>61 Caring personal service occupations</v>
      </c>
      <c r="B26" s="330">
        <v>34.578904430806389</v>
      </c>
      <c r="C26" s="330">
        <v>4.4101289690306489</v>
      </c>
      <c r="D26" s="330">
        <f t="shared" si="0"/>
        <v>38.989033399837041</v>
      </c>
      <c r="E26" s="331"/>
      <c r="F26" s="330">
        <v>34.1422017340129</v>
      </c>
      <c r="G26" s="330">
        <v>4.2902046859622489</v>
      </c>
      <c r="H26" s="330">
        <f t="shared" si="1"/>
        <v>38.432406419975152</v>
      </c>
      <c r="I26" s="331"/>
      <c r="J26" s="330">
        <v>39.597617457473248</v>
      </c>
      <c r="K26" s="330">
        <v>6.0683719786799086</v>
      </c>
      <c r="L26" s="330">
        <f t="shared" si="2"/>
        <v>45.665989436153154</v>
      </c>
      <c r="M26" s="236"/>
      <c r="N26" s="328">
        <f t="shared" si="3"/>
        <v>-0.25386902562417601</v>
      </c>
      <c r="O26" s="328">
        <f t="shared" si="4"/>
        <v>0.99313076453184657</v>
      </c>
      <c r="P26" s="327"/>
      <c r="Q26" s="328">
        <f t="shared" si="5"/>
        <v>-0.54987242787476465</v>
      </c>
      <c r="R26" s="328">
        <f t="shared" si="6"/>
        <v>2.338633130990786</v>
      </c>
      <c r="S26" s="327"/>
      <c r="T26" s="328">
        <f t="shared" si="7"/>
        <v>-0.28717467894495696</v>
      </c>
      <c r="U26" s="328">
        <f t="shared" si="8"/>
        <v>1.1563195228650569</v>
      </c>
    </row>
    <row r="27" spans="1:21" x14ac:dyDescent="0.2">
      <c r="A27" s="329" t="str">
        <f>name!D22</f>
        <v>62 Leisure, travel and related personal service occupations</v>
      </c>
      <c r="B27" s="330">
        <v>8.7332759663572119</v>
      </c>
      <c r="C27" s="330">
        <v>3.2157860251175117</v>
      </c>
      <c r="D27" s="330">
        <f t="shared" si="0"/>
        <v>11.949061991474723</v>
      </c>
      <c r="E27" s="331"/>
      <c r="F27" s="330">
        <v>7.2214412264770438</v>
      </c>
      <c r="G27" s="330">
        <v>3.1313863439300853</v>
      </c>
      <c r="H27" s="330">
        <f t="shared" si="1"/>
        <v>10.352827570407129</v>
      </c>
      <c r="I27" s="331"/>
      <c r="J27" s="330">
        <v>7.5277894110856298</v>
      </c>
      <c r="K27" s="330">
        <v>3.5188004065959233</v>
      </c>
      <c r="L27" s="330">
        <f t="shared" si="2"/>
        <v>11.046589817681554</v>
      </c>
      <c r="M27" s="236"/>
      <c r="N27" s="328">
        <f t="shared" si="3"/>
        <v>-3.7303618495398427</v>
      </c>
      <c r="O27" s="328">
        <f t="shared" si="4"/>
        <v>0.27736313487671804</v>
      </c>
      <c r="P27" s="327"/>
      <c r="Q27" s="328">
        <f t="shared" si="5"/>
        <v>-0.53050754699059954</v>
      </c>
      <c r="R27" s="328">
        <f t="shared" si="6"/>
        <v>0.78066011859148077</v>
      </c>
      <c r="S27" s="327"/>
      <c r="T27" s="328">
        <f t="shared" si="7"/>
        <v>-2.827129216999047</v>
      </c>
      <c r="U27" s="328">
        <f t="shared" si="8"/>
        <v>0.43335018429822014</v>
      </c>
    </row>
    <row r="28" spans="1:21" x14ac:dyDescent="0.2">
      <c r="A28" s="329" t="str">
        <f>name!D23</f>
        <v>63 Community and civil enforcement occupations</v>
      </c>
      <c r="B28" s="330">
        <v>0.11213129895247342</v>
      </c>
      <c r="C28" s="330">
        <v>0.39355328452069815</v>
      </c>
      <c r="D28" s="330">
        <f t="shared" si="0"/>
        <v>0.50568458347317158</v>
      </c>
      <c r="E28" s="331"/>
      <c r="F28" s="330">
        <v>0.11892334711585575</v>
      </c>
      <c r="G28" s="330">
        <v>0.4065104680136894</v>
      </c>
      <c r="H28" s="330">
        <f t="shared" si="1"/>
        <v>0.52543381512954512</v>
      </c>
      <c r="I28" s="331"/>
      <c r="J28" s="330">
        <v>0.15761452901964637</v>
      </c>
      <c r="K28" s="330">
        <v>0.32497249886606444</v>
      </c>
      <c r="L28" s="330">
        <f>SUM(J28:K28)</f>
        <v>0.48258702788571084</v>
      </c>
      <c r="M28" s="236"/>
      <c r="N28" s="328">
        <f t="shared" si="3"/>
        <v>1.183117050723359</v>
      </c>
      <c r="O28" s="328">
        <f t="shared" si="4"/>
        <v>1.8955634052122861</v>
      </c>
      <c r="P28" s="327"/>
      <c r="Q28" s="328">
        <f t="shared" si="5"/>
        <v>0.64996737544045224</v>
      </c>
      <c r="R28" s="328">
        <f t="shared" si="6"/>
        <v>-1.4813788060955679</v>
      </c>
      <c r="S28" s="327"/>
      <c r="T28" s="328">
        <f t="shared" si="7"/>
        <v>0.76916527094179621</v>
      </c>
      <c r="U28" s="328">
        <f t="shared" si="8"/>
        <v>-0.56548151829167725</v>
      </c>
    </row>
    <row r="29" spans="1:21" x14ac:dyDescent="0.2">
      <c r="A29" s="329" t="str">
        <f>name!D24</f>
        <v>71 Sales occupations</v>
      </c>
      <c r="B29" s="330">
        <v>20.82945809951536</v>
      </c>
      <c r="C29" s="330">
        <v>13.975291374431613</v>
      </c>
      <c r="D29" s="330">
        <f t="shared" si="0"/>
        <v>34.80474947394697</v>
      </c>
      <c r="E29" s="331"/>
      <c r="F29" s="330">
        <v>17.545310225594537</v>
      </c>
      <c r="G29" s="330">
        <v>13.196996644925447</v>
      </c>
      <c r="H29" s="330">
        <f t="shared" si="1"/>
        <v>30.742306870519982</v>
      </c>
      <c r="I29" s="331"/>
      <c r="J29" s="330">
        <v>15.015017587415155</v>
      </c>
      <c r="K29" s="330">
        <v>11.982574742596251</v>
      </c>
      <c r="L29" s="330">
        <f t="shared" si="2"/>
        <v>26.997592330011408</v>
      </c>
      <c r="M29" s="236"/>
      <c r="N29" s="328">
        <f t="shared" si="3"/>
        <v>-3.3734183045586508</v>
      </c>
      <c r="O29" s="328">
        <f t="shared" si="4"/>
        <v>-1.0328676909933998</v>
      </c>
      <c r="P29" s="327"/>
      <c r="Q29" s="328">
        <f t="shared" si="5"/>
        <v>-1.1394899040955919</v>
      </c>
      <c r="R29" s="328">
        <f t="shared" si="6"/>
        <v>-0.64150542562034785</v>
      </c>
      <c r="S29" s="327"/>
      <c r="T29" s="328">
        <f t="shared" si="7"/>
        <v>-2.4517262710925691</v>
      </c>
      <c r="U29" s="328">
        <f t="shared" si="8"/>
        <v>-0.86220874769820099</v>
      </c>
    </row>
    <row r="30" spans="1:21" x14ac:dyDescent="0.2">
      <c r="A30" s="329" t="str">
        <f>name!D25</f>
        <v>72 Customer service occupations</v>
      </c>
      <c r="B30" s="330">
        <v>5.2080964949797863</v>
      </c>
      <c r="C30" s="330">
        <v>4.0230421504097409</v>
      </c>
      <c r="D30" s="330">
        <f t="shared" si="0"/>
        <v>9.2311386453895281</v>
      </c>
      <c r="E30" s="331"/>
      <c r="F30" s="330">
        <v>5.640346227099494</v>
      </c>
      <c r="G30" s="330">
        <v>4.0813399103685661</v>
      </c>
      <c r="H30" s="330">
        <f t="shared" si="1"/>
        <v>9.7216861374680601</v>
      </c>
      <c r="I30" s="331"/>
      <c r="J30" s="330">
        <v>7.9693024444472309</v>
      </c>
      <c r="K30" s="330">
        <v>6.963998771725417</v>
      </c>
      <c r="L30" s="330">
        <f t="shared" si="2"/>
        <v>14.933301216172648</v>
      </c>
      <c r="M30" s="236"/>
      <c r="N30" s="328">
        <f t="shared" si="3"/>
        <v>1.6074022903250773</v>
      </c>
      <c r="O30" s="328">
        <f t="shared" si="4"/>
        <v>2.331098540616261</v>
      </c>
      <c r="P30" s="327"/>
      <c r="Q30" s="328">
        <f t="shared" si="5"/>
        <v>0.28815384006173339</v>
      </c>
      <c r="R30" s="328">
        <f t="shared" si="6"/>
        <v>3.6263961118281118</v>
      </c>
      <c r="S30" s="327"/>
      <c r="T30" s="328">
        <f t="shared" si="7"/>
        <v>1.0409136008038278</v>
      </c>
      <c r="U30" s="328">
        <f t="shared" si="8"/>
        <v>2.9029002630216239</v>
      </c>
    </row>
    <row r="31" spans="1:21" x14ac:dyDescent="0.2">
      <c r="A31" s="329" t="str">
        <f>name!D26</f>
        <v>81 Process, plant and machine operatives</v>
      </c>
      <c r="B31" s="330">
        <v>4.5542550780076292</v>
      </c>
      <c r="C31" s="330">
        <v>17.83772843047835</v>
      </c>
      <c r="D31" s="330">
        <f t="shared" si="0"/>
        <v>22.391983508485978</v>
      </c>
      <c r="E31" s="331"/>
      <c r="F31" s="330">
        <v>4.1458760240972312</v>
      </c>
      <c r="G31" s="330">
        <v>14.30834476475848</v>
      </c>
      <c r="H31" s="330">
        <f t="shared" si="1"/>
        <v>18.454220788855711</v>
      </c>
      <c r="I31" s="331"/>
      <c r="J31" s="330">
        <v>5.490346238461643</v>
      </c>
      <c r="K31" s="330">
        <v>16.637943662662977</v>
      </c>
      <c r="L31" s="330">
        <f t="shared" si="2"/>
        <v>22.128289901124621</v>
      </c>
      <c r="M31" s="236"/>
      <c r="N31" s="328">
        <f t="shared" si="3"/>
        <v>-1.8614149775676214</v>
      </c>
      <c r="O31" s="328">
        <f t="shared" si="4"/>
        <v>1.8901562290283946</v>
      </c>
      <c r="P31" s="327"/>
      <c r="Q31" s="328">
        <f t="shared" si="5"/>
        <v>-4.3136541567894815</v>
      </c>
      <c r="R31" s="328">
        <f t="shared" si="6"/>
        <v>1.010692896948262</v>
      </c>
      <c r="S31" s="327"/>
      <c r="T31" s="328">
        <f t="shared" si="7"/>
        <v>-3.7943386706924209</v>
      </c>
      <c r="U31" s="328">
        <f t="shared" si="8"/>
        <v>1.2177803750172966</v>
      </c>
    </row>
    <row r="32" spans="1:21" x14ac:dyDescent="0.2">
      <c r="A32" s="329" t="str">
        <f>name!D27</f>
        <v>82 Transport and mobile machine drivers and operatives</v>
      </c>
      <c r="B32" s="330">
        <v>1.1299847135858589</v>
      </c>
      <c r="C32" s="330">
        <v>23.639715461384416</v>
      </c>
      <c r="D32" s="330">
        <f t="shared" si="0"/>
        <v>24.769700174970275</v>
      </c>
      <c r="E32" s="331"/>
      <c r="F32" s="330">
        <v>1.0895917286669088</v>
      </c>
      <c r="G32" s="330">
        <v>24.503394586598091</v>
      </c>
      <c r="H32" s="330">
        <f t="shared" si="1"/>
        <v>25.592986315265001</v>
      </c>
      <c r="I32" s="331"/>
      <c r="J32" s="330">
        <v>2.0380393873034448</v>
      </c>
      <c r="K32" s="330">
        <v>27.414920146221188</v>
      </c>
      <c r="L32" s="330">
        <f t="shared" si="2"/>
        <v>29.452959533524634</v>
      </c>
      <c r="M32" s="236"/>
      <c r="N32" s="328">
        <f t="shared" si="3"/>
        <v>-0.72537714022705702</v>
      </c>
      <c r="O32" s="328">
        <f t="shared" si="4"/>
        <v>4.2629283261658824</v>
      </c>
      <c r="P32" s="327"/>
      <c r="Q32" s="328">
        <f t="shared" si="5"/>
        <v>0.72025155098989213</v>
      </c>
      <c r="R32" s="328">
        <f t="shared" si="6"/>
        <v>0.75131319068368896</v>
      </c>
      <c r="S32" s="327"/>
      <c r="T32" s="328">
        <f t="shared" si="7"/>
        <v>0.65608693911589633</v>
      </c>
      <c r="U32" s="328">
        <f t="shared" si="8"/>
        <v>0.94090599304137434</v>
      </c>
    </row>
    <row r="33" spans="1:21" x14ac:dyDescent="0.2">
      <c r="A33" s="329" t="str">
        <f>name!D28</f>
        <v>91 Elementary trades and related occupations</v>
      </c>
      <c r="B33" s="330">
        <v>3.0610056009532762</v>
      </c>
      <c r="C33" s="330">
        <v>9.2277579055080476</v>
      </c>
      <c r="D33" s="330">
        <f t="shared" si="0"/>
        <v>12.288763506461324</v>
      </c>
      <c r="E33" s="331"/>
      <c r="F33" s="330">
        <v>2.1120605557394967</v>
      </c>
      <c r="G33" s="330">
        <v>7.4941550318092185</v>
      </c>
      <c r="H33" s="330">
        <f t="shared" si="1"/>
        <v>9.6062155875487143</v>
      </c>
      <c r="I33" s="331"/>
      <c r="J33" s="330">
        <v>1.7606372563287169</v>
      </c>
      <c r="K33" s="330">
        <v>6.0946053913882325</v>
      </c>
      <c r="L33" s="330">
        <f t="shared" si="2"/>
        <v>7.855242647716949</v>
      </c>
      <c r="M33" s="236"/>
      <c r="N33" s="328">
        <f t="shared" si="3"/>
        <v>-7.1528775836950835</v>
      </c>
      <c r="O33" s="328">
        <f t="shared" si="4"/>
        <v>-1.2059245169666055</v>
      </c>
      <c r="P33" s="327"/>
      <c r="Q33" s="328">
        <f t="shared" si="5"/>
        <v>-4.0764382561085721</v>
      </c>
      <c r="R33" s="328">
        <f t="shared" si="6"/>
        <v>-1.368676405776581</v>
      </c>
      <c r="S33" s="327"/>
      <c r="T33" s="328">
        <f t="shared" si="7"/>
        <v>-4.8061638450030202</v>
      </c>
      <c r="U33" s="328">
        <f t="shared" si="8"/>
        <v>-1.3325695117578418</v>
      </c>
    </row>
    <row r="34" spans="1:21" x14ac:dyDescent="0.2">
      <c r="A34" s="329" t="str">
        <f>name!D29</f>
        <v>92 Elementary administration and service occupations</v>
      </c>
      <c r="B34" s="330">
        <v>25.257384947352811</v>
      </c>
      <c r="C34" s="330">
        <v>26.071829109089673</v>
      </c>
      <c r="D34" s="330">
        <f t="shared" ref="D34" si="9">SUM(B34:C34)</f>
        <v>51.329214056442481</v>
      </c>
      <c r="E34" s="331"/>
      <c r="F34" s="330">
        <v>21.825515314764882</v>
      </c>
      <c r="G34" s="330">
        <v>21.783596195794214</v>
      </c>
      <c r="H34" s="330">
        <f t="shared" ref="H34" si="10">SUM(F34:G34)</f>
        <v>43.609111510559096</v>
      </c>
      <c r="I34" s="331"/>
      <c r="J34" s="330">
        <v>20.267811835259291</v>
      </c>
      <c r="K34" s="330">
        <v>22.75773122384469</v>
      </c>
      <c r="L34" s="330">
        <f t="shared" ref="L34" si="11">SUM(J34:K34)</f>
        <v>43.025543059103981</v>
      </c>
      <c r="M34" s="236"/>
      <c r="N34" s="328">
        <f t="shared" si="3"/>
        <v>-2.8785350323395353</v>
      </c>
      <c r="O34" s="328">
        <f t="shared" si="4"/>
        <v>-0.49242166917540242</v>
      </c>
      <c r="P34" s="327"/>
      <c r="Q34" s="328">
        <f t="shared" si="5"/>
        <v>-3.5301472988393479</v>
      </c>
      <c r="R34" s="328">
        <f t="shared" si="6"/>
        <v>0.29207707110294745</v>
      </c>
      <c r="S34" s="327"/>
      <c r="T34" s="328">
        <f t="shared" si="7"/>
        <v>-3.2073177689713073</v>
      </c>
      <c r="U34" s="328">
        <f t="shared" si="8"/>
        <v>-8.9773973439355448E-2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237.08917099676188</v>
      </c>
      <c r="C36" s="333">
        <f t="shared" ref="C36:D36" si="12">SUM(C9:C34)</f>
        <v>289.49182900323837</v>
      </c>
      <c r="D36" s="333">
        <f t="shared" si="12"/>
        <v>526.58100000000024</v>
      </c>
      <c r="E36" s="333"/>
      <c r="F36" s="333">
        <f>SUM(F9:F34)</f>
        <v>239.67123869499548</v>
      </c>
      <c r="G36" s="333">
        <f t="shared" ref="G36:H36" si="13">SUM(G9:G34)</f>
        <v>288.35576130500459</v>
      </c>
      <c r="H36" s="333">
        <f t="shared" si="13"/>
        <v>528.02700000000016</v>
      </c>
      <c r="I36" s="333"/>
      <c r="J36" s="333">
        <f>SUM(J9:J34)</f>
        <v>260.25991812457397</v>
      </c>
      <c r="K36" s="333">
        <f t="shared" ref="K36:L36" si="14">SUM(K9:K34)</f>
        <v>305.63708187542579</v>
      </c>
      <c r="L36" s="333">
        <f t="shared" si="14"/>
        <v>565.89699999999982</v>
      </c>
      <c r="M36" s="258"/>
      <c r="N36" s="334">
        <f t="shared" si="3"/>
        <v>0.21687135009107461</v>
      </c>
      <c r="O36" s="334">
        <f>IF(F36&gt;0,(EXP(LN(J36/F36)/($J$6-$F$6))-1)*100,0)</f>
        <v>0.55092987605160904</v>
      </c>
      <c r="P36" s="335"/>
      <c r="Q36" s="334">
        <f t="shared" ref="Q36" si="15">IF(C36&gt;0,(EXP(LN(G36/C36)/($F$6-$B$6))-1)*100,0)</f>
        <v>-7.8610525510924845E-2</v>
      </c>
      <c r="R36" s="334">
        <f t="shared" ref="R36" si="16">IF(G36&gt;0,(EXP(LN(K36/G36)/($J$6-$F$6))-1)*100,0)</f>
        <v>0.38877638925052249</v>
      </c>
      <c r="S36" s="335"/>
      <c r="T36" s="334">
        <f t="shared" ref="T36" si="17">IF(D36&gt;0,(EXP(LN(H36/D36)/($F$6-$B$6))-1)*100,0)</f>
        <v>5.4860100005660328E-2</v>
      </c>
      <c r="U36" s="334">
        <f t="shared" ref="U36" si="18">IF(H36&gt;0,(EXP(LN(L36/H36)/($J$6-$F$6))-1)*100,0)</f>
        <v>0.46283220204645925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Stoke-on-Trent and Staffordshire</v>
      </c>
      <c r="Q1" s="19" t="str">
        <f>CONCATENATE("Occupation Table 5.1  Males: Employment Change by Status (SOC 2020), ",B$5,"-",L$5,", ",Info!B5)</f>
        <v>Occupation Table 5.1  Males: Employment Change by Status (SOC 2020), 2015-2035, Stoke-on-Trent and Staffordshire</v>
      </c>
      <c r="AG1" s="19" t="str">
        <f>CONCATENATE("Occupation Table 5.2  Females: Employment Change by Status (SOC 2020), ",R$5,"-",AB$5,", ",Info!B5)</f>
        <v>Occupation Table 5.2  Females: Employment Change by Status (SOC 2020), 2015-2035, Stoke-on-Trent and Staffordshire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32.442234954050093</v>
      </c>
      <c r="C8" s="11">
        <v>4.5963683140251588</v>
      </c>
      <c r="D8" s="11">
        <v>7.4527698495069883</v>
      </c>
      <c r="E8" s="11">
        <f>SUM(B8:D8)</f>
        <v>44.491373117582235</v>
      </c>
      <c r="F8" s="11"/>
      <c r="G8" s="11">
        <v>35.670587240821362</v>
      </c>
      <c r="H8" s="11">
        <v>7.0412901607658194</v>
      </c>
      <c r="I8" s="11">
        <v>8.6715454175967004</v>
      </c>
      <c r="J8" s="11">
        <f>SUM(G8:I8)</f>
        <v>51.383422819183878</v>
      </c>
      <c r="K8" s="11"/>
      <c r="L8" s="11">
        <v>41.234216343939565</v>
      </c>
      <c r="M8" s="11">
        <v>9.1776557929741838</v>
      </c>
      <c r="N8" s="11">
        <v>9.6128087104732618</v>
      </c>
      <c r="O8" s="11">
        <f>SUM(L8:N8)</f>
        <v>60.02468084738701</v>
      </c>
      <c r="Q8" s="10" t="str">
        <f>name!E4</f>
        <v>Managers, directors and senior officials</v>
      </c>
      <c r="R8" s="11">
        <v>23.05786445073419</v>
      </c>
      <c r="S8" s="11">
        <v>2.0008930205739932</v>
      </c>
      <c r="T8" s="11">
        <v>5.1511085541577684</v>
      </c>
      <c r="U8" s="11">
        <f>SUM(R8:T8)</f>
        <v>30.209866025465953</v>
      </c>
      <c r="V8" s="11"/>
      <c r="W8" s="11">
        <v>24.703976932639126</v>
      </c>
      <c r="X8" s="11">
        <v>3.1791468341846092</v>
      </c>
      <c r="Y8" s="11">
        <v>5.5675806182730936</v>
      </c>
      <c r="Z8" s="11">
        <f>SUM(W8:Y8)</f>
        <v>33.450704385096827</v>
      </c>
      <c r="AA8" s="11"/>
      <c r="AB8" s="11">
        <v>26.432254303888655</v>
      </c>
      <c r="AC8" s="11">
        <v>4.4303766558695568</v>
      </c>
      <c r="AD8" s="11">
        <v>6.1058356596224765</v>
      </c>
      <c r="AE8" s="11">
        <f>SUM(AB8:AD8)</f>
        <v>36.968466619380692</v>
      </c>
      <c r="AG8" s="10" t="str">
        <f>name!E4</f>
        <v>Managers, directors and senior officials</v>
      </c>
      <c r="AH8" s="11">
        <v>9.3843705033158908</v>
      </c>
      <c r="AI8" s="11">
        <v>2.5954752934511687</v>
      </c>
      <c r="AJ8" s="11">
        <v>2.3016612953492195</v>
      </c>
      <c r="AK8" s="11">
        <f>SUM(AH8:AJ8)</f>
        <v>14.281507092116279</v>
      </c>
      <c r="AL8" s="11"/>
      <c r="AM8" s="11">
        <v>10.966610308182249</v>
      </c>
      <c r="AN8" s="11">
        <v>3.8621433265812088</v>
      </c>
      <c r="AO8" s="11">
        <v>3.1039647993236072</v>
      </c>
      <c r="AP8" s="11">
        <f>SUM(AM8:AO8)</f>
        <v>17.932718434087064</v>
      </c>
      <c r="AQ8" s="11"/>
      <c r="AR8" s="11">
        <v>14.801962040050894</v>
      </c>
      <c r="AS8" s="11">
        <v>4.7472791371046243</v>
      </c>
      <c r="AT8" s="11">
        <v>3.5069730508507893</v>
      </c>
      <c r="AU8" s="11">
        <f>SUM(AR8:AT8)</f>
        <v>23.056214228006308</v>
      </c>
    </row>
    <row r="9" spans="1:47" x14ac:dyDescent="0.2">
      <c r="A9" t="str">
        <f>name!E5</f>
        <v>Professional occupations</v>
      </c>
      <c r="B9" s="11">
        <v>61.571298030764858</v>
      </c>
      <c r="C9" s="11">
        <v>17.687771366802387</v>
      </c>
      <c r="D9" s="11">
        <v>9.8730821184693056</v>
      </c>
      <c r="E9" s="11">
        <f t="shared" ref="E9:E18" si="0">SUM(B9:D9)</f>
        <v>89.132151516036544</v>
      </c>
      <c r="F9" s="11"/>
      <c r="G9" s="11">
        <v>73.636369903954417</v>
      </c>
      <c r="H9" s="11">
        <v>21.589526386653002</v>
      </c>
      <c r="I9" s="11">
        <v>11.956243441513928</v>
      </c>
      <c r="J9" s="11">
        <f t="shared" ref="J9:J16" si="1">SUM(G9:I9)</f>
        <v>107.18213973212136</v>
      </c>
      <c r="K9" s="11"/>
      <c r="L9" s="11">
        <v>90.092898321822602</v>
      </c>
      <c r="M9" s="11">
        <v>27.402371376646268</v>
      </c>
      <c r="N9" s="11">
        <v>11.301966996119354</v>
      </c>
      <c r="O9" s="11">
        <f t="shared" ref="O9:O16" si="2">SUM(L9:N9)</f>
        <v>128.79723669458824</v>
      </c>
      <c r="Q9" s="10" t="str">
        <f>name!E5</f>
        <v>Professional occupations</v>
      </c>
      <c r="R9" s="11">
        <v>36.659732209273095</v>
      </c>
      <c r="S9" s="11">
        <v>3.160967990302753</v>
      </c>
      <c r="T9" s="11">
        <v>6.751353469645788</v>
      </c>
      <c r="U9" s="11">
        <f t="shared" ref="U9:U16" si="3">SUM(R9:T9)</f>
        <v>46.572053669221631</v>
      </c>
      <c r="V9" s="11"/>
      <c r="W9" s="11">
        <v>42.78499109506739</v>
      </c>
      <c r="X9" s="11">
        <v>4.5172618292385094</v>
      </c>
      <c r="Y9" s="11">
        <v>8.7007778776274307</v>
      </c>
      <c r="Z9" s="11">
        <f t="shared" ref="Z9:Z16" si="4">SUM(W9:Y9)</f>
        <v>56.003030801933328</v>
      </c>
      <c r="AA9" s="11"/>
      <c r="AB9" s="11">
        <v>50.808356201087015</v>
      </c>
      <c r="AC9" s="11">
        <v>6.1103614765482561</v>
      </c>
      <c r="AD9" s="11">
        <v>7.9976166047907871</v>
      </c>
      <c r="AE9" s="11">
        <f t="shared" ref="AE9:AE16" si="5">SUM(AB9:AD9)</f>
        <v>64.916334282426064</v>
      </c>
      <c r="AG9" s="10" t="str">
        <f>name!E5</f>
        <v>Professional occupations</v>
      </c>
      <c r="AH9" s="11">
        <v>24.911565821491752</v>
      </c>
      <c r="AI9" s="11">
        <v>14.526803376499634</v>
      </c>
      <c r="AJ9" s="11">
        <v>3.1217286488235132</v>
      </c>
      <c r="AK9" s="11">
        <f t="shared" ref="AK9:AK18" si="6">SUM(AH9:AJ9)</f>
        <v>42.560097846814898</v>
      </c>
      <c r="AL9" s="11"/>
      <c r="AM9" s="11">
        <v>30.851378808886995</v>
      </c>
      <c r="AN9" s="11">
        <v>17.072264557414499</v>
      </c>
      <c r="AO9" s="11">
        <v>3.2554655638864967</v>
      </c>
      <c r="AP9" s="11">
        <f t="shared" ref="AP9:AP18" si="7">SUM(AM9:AO9)</f>
        <v>51.179108930187986</v>
      </c>
      <c r="AQ9" s="11"/>
      <c r="AR9" s="11">
        <v>39.284542120735559</v>
      </c>
      <c r="AS9" s="11">
        <v>21.292009900098009</v>
      </c>
      <c r="AT9" s="11">
        <v>3.3043503913285672</v>
      </c>
      <c r="AU9" s="11">
        <f t="shared" ref="AU9:AU18" si="8">SUM(AR9:AT9)</f>
        <v>63.880902412162136</v>
      </c>
    </row>
    <row r="10" spans="1:47" x14ac:dyDescent="0.2">
      <c r="A10" t="str">
        <f>name!E6</f>
        <v>Associate professional occupations</v>
      </c>
      <c r="B10" s="11">
        <v>38.641414582141664</v>
      </c>
      <c r="C10" s="11">
        <v>12.020172197740708</v>
      </c>
      <c r="D10" s="11">
        <v>8.3876307941342656</v>
      </c>
      <c r="E10" s="11">
        <f t="shared" si="0"/>
        <v>59.049217574016637</v>
      </c>
      <c r="F10" s="11"/>
      <c r="G10" s="11">
        <v>43.141273893830466</v>
      </c>
      <c r="H10" s="11">
        <v>13.938694381017001</v>
      </c>
      <c r="I10" s="11">
        <v>8.0013977214909033</v>
      </c>
      <c r="J10" s="11">
        <f t="shared" si="1"/>
        <v>65.081365996338377</v>
      </c>
      <c r="K10" s="11"/>
      <c r="L10" s="11">
        <v>45.866604829741121</v>
      </c>
      <c r="M10" s="11">
        <v>15.304459558820138</v>
      </c>
      <c r="N10" s="11">
        <v>8.2568631674489783</v>
      </c>
      <c r="O10" s="11">
        <f t="shared" si="2"/>
        <v>69.427927556010246</v>
      </c>
      <c r="Q10" s="10" t="str">
        <f>name!E6</f>
        <v>Associate professional occupations</v>
      </c>
      <c r="R10" s="11">
        <v>24.687613444987218</v>
      </c>
      <c r="S10" s="11">
        <v>3.2628675467233079</v>
      </c>
      <c r="T10" s="11">
        <v>5.1344669059273418</v>
      </c>
      <c r="U10" s="11">
        <f t="shared" si="3"/>
        <v>33.084947897637868</v>
      </c>
      <c r="V10" s="11"/>
      <c r="W10" s="11">
        <v>26.354411570309626</v>
      </c>
      <c r="X10" s="11">
        <v>4.2105988045771756</v>
      </c>
      <c r="Y10" s="11">
        <v>5.23079442938303</v>
      </c>
      <c r="Z10" s="11">
        <f t="shared" si="4"/>
        <v>35.795804804269835</v>
      </c>
      <c r="AA10" s="11"/>
      <c r="AB10" s="11">
        <v>25.757578561554475</v>
      </c>
      <c r="AC10" s="11">
        <v>4.0202535088971185</v>
      </c>
      <c r="AD10" s="11">
        <v>5.3703022905513027</v>
      </c>
      <c r="AE10" s="11">
        <f t="shared" si="5"/>
        <v>35.148134361002896</v>
      </c>
      <c r="AG10" s="10" t="str">
        <f>name!E6</f>
        <v>Associate professional occupations</v>
      </c>
      <c r="AH10" s="11">
        <v>13.953801137154466</v>
      </c>
      <c r="AI10" s="11">
        <v>8.7573046510173995</v>
      </c>
      <c r="AJ10" s="11">
        <v>3.2531638882069247</v>
      </c>
      <c r="AK10" s="11">
        <f t="shared" si="6"/>
        <v>25.964269676378787</v>
      </c>
      <c r="AL10" s="11"/>
      <c r="AM10" s="11">
        <v>16.786862323520836</v>
      </c>
      <c r="AN10" s="11">
        <v>9.7280955764398236</v>
      </c>
      <c r="AO10" s="11">
        <v>2.7706032921078756</v>
      </c>
      <c r="AP10" s="11">
        <f t="shared" si="7"/>
        <v>29.285561192068535</v>
      </c>
      <c r="AQ10" s="11"/>
      <c r="AR10" s="11">
        <v>20.109026268186646</v>
      </c>
      <c r="AS10" s="11">
        <v>11.284206049923018</v>
      </c>
      <c r="AT10" s="11">
        <v>2.8865608768976792</v>
      </c>
      <c r="AU10" s="11">
        <f t="shared" si="8"/>
        <v>34.279793195007343</v>
      </c>
    </row>
    <row r="11" spans="1:47" x14ac:dyDescent="0.2">
      <c r="A11" t="str">
        <f>name!E7</f>
        <v>Administrative and secretarial occupations</v>
      </c>
      <c r="B11" s="11">
        <v>34.310036865152234</v>
      </c>
      <c r="C11" s="11">
        <v>26.159628449632226</v>
      </c>
      <c r="D11" s="11">
        <v>2.2248616129276106</v>
      </c>
      <c r="E11" s="11">
        <f t="shared" si="0"/>
        <v>62.694526927712076</v>
      </c>
      <c r="F11" s="11"/>
      <c r="G11" s="11">
        <v>33.480020951587264</v>
      </c>
      <c r="H11" s="11">
        <v>24.869299233440461</v>
      </c>
      <c r="I11" s="11">
        <v>1.8274650287204386</v>
      </c>
      <c r="J11" s="11">
        <f t="shared" si="1"/>
        <v>60.176785213748161</v>
      </c>
      <c r="K11" s="11"/>
      <c r="L11" s="11">
        <v>29.813526664733629</v>
      </c>
      <c r="M11" s="11">
        <v>21.550236106541298</v>
      </c>
      <c r="N11" s="11">
        <v>1.6987498457195327</v>
      </c>
      <c r="O11" s="11">
        <f t="shared" si="2"/>
        <v>53.062512616994461</v>
      </c>
      <c r="Q11" s="10" t="str">
        <f>name!E7</f>
        <v>Administrative and secretarial occupations</v>
      </c>
      <c r="R11" s="11">
        <v>12.35173867854494</v>
      </c>
      <c r="S11" s="11">
        <v>4.2630383642652143</v>
      </c>
      <c r="T11" s="11">
        <v>0.66141146632196057</v>
      </c>
      <c r="U11" s="11">
        <f t="shared" si="3"/>
        <v>17.276188509132115</v>
      </c>
      <c r="V11" s="11"/>
      <c r="W11" s="11">
        <v>12.949752798318549</v>
      </c>
      <c r="X11" s="11">
        <v>4.7626786334986599</v>
      </c>
      <c r="Y11" s="11">
        <v>0.5971849808321551</v>
      </c>
      <c r="Z11" s="11">
        <f t="shared" si="4"/>
        <v>18.309616412649362</v>
      </c>
      <c r="AA11" s="11"/>
      <c r="AB11" s="11">
        <v>14.448370219688279</v>
      </c>
      <c r="AC11" s="11">
        <v>5.1817156232888344</v>
      </c>
      <c r="AD11" s="11">
        <v>0.85701949030524682</v>
      </c>
      <c r="AE11" s="11">
        <f t="shared" si="5"/>
        <v>20.487105333282361</v>
      </c>
      <c r="AG11" s="10" t="str">
        <f>name!E7</f>
        <v>Administrative and secretarial occupations</v>
      </c>
      <c r="AH11" s="11">
        <v>21.958298186607301</v>
      </c>
      <c r="AI11" s="11">
        <v>21.896590085366995</v>
      </c>
      <c r="AJ11" s="11">
        <v>1.5634501466056496</v>
      </c>
      <c r="AK11" s="11">
        <f t="shared" si="6"/>
        <v>45.418338418579943</v>
      </c>
      <c r="AL11" s="11"/>
      <c r="AM11" s="11">
        <v>20.530268153268725</v>
      </c>
      <c r="AN11" s="11">
        <v>20.106620599941795</v>
      </c>
      <c r="AO11" s="11">
        <v>1.2302800478882825</v>
      </c>
      <c r="AP11" s="11">
        <f t="shared" si="7"/>
        <v>41.867168801098806</v>
      </c>
      <c r="AQ11" s="11"/>
      <c r="AR11" s="11">
        <v>15.365156445045342</v>
      </c>
      <c r="AS11" s="11">
        <v>16.368520483252464</v>
      </c>
      <c r="AT11" s="11">
        <v>0.84173035541428542</v>
      </c>
      <c r="AU11" s="11">
        <f t="shared" si="8"/>
        <v>32.575407283712089</v>
      </c>
    </row>
    <row r="12" spans="1:47" x14ac:dyDescent="0.2">
      <c r="A12" t="str">
        <f>name!E8</f>
        <v>Skilled trades occupations</v>
      </c>
      <c r="B12" s="11">
        <v>40.898989866883525</v>
      </c>
      <c r="C12" s="11">
        <v>5.9929654945264614</v>
      </c>
      <c r="D12" s="11">
        <v>18.062446162761258</v>
      </c>
      <c r="E12" s="11">
        <f t="shared" si="0"/>
        <v>64.954401524171246</v>
      </c>
      <c r="F12" s="11"/>
      <c r="G12" s="11">
        <v>32.771601171062116</v>
      </c>
      <c r="H12" s="11">
        <v>4.6468739211834587</v>
      </c>
      <c r="I12" s="11">
        <v>19.74761613063438</v>
      </c>
      <c r="J12" s="11">
        <f t="shared" si="1"/>
        <v>57.166091222879956</v>
      </c>
      <c r="K12" s="11"/>
      <c r="L12" s="11">
        <v>27.480668562083533</v>
      </c>
      <c r="M12" s="11">
        <v>5.3416371262732838</v>
      </c>
      <c r="N12" s="11">
        <v>20.174241627288399</v>
      </c>
      <c r="O12" s="11">
        <f t="shared" si="2"/>
        <v>52.996547315645216</v>
      </c>
      <c r="Q12" s="10" t="str">
        <f>name!E8</f>
        <v>Skilled trades occupations</v>
      </c>
      <c r="R12" s="11">
        <v>38.76448367655783</v>
      </c>
      <c r="S12" s="11">
        <v>4.2536681157911689</v>
      </c>
      <c r="T12" s="11">
        <v>16.535788399461133</v>
      </c>
      <c r="U12" s="11">
        <f t="shared" si="3"/>
        <v>59.553940191810135</v>
      </c>
      <c r="V12" s="11"/>
      <c r="W12" s="11">
        <v>30.58205848333748</v>
      </c>
      <c r="X12" s="11">
        <v>3.1313094400892587</v>
      </c>
      <c r="Y12" s="11">
        <v>17.887308345468508</v>
      </c>
      <c r="Z12" s="11">
        <f t="shared" si="4"/>
        <v>51.600676268895242</v>
      </c>
      <c r="AA12" s="11"/>
      <c r="AB12" s="11">
        <v>24.813403919306523</v>
      </c>
      <c r="AC12" s="11">
        <v>3.6978209244961198</v>
      </c>
      <c r="AD12" s="11">
        <v>17.841897612950483</v>
      </c>
      <c r="AE12" s="11">
        <f t="shared" si="5"/>
        <v>46.353122456753127</v>
      </c>
      <c r="AG12" s="10" t="str">
        <f>name!E8</f>
        <v>Skilled trades occupations</v>
      </c>
      <c r="AH12" s="11">
        <v>2.1345061903256819</v>
      </c>
      <c r="AI12" s="11">
        <v>1.7392973787352917</v>
      </c>
      <c r="AJ12" s="11">
        <v>1.526657763300131</v>
      </c>
      <c r="AK12" s="11">
        <f t="shared" si="6"/>
        <v>5.4004613323611048</v>
      </c>
      <c r="AL12" s="11"/>
      <c r="AM12" s="11">
        <v>2.1895426877246269</v>
      </c>
      <c r="AN12" s="11">
        <v>1.5155644810942019</v>
      </c>
      <c r="AO12" s="11">
        <v>1.8603077851658709</v>
      </c>
      <c r="AP12" s="11">
        <f t="shared" si="7"/>
        <v>5.5654149539846998</v>
      </c>
      <c r="AQ12" s="11"/>
      <c r="AR12" s="11">
        <v>2.6672646427770177</v>
      </c>
      <c r="AS12" s="11">
        <v>1.6438162017771634</v>
      </c>
      <c r="AT12" s="11">
        <v>2.3323440143379148</v>
      </c>
      <c r="AU12" s="11">
        <f t="shared" si="8"/>
        <v>6.6434248588920957</v>
      </c>
    </row>
    <row r="13" spans="1:47" x14ac:dyDescent="0.2">
      <c r="A13" t="str">
        <f>name!E9</f>
        <v>Caring, leisure and other service occupations</v>
      </c>
      <c r="B13" s="11">
        <v>24.420611986189606</v>
      </c>
      <c r="C13" s="11">
        <v>22.853389434859935</v>
      </c>
      <c r="D13" s="11">
        <v>4.1697785537353047</v>
      </c>
      <c r="E13" s="11">
        <f t="shared" si="0"/>
        <v>51.443779974784846</v>
      </c>
      <c r="F13" s="11"/>
      <c r="G13" s="11">
        <v>23.738536387013312</v>
      </c>
      <c r="H13" s="11">
        <v>21.941311604423259</v>
      </c>
      <c r="I13" s="11">
        <v>3.6308198140752594</v>
      </c>
      <c r="J13" s="11">
        <f t="shared" si="1"/>
        <v>49.310667805511834</v>
      </c>
      <c r="K13" s="11"/>
      <c r="L13" s="11">
        <v>28.5447775574895</v>
      </c>
      <c r="M13" s="11">
        <v>23.988216126253402</v>
      </c>
      <c r="N13" s="11">
        <v>4.6621725979775377</v>
      </c>
      <c r="O13" s="11">
        <f t="shared" si="2"/>
        <v>57.195166281720439</v>
      </c>
      <c r="Q13" s="10" t="str">
        <f>name!E9</f>
        <v>Caring, leisure and other service occupations</v>
      </c>
      <c r="R13" s="11">
        <v>4.8865767457570701</v>
      </c>
      <c r="S13" s="11">
        <v>2.4630142774391355</v>
      </c>
      <c r="T13" s="11">
        <v>0.66987725547265753</v>
      </c>
      <c r="U13" s="11">
        <f t="shared" si="3"/>
        <v>8.0194682786688638</v>
      </c>
      <c r="V13" s="11"/>
      <c r="W13" s="11">
        <v>4.4964724950326476</v>
      </c>
      <c r="X13" s="11">
        <v>2.6086369287722966</v>
      </c>
      <c r="Y13" s="11">
        <v>0.7229920741010788</v>
      </c>
      <c r="Z13" s="11">
        <f t="shared" si="4"/>
        <v>7.8281014979060224</v>
      </c>
      <c r="AA13" s="11"/>
      <c r="AB13" s="11">
        <v>5.6007917321764653</v>
      </c>
      <c r="AC13" s="11">
        <v>3.1788666234614871</v>
      </c>
      <c r="AD13" s="11">
        <v>1.1324865285039478</v>
      </c>
      <c r="AE13" s="11">
        <f t="shared" si="5"/>
        <v>9.9121448841419006</v>
      </c>
      <c r="AG13" s="10" t="str">
        <f>name!E9</f>
        <v>Caring, leisure and other service occupations</v>
      </c>
      <c r="AH13" s="11">
        <v>19.53403524043253</v>
      </c>
      <c r="AI13" s="11">
        <v>20.390375157420802</v>
      </c>
      <c r="AJ13" s="11">
        <v>3.4999012982626474</v>
      </c>
      <c r="AK13" s="11">
        <f t="shared" si="6"/>
        <v>43.424311696115986</v>
      </c>
      <c r="AL13" s="11"/>
      <c r="AM13" s="11">
        <v>19.242063891980681</v>
      </c>
      <c r="AN13" s="11">
        <v>19.332674675650949</v>
      </c>
      <c r="AO13" s="11">
        <v>2.9078277399741799</v>
      </c>
      <c r="AP13" s="11">
        <f t="shared" si="7"/>
        <v>41.482566307605808</v>
      </c>
      <c r="AQ13" s="11"/>
      <c r="AR13" s="11">
        <v>22.943985825313021</v>
      </c>
      <c r="AS13" s="11">
        <v>20.809349502791918</v>
      </c>
      <c r="AT13" s="11">
        <v>3.5296860694735885</v>
      </c>
      <c r="AU13" s="11">
        <f t="shared" si="8"/>
        <v>47.28302139757853</v>
      </c>
    </row>
    <row r="14" spans="1:47" x14ac:dyDescent="0.2">
      <c r="A14" t="str">
        <f>name!E10</f>
        <v>Sales and customer service occupations</v>
      </c>
      <c r="B14" s="11">
        <v>15.493148210627457</v>
      </c>
      <c r="C14" s="11">
        <v>25.895575306773218</v>
      </c>
      <c r="D14" s="11">
        <v>2.6471646019358226</v>
      </c>
      <c r="E14" s="11">
        <f t="shared" si="0"/>
        <v>44.035888119336498</v>
      </c>
      <c r="F14" s="11"/>
      <c r="G14" s="11">
        <v>14.268975531994553</v>
      </c>
      <c r="H14" s="11">
        <v>24.497770884918843</v>
      </c>
      <c r="I14" s="11">
        <v>1.6972465910746635</v>
      </c>
      <c r="J14" s="11">
        <f t="shared" si="1"/>
        <v>40.463993007988059</v>
      </c>
      <c r="K14" s="11"/>
      <c r="L14" s="11">
        <v>15.363875541364814</v>
      </c>
      <c r="M14" s="11">
        <v>25.102863187816695</v>
      </c>
      <c r="N14" s="11">
        <v>1.4641548170025571</v>
      </c>
      <c r="O14" s="11">
        <f t="shared" si="2"/>
        <v>41.930893546184066</v>
      </c>
      <c r="Q14" s="10" t="str">
        <f>name!E10</f>
        <v>Sales and customer service occupations</v>
      </c>
      <c r="R14" s="11">
        <v>8.64210006541491</v>
      </c>
      <c r="S14" s="11">
        <v>7.6794985284604609</v>
      </c>
      <c r="T14" s="11">
        <v>1.6767349309659922</v>
      </c>
      <c r="U14" s="11">
        <f t="shared" si="3"/>
        <v>17.998333524841364</v>
      </c>
      <c r="V14" s="11"/>
      <c r="W14" s="11">
        <v>8.0395418127092828</v>
      </c>
      <c r="X14" s="11">
        <v>8.2134092688135478</v>
      </c>
      <c r="Y14" s="11">
        <v>1.0253854737711774</v>
      </c>
      <c r="Z14" s="11">
        <f t="shared" si="4"/>
        <v>17.278336555294008</v>
      </c>
      <c r="AA14" s="11"/>
      <c r="AB14" s="11">
        <v>9.1484973512894605</v>
      </c>
      <c r="AC14" s="11">
        <v>8.8929643061611277</v>
      </c>
      <c r="AD14" s="11">
        <v>0.9051118568710822</v>
      </c>
      <c r="AE14" s="11">
        <f t="shared" si="5"/>
        <v>18.94657351432167</v>
      </c>
      <c r="AG14" s="10" t="str">
        <f>name!E10</f>
        <v>Sales and customer service occupations</v>
      </c>
      <c r="AH14" s="11">
        <v>6.8510481452125518</v>
      </c>
      <c r="AI14" s="11">
        <v>18.216076778312758</v>
      </c>
      <c r="AJ14" s="11">
        <v>0.97042967096982957</v>
      </c>
      <c r="AK14" s="11">
        <f t="shared" si="6"/>
        <v>26.037554594495138</v>
      </c>
      <c r="AL14" s="11"/>
      <c r="AM14" s="11">
        <v>6.2294337192852858</v>
      </c>
      <c r="AN14" s="11">
        <v>16.284361616105269</v>
      </c>
      <c r="AO14" s="11">
        <v>0.67186111730348608</v>
      </c>
      <c r="AP14" s="11">
        <f t="shared" si="7"/>
        <v>23.18565645269404</v>
      </c>
      <c r="AQ14" s="11"/>
      <c r="AR14" s="11">
        <v>6.215378190075346</v>
      </c>
      <c r="AS14" s="11">
        <v>16.209898881655576</v>
      </c>
      <c r="AT14" s="11">
        <v>0.55904296013147492</v>
      </c>
      <c r="AU14" s="11">
        <f t="shared" si="8"/>
        <v>22.984320031862396</v>
      </c>
    </row>
    <row r="15" spans="1:47" x14ac:dyDescent="0.2">
      <c r="A15" t="str">
        <f>name!E11</f>
        <v>Process, plant and machine operatives</v>
      </c>
      <c r="B15" s="11">
        <v>36.285036472894319</v>
      </c>
      <c r="C15" s="11">
        <v>5.2300493139530992</v>
      </c>
      <c r="D15" s="11">
        <v>5.6465978966088173</v>
      </c>
      <c r="E15" s="11">
        <f t="shared" si="0"/>
        <v>47.161683683456239</v>
      </c>
      <c r="F15" s="11"/>
      <c r="G15" s="11">
        <v>29.851674155749173</v>
      </c>
      <c r="H15" s="11">
        <v>7.0217202238056959</v>
      </c>
      <c r="I15" s="11">
        <v>7.173812724565809</v>
      </c>
      <c r="J15" s="11">
        <f t="shared" si="1"/>
        <v>44.047207104120673</v>
      </c>
      <c r="K15" s="11"/>
      <c r="L15" s="11">
        <v>33.006446559233176</v>
      </c>
      <c r="M15" s="11">
        <v>9.4485059710502242</v>
      </c>
      <c r="N15" s="11">
        <v>9.1262969043658959</v>
      </c>
      <c r="O15" s="11">
        <f t="shared" si="2"/>
        <v>51.581249434649294</v>
      </c>
      <c r="Q15" s="10" t="str">
        <f>name!E11</f>
        <v>Process, plant and machine operatives</v>
      </c>
      <c r="R15" s="11">
        <v>32.326607938739954</v>
      </c>
      <c r="S15" s="11">
        <v>3.8439988465967301</v>
      </c>
      <c r="T15" s="11">
        <v>5.3068371065260562</v>
      </c>
      <c r="U15" s="11">
        <f t="shared" si="3"/>
        <v>41.477443891862741</v>
      </c>
      <c r="V15" s="11"/>
      <c r="W15" s="11">
        <v>26.579168442473922</v>
      </c>
      <c r="X15" s="11">
        <v>5.5371077852832871</v>
      </c>
      <c r="Y15" s="11">
        <v>6.6954631235993398</v>
      </c>
      <c r="Z15" s="11">
        <f t="shared" si="4"/>
        <v>38.81173935135655</v>
      </c>
      <c r="AA15" s="11"/>
      <c r="AB15" s="11">
        <v>28.781767966706663</v>
      </c>
      <c r="AC15" s="11">
        <v>6.7114473470897629</v>
      </c>
      <c r="AD15" s="11">
        <v>8.559648495087762</v>
      </c>
      <c r="AE15" s="11">
        <f t="shared" si="5"/>
        <v>44.05286380888419</v>
      </c>
      <c r="AG15" s="10" t="str">
        <f>name!E11</f>
        <v>Process, plant and machine operatives</v>
      </c>
      <c r="AH15" s="11">
        <v>3.9584285341543555</v>
      </c>
      <c r="AI15" s="11">
        <v>1.3860504673563692</v>
      </c>
      <c r="AJ15" s="11">
        <v>0.33976079008276122</v>
      </c>
      <c r="AK15" s="11">
        <f t="shared" si="6"/>
        <v>5.6842397915934857</v>
      </c>
      <c r="AL15" s="11"/>
      <c r="AM15" s="11">
        <v>3.2725057132752604</v>
      </c>
      <c r="AN15" s="11">
        <v>1.4846124385224084</v>
      </c>
      <c r="AO15" s="11">
        <v>0.478349600966474</v>
      </c>
      <c r="AP15" s="11">
        <f t="shared" si="7"/>
        <v>5.2354677527641424</v>
      </c>
      <c r="AQ15" s="11"/>
      <c r="AR15" s="11">
        <v>4.2246785925265051</v>
      </c>
      <c r="AS15" s="11">
        <v>2.7370586239604573</v>
      </c>
      <c r="AT15" s="11">
        <v>0.56664840927813387</v>
      </c>
      <c r="AU15" s="11">
        <f t="shared" si="8"/>
        <v>7.5283856257650967</v>
      </c>
    </row>
    <row r="16" spans="1:47" x14ac:dyDescent="0.2">
      <c r="A16" t="str">
        <f>name!E12</f>
        <v>Elementary occupations</v>
      </c>
      <c r="B16" s="11">
        <v>27.229155515874414</v>
      </c>
      <c r="C16" s="11">
        <v>30.666014872792672</v>
      </c>
      <c r="D16" s="11">
        <v>5.7228071742366904</v>
      </c>
      <c r="E16" s="11">
        <f t="shared" si="0"/>
        <v>63.617977562903775</v>
      </c>
      <c r="F16" s="11"/>
      <c r="G16" s="11">
        <v>22.156738065064747</v>
      </c>
      <c r="H16" s="11">
        <v>25.886212692040388</v>
      </c>
      <c r="I16" s="11">
        <v>5.1723763410026899</v>
      </c>
      <c r="J16" s="11">
        <f t="shared" si="1"/>
        <v>53.215327098107821</v>
      </c>
      <c r="K16" s="11"/>
      <c r="L16" s="11">
        <v>21.040645828665372</v>
      </c>
      <c r="M16" s="11">
        <v>23.095426157545752</v>
      </c>
      <c r="N16" s="11">
        <v>6.7447137206098269</v>
      </c>
      <c r="O16" s="11">
        <f t="shared" si="2"/>
        <v>50.880785706820944</v>
      </c>
      <c r="Q16" s="10" t="str">
        <f>name!E12</f>
        <v>Elementary occupations</v>
      </c>
      <c r="R16" s="11">
        <v>21.443693521650019</v>
      </c>
      <c r="S16" s="11">
        <v>10.894489536701323</v>
      </c>
      <c r="T16" s="11">
        <v>2.9614039562463641</v>
      </c>
      <c r="U16" s="11">
        <f t="shared" si="3"/>
        <v>35.299587014597705</v>
      </c>
      <c r="V16" s="11"/>
      <c r="W16" s="11">
        <v>17.27681226559201</v>
      </c>
      <c r="X16" s="11">
        <v>9.312778455292559</v>
      </c>
      <c r="Y16" s="11">
        <v>2.688160506718885</v>
      </c>
      <c r="Z16" s="11">
        <f t="shared" si="4"/>
        <v>29.277751227603453</v>
      </c>
      <c r="AA16" s="11"/>
      <c r="AB16" s="11">
        <v>16.262409786233341</v>
      </c>
      <c r="AC16" s="11">
        <v>8.7797609889814048</v>
      </c>
      <c r="AD16" s="11">
        <v>3.8101658400181702</v>
      </c>
      <c r="AE16" s="11">
        <f t="shared" si="5"/>
        <v>28.852336615232915</v>
      </c>
      <c r="AG16" s="10" t="str">
        <f>name!E12</f>
        <v>Elementary occupations</v>
      </c>
      <c r="AH16" s="11">
        <v>5.7854619942243879</v>
      </c>
      <c r="AI16" s="11">
        <v>19.771525336091333</v>
      </c>
      <c r="AJ16" s="11">
        <v>2.761403217990329</v>
      </c>
      <c r="AK16" s="11">
        <f t="shared" si="6"/>
        <v>28.318390548306049</v>
      </c>
      <c r="AL16" s="11"/>
      <c r="AM16" s="11">
        <v>4.8799257994727396</v>
      </c>
      <c r="AN16" s="11">
        <v>16.573434236747822</v>
      </c>
      <c r="AO16" s="11">
        <v>2.4842158342838059</v>
      </c>
      <c r="AP16" s="11">
        <f t="shared" si="7"/>
        <v>23.937575870504368</v>
      </c>
      <c r="AQ16" s="11"/>
      <c r="AR16" s="11">
        <v>4.7782360424320123</v>
      </c>
      <c r="AS16" s="11">
        <v>14.315665168564346</v>
      </c>
      <c r="AT16" s="11">
        <v>2.9345478805916558</v>
      </c>
      <c r="AU16" s="11">
        <f t="shared" si="8"/>
        <v>22.028449091588012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311.2919264845782</v>
      </c>
      <c r="C18" s="34">
        <f t="shared" ref="C18:D18" si="9">SUM(C8:C16)</f>
        <v>151.10193475110586</v>
      </c>
      <c r="D18" s="34">
        <f t="shared" si="9"/>
        <v>64.18713876431606</v>
      </c>
      <c r="E18" s="34">
        <f t="shared" si="0"/>
        <v>526.58100000000013</v>
      </c>
      <c r="F18" s="34"/>
      <c r="G18" s="34">
        <f>SUM(G8:G16)</f>
        <v>308.71577730107742</v>
      </c>
      <c r="H18" s="34">
        <f t="shared" ref="H18:I18" si="10">SUM(H8:H16)</f>
        <v>151.43269948824792</v>
      </c>
      <c r="I18" s="34">
        <f t="shared" si="10"/>
        <v>67.878523210674771</v>
      </c>
      <c r="J18" s="34">
        <f t="shared" ref="J18" si="11">SUM(G18:I18)</f>
        <v>528.02700000000016</v>
      </c>
      <c r="K18" s="34"/>
      <c r="L18" s="34">
        <f>SUM(L8:L16)</f>
        <v>332.44366020907324</v>
      </c>
      <c r="M18" s="34">
        <f t="shared" ref="M18:N18" si="12">SUM(M8:M16)</f>
        <v>160.41137140392127</v>
      </c>
      <c r="N18" s="34">
        <f t="shared" si="12"/>
        <v>73.04196838700534</v>
      </c>
      <c r="O18" s="34">
        <f>SUM(L18:N18)</f>
        <v>565.89699999999982</v>
      </c>
      <c r="Q18" s="231" t="str">
        <f>name!E3</f>
        <v>All occupations</v>
      </c>
      <c r="R18" s="34">
        <f>SUM(R8:R16)</f>
        <v>202.82041073165925</v>
      </c>
      <c r="S18" s="34">
        <f t="shared" ref="S18:T18" si="13">SUM(S8:S16)</f>
        <v>41.822436226854087</v>
      </c>
      <c r="T18" s="34">
        <f t="shared" si="13"/>
        <v>44.848982044725062</v>
      </c>
      <c r="U18" s="34">
        <f t="shared" ref="U18" si="14">SUM(R18:T18)</f>
        <v>289.49182900323842</v>
      </c>
      <c r="V18" s="34"/>
      <c r="W18" s="34">
        <f>SUM(W8:W16)</f>
        <v>193.76718589548003</v>
      </c>
      <c r="X18" s="34">
        <f t="shared" ref="X18:Y18" si="15">SUM(X8:X16)</f>
        <v>45.472927979749905</v>
      </c>
      <c r="Y18" s="34">
        <f t="shared" si="15"/>
        <v>49.115647429774704</v>
      </c>
      <c r="Z18" s="34">
        <f t="shared" ref="Z18" si="16">SUM(W18:Y18)</f>
        <v>288.35576130500465</v>
      </c>
      <c r="AA18" s="34"/>
      <c r="AB18" s="34">
        <f>SUM(AB8:AB16)</f>
        <v>202.05343004193091</v>
      </c>
      <c r="AC18" s="34">
        <f t="shared" ref="AC18:AD18" si="17">SUM(AC8:AC16)</f>
        <v>51.003567454793668</v>
      </c>
      <c r="AD18" s="34">
        <f t="shared" si="17"/>
        <v>52.580084378701258</v>
      </c>
      <c r="AE18" s="34">
        <f t="shared" ref="AE18" si="18">SUM(AB18:AD18)</f>
        <v>305.63708187542585</v>
      </c>
      <c r="AG18" s="231" t="str">
        <f>name!E3</f>
        <v>All occupations</v>
      </c>
      <c r="AH18" s="34">
        <f>SUM(AH8:AH16)</f>
        <v>108.4715157529189</v>
      </c>
      <c r="AI18" s="34">
        <f t="shared" ref="AI18:AJ18" si="19">SUM(AI8:AI16)</f>
        <v>109.27949852425175</v>
      </c>
      <c r="AJ18" s="34">
        <f t="shared" si="19"/>
        <v>19.338156719591002</v>
      </c>
      <c r="AK18" s="34">
        <f t="shared" si="6"/>
        <v>237.08917099676168</v>
      </c>
      <c r="AL18" s="34"/>
      <c r="AM18" s="34">
        <f>SUM(AM8:AM16)</f>
        <v>114.9485914055974</v>
      </c>
      <c r="AN18" s="34">
        <f t="shared" ref="AN18:AO18" si="20">SUM(AN8:AN16)</f>
        <v>105.95977150849797</v>
      </c>
      <c r="AO18" s="34">
        <f t="shared" si="20"/>
        <v>18.762875780900078</v>
      </c>
      <c r="AP18" s="34">
        <f t="shared" si="7"/>
        <v>239.67123869499545</v>
      </c>
      <c r="AQ18" s="34"/>
      <c r="AR18" s="34">
        <f>SUM(AR8:AR16)</f>
        <v>130.39023016714233</v>
      </c>
      <c r="AS18" s="34">
        <f t="shared" ref="AS18:AT18" si="21">SUM(AS8:AS16)</f>
        <v>109.40780394912757</v>
      </c>
      <c r="AT18" s="34">
        <f t="shared" si="21"/>
        <v>20.461884008304086</v>
      </c>
      <c r="AU18" s="34">
        <f t="shared" si="8"/>
        <v>260.25991812457397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10.421804163191917</v>
      </c>
      <c r="C26" s="18">
        <f t="shared" ref="C26:O26" si="22">C8/C$18*100</f>
        <v>3.0418990475510901</v>
      </c>
      <c r="D26" s="18">
        <f t="shared" si="22"/>
        <v>11.611001819028349</v>
      </c>
      <c r="E26" s="18">
        <f t="shared" si="22"/>
        <v>8.4491033891428344</v>
      </c>
      <c r="F26" s="18"/>
      <c r="G26" s="18">
        <f t="shared" si="22"/>
        <v>11.554507370069834</v>
      </c>
      <c r="H26" s="18">
        <f t="shared" si="22"/>
        <v>4.6497818400921167</v>
      </c>
      <c r="I26" s="18">
        <f t="shared" si="22"/>
        <v>12.775094400157764</v>
      </c>
      <c r="J26" s="18">
        <f t="shared" si="22"/>
        <v>9.7312112485126452</v>
      </c>
      <c r="K26" s="18"/>
      <c r="L26" s="18">
        <f t="shared" si="22"/>
        <v>12.403369737298476</v>
      </c>
      <c r="M26" s="18">
        <f t="shared" si="22"/>
        <v>5.7213249364127288</v>
      </c>
      <c r="N26" s="18">
        <f t="shared" si="22"/>
        <v>13.160664920119327</v>
      </c>
      <c r="O26" s="18">
        <f t="shared" si="22"/>
        <v>10.606997536192457</v>
      </c>
      <c r="Q26" t="str">
        <f>$A$8</f>
        <v>Managers, directors and senior officials</v>
      </c>
      <c r="R26" s="18">
        <f>R8/R$18*100</f>
        <v>11.368611456585997</v>
      </c>
      <c r="S26" s="18">
        <f t="shared" ref="S26:U26" si="23">S8/S$18*100</f>
        <v>4.7842574490895506</v>
      </c>
      <c r="T26" s="18">
        <f t="shared" si="23"/>
        <v>11.485452555023194</v>
      </c>
      <c r="U26" s="18">
        <f t="shared" si="23"/>
        <v>10.435481419106999</v>
      </c>
      <c r="V26" s="18"/>
      <c r="W26" s="18">
        <f t="shared" ref="W26:Z26" si="24">W8/W$18*100</f>
        <v>12.749308825677378</v>
      </c>
      <c r="X26" s="18">
        <f t="shared" si="24"/>
        <v>6.9912956465006015</v>
      </c>
      <c r="Y26" s="18">
        <f t="shared" si="24"/>
        <v>11.33565555912419</v>
      </c>
      <c r="Z26" s="18">
        <f t="shared" si="24"/>
        <v>11.600498021509884</v>
      </c>
      <c r="AA26" s="18"/>
      <c r="AB26" s="18">
        <f t="shared" ref="AB26:AE26" si="25">AB8/AB$18*100</f>
        <v>13.081814200532666</v>
      </c>
      <c r="AC26" s="18">
        <f t="shared" si="25"/>
        <v>8.6864054358479166</v>
      </c>
      <c r="AD26" s="18">
        <f t="shared" si="25"/>
        <v>11.612449336608107</v>
      </c>
      <c r="AE26" s="18">
        <f t="shared" si="25"/>
        <v>12.095543640365149</v>
      </c>
      <c r="AG26" t="str">
        <f>$A$8</f>
        <v>Managers, directors and senior officials</v>
      </c>
      <c r="AH26" s="18">
        <f>AH8/AH$18*100</f>
        <v>8.6514606513769152</v>
      </c>
      <c r="AI26" s="18">
        <f t="shared" ref="AI26:AK26" si="26">AI8/AI$18*100</f>
        <v>2.3750797985911056</v>
      </c>
      <c r="AJ26" s="18">
        <f t="shared" si="26"/>
        <v>11.902175211029622</v>
      </c>
      <c r="AK26" s="18">
        <f t="shared" si="26"/>
        <v>6.0236859541388945</v>
      </c>
      <c r="AL26" s="18"/>
      <c r="AM26" s="18">
        <f t="shared" ref="AM26:AP26" si="27">AM8/AM$18*100</f>
        <v>9.5404477550198425</v>
      </c>
      <c r="AN26" s="18">
        <f t="shared" si="27"/>
        <v>3.6449147366002626</v>
      </c>
      <c r="AO26" s="18">
        <f t="shared" si="27"/>
        <v>16.543118632610305</v>
      </c>
      <c r="AP26" s="18">
        <f t="shared" si="27"/>
        <v>7.4822154430086467</v>
      </c>
      <c r="AQ26" s="18"/>
      <c r="AR26" s="18">
        <f t="shared" ref="AR26:AU26" si="28">AR8/AR$18*100</f>
        <v>11.352048401998228</v>
      </c>
      <c r="AS26" s="18">
        <f t="shared" si="28"/>
        <v>4.3390681155724629</v>
      </c>
      <c r="AT26" s="18">
        <f t="shared" si="28"/>
        <v>17.139052539969182</v>
      </c>
      <c r="AU26" s="18">
        <f t="shared" si="28"/>
        <v>8.8589185742271699</v>
      </c>
    </row>
    <row r="27" spans="1:47" x14ac:dyDescent="0.2">
      <c r="A27" t="str">
        <f>$A$9</f>
        <v>Professional occupations</v>
      </c>
      <c r="B27" s="18">
        <f t="shared" ref="B27:B34" si="29">B9/B$18*100</f>
        <v>19.779278803048296</v>
      </c>
      <c r="C27" s="18">
        <f t="shared" ref="C27:O27" si="30">C9/C$18*100</f>
        <v>11.705853664903477</v>
      </c>
      <c r="D27" s="18">
        <f t="shared" si="30"/>
        <v>15.381714013957742</v>
      </c>
      <c r="E27" s="18">
        <f t="shared" si="30"/>
        <v>16.926579484644627</v>
      </c>
      <c r="F27" s="18"/>
      <c r="G27" s="18">
        <f t="shared" si="30"/>
        <v>23.852480280636897</v>
      </c>
      <c r="H27" s="18">
        <f t="shared" si="30"/>
        <v>14.256845753666617</v>
      </c>
      <c r="I27" s="18">
        <f t="shared" si="30"/>
        <v>17.614177321456008</v>
      </c>
      <c r="J27" s="18">
        <f t="shared" si="30"/>
        <v>20.298609679452248</v>
      </c>
      <c r="K27" s="18"/>
      <c r="L27" s="18">
        <f t="shared" si="30"/>
        <v>27.100200456571599</v>
      </c>
      <c r="M27" s="18">
        <f t="shared" si="30"/>
        <v>17.08256162690996</v>
      </c>
      <c r="N27" s="18">
        <f t="shared" si="30"/>
        <v>15.473250852492153</v>
      </c>
      <c r="O27" s="18">
        <f t="shared" si="30"/>
        <v>22.759837336933803</v>
      </c>
      <c r="Q27" t="str">
        <f>$A$9</f>
        <v>Professional occupations</v>
      </c>
      <c r="R27" s="18">
        <f t="shared" ref="R27:U27" si="31">R9/R$18*100</f>
        <v>18.074971881294339</v>
      </c>
      <c r="S27" s="18">
        <f t="shared" si="31"/>
        <v>7.5580675720490502</v>
      </c>
      <c r="T27" s="18">
        <f t="shared" si="31"/>
        <v>15.05352666179377</v>
      </c>
      <c r="U27" s="18">
        <f t="shared" si="31"/>
        <v>16.087519233125107</v>
      </c>
      <c r="V27" s="18"/>
      <c r="W27" s="18">
        <f t="shared" ref="W27:Z27" si="32">W9/W$18*100</f>
        <v>22.08061746747256</v>
      </c>
      <c r="X27" s="18">
        <f t="shared" si="32"/>
        <v>9.933958576958462</v>
      </c>
      <c r="Y27" s="18">
        <f t="shared" si="32"/>
        <v>17.714879743910039</v>
      </c>
      <c r="Z27" s="18">
        <f t="shared" si="32"/>
        <v>19.421505763741905</v>
      </c>
      <c r="AA27" s="18"/>
      <c r="AB27" s="18">
        <f t="shared" ref="AB27:AE27" si="33">AB9/AB$18*100</f>
        <v>25.14600033790224</v>
      </c>
      <c r="AC27" s="18">
        <f t="shared" si="33"/>
        <v>11.980262913891451</v>
      </c>
      <c r="AD27" s="18">
        <f t="shared" si="33"/>
        <v>15.210353310179169</v>
      </c>
      <c r="AE27" s="18">
        <f t="shared" si="33"/>
        <v>21.239678734036996</v>
      </c>
      <c r="AG27" t="str">
        <f>$A$9</f>
        <v>Professional occupations</v>
      </c>
      <c r="AH27" s="18">
        <f t="shared" ref="AH27:AK27" si="34">AH9/AH$18*100</f>
        <v>22.965997707855756</v>
      </c>
      <c r="AI27" s="18">
        <f>AI9/AI$18*100</f>
        <v>13.293255892161499</v>
      </c>
      <c r="AJ27" s="18">
        <f t="shared" si="34"/>
        <v>16.14284491582886</v>
      </c>
      <c r="AK27" s="18">
        <f t="shared" si="34"/>
        <v>17.951093113146115</v>
      </c>
      <c r="AL27" s="18"/>
      <c r="AM27" s="18">
        <f t="shared" ref="AM27:AP27" si="35">AM9/AM$18*100</f>
        <v>26.839283919563272</v>
      </c>
      <c r="AN27" s="18">
        <f t="shared" si="35"/>
        <v>16.11202469990727</v>
      </c>
      <c r="AO27" s="18">
        <f t="shared" si="35"/>
        <v>17.350568227928267</v>
      </c>
      <c r="AP27" s="18">
        <f t="shared" si="35"/>
        <v>21.35388009377224</v>
      </c>
      <c r="AQ27" s="18"/>
      <c r="AR27" s="18">
        <f t="shared" ref="AR27:AU27" si="36">AR9/AR$18*100</f>
        <v>30.128439891837129</v>
      </c>
      <c r="AS27" s="18">
        <f t="shared" si="36"/>
        <v>19.461143658452706</v>
      </c>
      <c r="AT27" s="18">
        <f t="shared" si="36"/>
        <v>16.14880814487833</v>
      </c>
      <c r="AU27" s="18">
        <f t="shared" si="36"/>
        <v>24.545040539659819</v>
      </c>
    </row>
    <row r="28" spans="1:47" x14ac:dyDescent="0.2">
      <c r="A28" t="str">
        <f>$A$10</f>
        <v>Associate professional occupations</v>
      </c>
      <c r="B28" s="18">
        <f t="shared" si="29"/>
        <v>12.413240207839445</v>
      </c>
      <c r="C28" s="18">
        <f t="shared" ref="C28:O28" si="37">C10/C$18*100</f>
        <v>7.9550087942555194</v>
      </c>
      <c r="D28" s="18">
        <f t="shared" si="37"/>
        <v>13.067463288762843</v>
      </c>
      <c r="E28" s="18">
        <f t="shared" si="37"/>
        <v>11.213700755252587</v>
      </c>
      <c r="F28" s="18"/>
      <c r="G28" s="18">
        <f t="shared" si="37"/>
        <v>13.974431197196836</v>
      </c>
      <c r="H28" s="18">
        <f t="shared" si="37"/>
        <v>9.204547253084348</v>
      </c>
      <c r="I28" s="18">
        <f t="shared" si="37"/>
        <v>11.78781939120411</v>
      </c>
      <c r="J28" s="18">
        <f t="shared" si="37"/>
        <v>12.325386011764239</v>
      </c>
      <c r="K28" s="18"/>
      <c r="L28" s="18">
        <f t="shared" si="37"/>
        <v>13.796805389790165</v>
      </c>
      <c r="M28" s="18">
        <f t="shared" si="37"/>
        <v>9.5407572573411841</v>
      </c>
      <c r="N28" s="18">
        <f t="shared" si="37"/>
        <v>11.304272529596739</v>
      </c>
      <c r="O28" s="18">
        <f t="shared" si="37"/>
        <v>12.268650930471493</v>
      </c>
      <c r="Q28" t="str">
        <f>$A$10</f>
        <v>Associate professional occupations</v>
      </c>
      <c r="R28" s="18">
        <f t="shared" ref="R28:U28" si="38">R10/R$18*100</f>
        <v>12.172154348730743</v>
      </c>
      <c r="S28" s="18">
        <f t="shared" si="38"/>
        <v>7.8017156366137961</v>
      </c>
      <c r="T28" s="18">
        <f t="shared" si="38"/>
        <v>11.448346588573765</v>
      </c>
      <c r="U28" s="18">
        <f t="shared" si="38"/>
        <v>11.428629267898183</v>
      </c>
      <c r="V28" s="18"/>
      <c r="W28" s="18">
        <f t="shared" ref="W28:Z28" si="39">W10/W$18*100</f>
        <v>13.601070505573354</v>
      </c>
      <c r="X28" s="18">
        <f t="shared" si="39"/>
        <v>9.2595726548601576</v>
      </c>
      <c r="Y28" s="18">
        <f t="shared" si="39"/>
        <v>10.649955163193141</v>
      </c>
      <c r="Z28" s="18">
        <f t="shared" si="39"/>
        <v>12.413764386835773</v>
      </c>
      <c r="AA28" s="18"/>
      <c r="AB28" s="18">
        <f t="shared" ref="AB28:AE28" si="40">AB10/AB$18*100</f>
        <v>12.747904629092</v>
      </c>
      <c r="AC28" s="18">
        <f t="shared" si="40"/>
        <v>7.8822986499138841</v>
      </c>
      <c r="AD28" s="18">
        <f t="shared" si="40"/>
        <v>10.213567273632341</v>
      </c>
      <c r="AE28" s="18">
        <f t="shared" si="40"/>
        <v>11.499957448006546</v>
      </c>
      <c r="AG28" t="str">
        <f>$A$10</f>
        <v>Associate professional occupations</v>
      </c>
      <c r="AH28" s="18">
        <f t="shared" ref="AH28:AK28" si="41">AH10/AH$18*100</f>
        <v>12.86402337083501</v>
      </c>
      <c r="AI28" s="18">
        <f t="shared" si="41"/>
        <v>8.0136757299210544</v>
      </c>
      <c r="AJ28" s="18">
        <f t="shared" si="41"/>
        <v>16.822512793637802</v>
      </c>
      <c r="AK28" s="18">
        <f t="shared" si="41"/>
        <v>10.951267646354639</v>
      </c>
      <c r="AL28" s="18"/>
      <c r="AM28" s="18">
        <f t="shared" ref="AM28:AP28" si="42">AM10/AM$18*100</f>
        <v>14.603799940695406</v>
      </c>
      <c r="AN28" s="18">
        <f t="shared" si="42"/>
        <v>9.180932950256155</v>
      </c>
      <c r="AO28" s="18">
        <f t="shared" si="42"/>
        <v>14.76641067425415</v>
      </c>
      <c r="AP28" s="18">
        <f t="shared" si="42"/>
        <v>12.219055299053721</v>
      </c>
      <c r="AQ28" s="18"/>
      <c r="AR28" s="18">
        <f t="shared" ref="AR28:AU28" si="43">AR10/AR$18*100</f>
        <v>15.422187875893496</v>
      </c>
      <c r="AS28" s="18">
        <f t="shared" si="43"/>
        <v>10.313895026327325</v>
      </c>
      <c r="AT28" s="18">
        <f t="shared" si="43"/>
        <v>14.107014171941454</v>
      </c>
      <c r="AU28" s="18">
        <f t="shared" si="43"/>
        <v>13.171368623346469</v>
      </c>
    </row>
    <row r="29" spans="1:47" x14ac:dyDescent="0.2">
      <c r="A29" t="str">
        <f>$A$11</f>
        <v>Administrative and secretarial occupations</v>
      </c>
      <c r="B29" s="18">
        <f t="shared" si="29"/>
        <v>11.021820338424998</v>
      </c>
      <c r="C29" s="18">
        <f t="shared" ref="C29:O29" si="44">C11/C$18*100</f>
        <v>17.312570148570366</v>
      </c>
      <c r="D29" s="18">
        <f t="shared" si="44"/>
        <v>3.4662109197559237</v>
      </c>
      <c r="E29" s="18">
        <f t="shared" si="44"/>
        <v>11.905960702667217</v>
      </c>
      <c r="F29" s="18"/>
      <c r="G29" s="18">
        <f t="shared" si="44"/>
        <v>10.844933564550416</v>
      </c>
      <c r="H29" s="18">
        <f t="shared" si="44"/>
        <v>16.422674440516374</v>
      </c>
      <c r="I29" s="18">
        <f t="shared" si="44"/>
        <v>2.6922580844143145</v>
      </c>
      <c r="J29" s="18">
        <f t="shared" si="44"/>
        <v>11.396535634304334</v>
      </c>
      <c r="K29" s="18"/>
      <c r="L29" s="18">
        <f t="shared" si="44"/>
        <v>8.967993748469727</v>
      </c>
      <c r="M29" s="18">
        <f t="shared" si="44"/>
        <v>13.434356877529009</v>
      </c>
      <c r="N29" s="18">
        <f t="shared" si="44"/>
        <v>2.3257175062956708</v>
      </c>
      <c r="O29" s="18">
        <f t="shared" si="44"/>
        <v>9.3767085913151114</v>
      </c>
      <c r="Q29" t="str">
        <f>$A$11</f>
        <v>Administrative and secretarial occupations</v>
      </c>
      <c r="R29" s="18">
        <f t="shared" ref="R29:U29" si="45">R11/R$18*100</f>
        <v>6.0899880016941976</v>
      </c>
      <c r="S29" s="18">
        <f t="shared" si="45"/>
        <v>10.193185162962667</v>
      </c>
      <c r="T29" s="18">
        <f t="shared" si="45"/>
        <v>1.4747524607411973</v>
      </c>
      <c r="U29" s="18">
        <f t="shared" si="45"/>
        <v>5.9677637771734329</v>
      </c>
      <c r="V29" s="18"/>
      <c r="W29" s="18">
        <f t="shared" ref="W29:Z29" si="46">W11/W$18*100</f>
        <v>6.6831505749914628</v>
      </c>
      <c r="X29" s="18">
        <f t="shared" si="46"/>
        <v>10.473657283779012</v>
      </c>
      <c r="Y29" s="18">
        <f t="shared" si="46"/>
        <v>1.2158752089871299</v>
      </c>
      <c r="Z29" s="18">
        <f t="shared" si="46"/>
        <v>6.3496620736086484</v>
      </c>
      <c r="AA29" s="18"/>
      <c r="AB29" s="18">
        <f t="shared" ref="AB29:AE29" si="47">AB11/AB$18*100</f>
        <v>7.1507671098134278</v>
      </c>
      <c r="AC29" s="18">
        <f t="shared" si="47"/>
        <v>10.159516053228195</v>
      </c>
      <c r="AD29" s="18">
        <f t="shared" si="47"/>
        <v>1.6299317515975722</v>
      </c>
      <c r="AE29" s="18">
        <f t="shared" si="47"/>
        <v>6.7030823640806352</v>
      </c>
      <c r="AG29" t="str">
        <f>$A$11</f>
        <v>Administrative and secretarial occupations</v>
      </c>
      <c r="AH29" s="18">
        <f t="shared" ref="AH29:AK29" si="48">AH11/AH$18*100</f>
        <v>20.243377290518243</v>
      </c>
      <c r="AI29" s="18">
        <f t="shared" si="48"/>
        <v>20.037235145719134</v>
      </c>
      <c r="AJ29" s="18">
        <f t="shared" si="48"/>
        <v>8.0847940642747886</v>
      </c>
      <c r="AK29" s="18">
        <f t="shared" si="48"/>
        <v>19.156648204400824</v>
      </c>
      <c r="AL29" s="18"/>
      <c r="AM29" s="18">
        <f t="shared" ref="AM29:AP29" si="49">AM11/AM$18*100</f>
        <v>17.860391242923061</v>
      </c>
      <c r="AN29" s="18">
        <f t="shared" si="49"/>
        <v>18.975711549481066</v>
      </c>
      <c r="AO29" s="18">
        <f t="shared" si="49"/>
        <v>6.5569908486025508</v>
      </c>
      <c r="AP29" s="18">
        <f t="shared" si="49"/>
        <v>17.468582809128293</v>
      </c>
      <c r="AQ29" s="18"/>
      <c r="AR29" s="18">
        <f t="shared" ref="AR29:AU29" si="50">AR11/AR$18*100</f>
        <v>11.783978312906822</v>
      </c>
      <c r="AS29" s="18">
        <f t="shared" si="50"/>
        <v>14.961017306282374</v>
      </c>
      <c r="AT29" s="18">
        <f t="shared" si="50"/>
        <v>4.1136503123206269</v>
      </c>
      <c r="AU29" s="18">
        <f t="shared" si="50"/>
        <v>12.516490252686472</v>
      </c>
    </row>
    <row r="30" spans="1:47" x14ac:dyDescent="0.2">
      <c r="A30" t="str">
        <f>$A$12</f>
        <v>Skilled trades occupations</v>
      </c>
      <c r="B30" s="18">
        <f t="shared" si="29"/>
        <v>13.138467909770771</v>
      </c>
      <c r="C30" s="18">
        <f t="shared" ref="C30:O30" si="51">C12/C$18*100</f>
        <v>3.966173897374667</v>
      </c>
      <c r="D30" s="18">
        <f t="shared" si="51"/>
        <v>28.140288709679673</v>
      </c>
      <c r="E30" s="18">
        <f t="shared" si="51"/>
        <v>12.335120622310951</v>
      </c>
      <c r="F30" s="18"/>
      <c r="G30" s="18">
        <f t="shared" si="51"/>
        <v>10.615460426922516</v>
      </c>
      <c r="H30" s="18">
        <f t="shared" si="51"/>
        <v>3.0686066727246604</v>
      </c>
      <c r="I30" s="18">
        <f t="shared" si="51"/>
        <v>29.092583628173003</v>
      </c>
      <c r="J30" s="18">
        <f t="shared" si="51"/>
        <v>10.826357595895653</v>
      </c>
      <c r="K30" s="18"/>
      <c r="L30" s="18">
        <f t="shared" si="51"/>
        <v>8.2662633857421088</v>
      </c>
      <c r="M30" s="18">
        <f t="shared" si="51"/>
        <v>3.3299616352152865</v>
      </c>
      <c r="N30" s="18">
        <f t="shared" si="51"/>
        <v>27.620068397386639</v>
      </c>
      <c r="O30" s="18">
        <f t="shared" si="51"/>
        <v>9.3650518231489546</v>
      </c>
      <c r="Q30" t="str">
        <f>$A$12</f>
        <v>Skilled trades occupations</v>
      </c>
      <c r="R30" s="18">
        <f t="shared" ref="R30:U30" si="52">R12/R$18*100</f>
        <v>19.112713329352747</v>
      </c>
      <c r="S30" s="18">
        <f t="shared" si="52"/>
        <v>10.170780326421776</v>
      </c>
      <c r="T30" s="18">
        <f t="shared" si="52"/>
        <v>36.86993025387072</v>
      </c>
      <c r="U30" s="18">
        <f t="shared" si="52"/>
        <v>20.571889851559135</v>
      </c>
      <c r="V30" s="18"/>
      <c r="W30" s="18">
        <f t="shared" ref="W30:Z30" si="53">W12/W$18*100</f>
        <v>15.782888285240285</v>
      </c>
      <c r="X30" s="18">
        <f t="shared" si="53"/>
        <v>6.8860959238949819</v>
      </c>
      <c r="Y30" s="18">
        <f t="shared" si="53"/>
        <v>36.418757120210394</v>
      </c>
      <c r="Z30" s="18">
        <f t="shared" si="53"/>
        <v>17.894796356891682</v>
      </c>
      <c r="AA30" s="18"/>
      <c r="AB30" s="18">
        <f t="shared" ref="AB30:AE30" si="54">AB12/AB$18*100</f>
        <v>12.280615040366873</v>
      </c>
      <c r="AC30" s="18">
        <f t="shared" si="54"/>
        <v>7.2501221169943344</v>
      </c>
      <c r="AD30" s="18">
        <f t="shared" si="54"/>
        <v>33.932805212799813</v>
      </c>
      <c r="AE30" s="18">
        <f t="shared" si="54"/>
        <v>15.166066294156716</v>
      </c>
      <c r="AG30" t="str">
        <f>$A$12</f>
        <v>Skilled trades occupations</v>
      </c>
      <c r="AH30" s="18">
        <f t="shared" ref="AH30:AK30" si="55">AH12/AH$18*100</f>
        <v>1.9678034141126524</v>
      </c>
      <c r="AI30" s="18">
        <f t="shared" si="55"/>
        <v>1.5916044658178037</v>
      </c>
      <c r="AJ30" s="18">
        <f t="shared" si="55"/>
        <v>7.8945360999867802</v>
      </c>
      <c r="AK30" s="18">
        <f t="shared" si="55"/>
        <v>2.277818640833186</v>
      </c>
      <c r="AL30" s="18"/>
      <c r="AM30" s="18">
        <f t="shared" ref="AM30:AP30" si="56">AM12/AM$18*100</f>
        <v>1.9048016691207643</v>
      </c>
      <c r="AN30" s="18">
        <f t="shared" si="56"/>
        <v>1.4303206391613008</v>
      </c>
      <c r="AO30" s="18">
        <f t="shared" si="56"/>
        <v>9.9148329226780696</v>
      </c>
      <c r="AP30" s="18">
        <f t="shared" si="56"/>
        <v>2.3221038053160905</v>
      </c>
      <c r="AQ30" s="18"/>
      <c r="AR30" s="18">
        <f t="shared" ref="AR30:AU30" si="57">AR12/AR$18*100</f>
        <v>2.0456016063150986</v>
      </c>
      <c r="AS30" s="18">
        <f t="shared" si="57"/>
        <v>1.5024670475439805</v>
      </c>
      <c r="AT30" s="18">
        <f t="shared" si="57"/>
        <v>11.398481261018659</v>
      </c>
      <c r="AU30" s="18">
        <f t="shared" si="57"/>
        <v>2.5526115994980856</v>
      </c>
    </row>
    <row r="31" spans="1:47" x14ac:dyDescent="0.2">
      <c r="A31" t="str">
        <f>$A$13</f>
        <v>Caring, leisure and other service occupations</v>
      </c>
      <c r="B31" s="18">
        <f t="shared" si="29"/>
        <v>7.8449230155024381</v>
      </c>
      <c r="C31" s="18">
        <f t="shared" ref="C31:O31" si="58">C13/C$18*100</f>
        <v>15.124484985916222</v>
      </c>
      <c r="D31" s="18">
        <f t="shared" si="58"/>
        <v>6.496283576443564</v>
      </c>
      <c r="E31" s="18">
        <f t="shared" si="58"/>
        <v>9.7693953968686369</v>
      </c>
      <c r="F31" s="18"/>
      <c r="G31" s="18">
        <f t="shared" si="58"/>
        <v>7.689447100678021</v>
      </c>
      <c r="H31" s="18">
        <f t="shared" si="58"/>
        <v>14.489150413729524</v>
      </c>
      <c r="I31" s="18">
        <f t="shared" si="58"/>
        <v>5.3489964753745056</v>
      </c>
      <c r="J31" s="18">
        <f t="shared" si="58"/>
        <v>9.338664084509281</v>
      </c>
      <c r="K31" s="18"/>
      <c r="L31" s="18">
        <f t="shared" si="58"/>
        <v>8.586350402813439</v>
      </c>
      <c r="M31" s="18">
        <f t="shared" si="58"/>
        <v>14.954186798796364</v>
      </c>
      <c r="N31" s="18">
        <f t="shared" si="58"/>
        <v>6.3828682344313297</v>
      </c>
      <c r="O31" s="18">
        <f t="shared" si="58"/>
        <v>10.106992311625694</v>
      </c>
      <c r="Q31" t="str">
        <f>$A$13</f>
        <v>Caring, leisure and other service occupations</v>
      </c>
      <c r="R31" s="18">
        <f t="shared" ref="R31:U31" si="59">R13/R$18*100</f>
        <v>2.4093121240259379</v>
      </c>
      <c r="S31" s="18">
        <f t="shared" si="59"/>
        <v>5.8892176057827061</v>
      </c>
      <c r="T31" s="18">
        <f t="shared" si="59"/>
        <v>1.493628673231939</v>
      </c>
      <c r="U31" s="18">
        <f t="shared" si="59"/>
        <v>2.770188128031466</v>
      </c>
      <c r="V31" s="18"/>
      <c r="W31" s="18">
        <f t="shared" ref="W31:Z31" si="60">W13/W$18*100</f>
        <v>2.3205541610425668</v>
      </c>
      <c r="X31" s="18">
        <f t="shared" si="60"/>
        <v>5.7366812401743292</v>
      </c>
      <c r="Y31" s="18">
        <f t="shared" si="60"/>
        <v>1.4720198387587358</v>
      </c>
      <c r="Z31" s="18">
        <f t="shared" si="60"/>
        <v>2.7147373308854919</v>
      </c>
      <c r="AA31" s="18"/>
      <c r="AB31" s="18">
        <f t="shared" ref="AB31:AE31" si="61">AB13/AB$18*100</f>
        <v>2.7719359829794366</v>
      </c>
      <c r="AC31" s="18">
        <f t="shared" si="61"/>
        <v>6.2326358372461552</v>
      </c>
      <c r="AD31" s="18">
        <f t="shared" si="61"/>
        <v>2.1538317062166734</v>
      </c>
      <c r="AE31" s="18">
        <f t="shared" si="61"/>
        <v>3.2431093842801366</v>
      </c>
      <c r="AG31" t="str">
        <f>$A$13</f>
        <v>Caring, leisure and other service occupations</v>
      </c>
      <c r="AH31" s="18">
        <f t="shared" ref="AH31:AK31" si="62">AH13/AH$18*100</f>
        <v>18.008446830343917</v>
      </c>
      <c r="AI31" s="18">
        <f t="shared" si="62"/>
        <v>18.658920870592837</v>
      </c>
      <c r="AJ31" s="18">
        <f t="shared" si="62"/>
        <v>18.098422455729636</v>
      </c>
      <c r="AK31" s="18">
        <f t="shared" si="62"/>
        <v>18.315603160428235</v>
      </c>
      <c r="AL31" s="18"/>
      <c r="AM31" s="18">
        <f t="shared" ref="AM31:AP31" si="63">AM13/AM$18*100</f>
        <v>16.739712646051348</v>
      </c>
      <c r="AN31" s="18">
        <f t="shared" si="63"/>
        <v>18.245296682336154</v>
      </c>
      <c r="AO31" s="18">
        <f t="shared" si="63"/>
        <v>15.4977721641916</v>
      </c>
      <c r="AP31" s="18">
        <f t="shared" si="63"/>
        <v>17.308111950969778</v>
      </c>
      <c r="AQ31" s="18"/>
      <c r="AR31" s="18">
        <f t="shared" ref="AR31:AU31" si="64">AR13/AR$18*100</f>
        <v>17.596399512372965</v>
      </c>
      <c r="AS31" s="18">
        <f t="shared" si="64"/>
        <v>19.019986465012906</v>
      </c>
      <c r="AT31" s="18">
        <f t="shared" si="64"/>
        <v>17.250054139888238</v>
      </c>
      <c r="AU31" s="18">
        <f t="shared" si="64"/>
        <v>18.167615566122791</v>
      </c>
    </row>
    <row r="32" spans="1:47" x14ac:dyDescent="0.2">
      <c r="A32" t="str">
        <f>$A$14</f>
        <v>Sales and customer service occupations</v>
      </c>
      <c r="B32" s="18">
        <f t="shared" si="29"/>
        <v>4.9770478745117757</v>
      </c>
      <c r="C32" s="18">
        <f t="shared" ref="C32:O32" si="65">C14/C$18*100</f>
        <v>17.137818486194927</v>
      </c>
      <c r="D32" s="18">
        <f t="shared" si="65"/>
        <v>4.124135540074076</v>
      </c>
      <c r="E32" s="18">
        <f t="shared" si="65"/>
        <v>8.3626048261020607</v>
      </c>
      <c r="F32" s="18"/>
      <c r="G32" s="18">
        <f t="shared" si="65"/>
        <v>4.6220428566171483</v>
      </c>
      <c r="H32" s="18">
        <f t="shared" si="65"/>
        <v>16.177332219333522</v>
      </c>
      <c r="I32" s="18">
        <f t="shared" si="65"/>
        <v>2.5004176738007606</v>
      </c>
      <c r="J32" s="18">
        <f t="shared" si="65"/>
        <v>7.6632431690023513</v>
      </c>
      <c r="K32" s="18"/>
      <c r="L32" s="18">
        <f t="shared" si="65"/>
        <v>4.6214975288451887</v>
      </c>
      <c r="M32" s="18">
        <f t="shared" si="65"/>
        <v>15.649054657482377</v>
      </c>
      <c r="N32" s="18">
        <f t="shared" si="65"/>
        <v>2.0045391017461136</v>
      </c>
      <c r="O32" s="18">
        <f t="shared" si="65"/>
        <v>7.4096334750288619</v>
      </c>
      <c r="Q32" t="str">
        <f>$A$14</f>
        <v>Sales and customer service occupations</v>
      </c>
      <c r="R32" s="18">
        <f t="shared" ref="R32:U32" si="66">R14/R$18*100</f>
        <v>4.2609617218697018</v>
      </c>
      <c r="S32" s="18">
        <f t="shared" si="66"/>
        <v>18.362150131104684</v>
      </c>
      <c r="T32" s="18">
        <f t="shared" si="66"/>
        <v>3.7386242775675269</v>
      </c>
      <c r="U32" s="18">
        <f t="shared" si="66"/>
        <v>6.2172164191342425</v>
      </c>
      <c r="V32" s="18"/>
      <c r="W32" s="18">
        <f t="shared" ref="W32:Z32" si="67">W14/W$18*100</f>
        <v>4.1490729070328207</v>
      </c>
      <c r="X32" s="18">
        <f t="shared" si="67"/>
        <v>18.06219575847669</v>
      </c>
      <c r="Y32" s="18">
        <f t="shared" si="67"/>
        <v>2.0876961364242796</v>
      </c>
      <c r="Z32" s="18">
        <f t="shared" si="67"/>
        <v>5.9920205780171898</v>
      </c>
      <c r="AA32" s="18"/>
      <c r="AB32" s="18">
        <f>AB14/AB$18*100</f>
        <v>4.5277614685338081</v>
      </c>
      <c r="AC32" s="18">
        <f t="shared" ref="AC32:AE32" si="68">AC14/AC$18*100</f>
        <v>17.435965266632159</v>
      </c>
      <c r="AD32" s="18">
        <f t="shared" si="68"/>
        <v>1.7213967371222365</v>
      </c>
      <c r="AE32" s="18">
        <f t="shared" si="68"/>
        <v>6.1990427987543981</v>
      </c>
      <c r="AG32" t="str">
        <f>$A$14</f>
        <v>Sales and customer service occupations</v>
      </c>
      <c r="AH32" s="18">
        <f t="shared" ref="AH32:AK32" si="69">AH14/AH$18*100</f>
        <v>6.3159882091241029</v>
      </c>
      <c r="AI32" s="18">
        <f t="shared" si="69"/>
        <v>16.669253633397826</v>
      </c>
      <c r="AJ32" s="18">
        <f t="shared" si="69"/>
        <v>5.0182118442897483</v>
      </c>
      <c r="AK32" s="18">
        <f t="shared" si="69"/>
        <v>10.982177922774371</v>
      </c>
      <c r="AL32" s="18"/>
      <c r="AM32" s="18">
        <f t="shared" ref="AM32:AP32" si="70">AM14/AM$18*100</f>
        <v>5.4193214924266959</v>
      </c>
      <c r="AN32" s="18">
        <f t="shared" si="70"/>
        <v>15.368437836617327</v>
      </c>
      <c r="AO32" s="18">
        <f t="shared" si="70"/>
        <v>3.5808003269275823</v>
      </c>
      <c r="AP32" s="18">
        <f t="shared" si="70"/>
        <v>9.6739419293443056</v>
      </c>
      <c r="AQ32" s="18"/>
      <c r="AR32" s="18">
        <f t="shared" ref="AR32:AU32" si="71">AR14/AR$18*100</f>
        <v>4.7667514522430752</v>
      </c>
      <c r="AS32" s="18">
        <f t="shared" si="71"/>
        <v>14.816035325224931</v>
      </c>
      <c r="AT32" s="18">
        <f t="shared" si="71"/>
        <v>2.7321187037547348</v>
      </c>
      <c r="AU32" s="18">
        <f t="shared" si="71"/>
        <v>8.8312945756253196</v>
      </c>
    </row>
    <row r="33" spans="1:47" x14ac:dyDescent="0.2">
      <c r="A33" t="str">
        <f>$A$15</f>
        <v>Process, plant and machine operatives</v>
      </c>
      <c r="B33" s="18">
        <f t="shared" si="29"/>
        <v>11.656272901986723</v>
      </c>
      <c r="C33" s="18">
        <f t="shared" ref="C33:O33" si="72">C15/C$18*100</f>
        <v>3.4612722349108256</v>
      </c>
      <c r="D33" s="18">
        <f t="shared" si="72"/>
        <v>8.7970861535706337</v>
      </c>
      <c r="E33" s="18">
        <f t="shared" si="72"/>
        <v>8.9562068672162933</v>
      </c>
      <c r="F33" s="18"/>
      <c r="G33" s="18">
        <f t="shared" si="72"/>
        <v>9.6696302394147153</v>
      </c>
      <c r="H33" s="18">
        <f t="shared" si="72"/>
        <v>4.6368586491127193</v>
      </c>
      <c r="I33" s="18">
        <f t="shared" si="72"/>
        <v>10.568604597216154</v>
      </c>
      <c r="J33" s="18">
        <f t="shared" si="72"/>
        <v>8.3418475010029152</v>
      </c>
      <c r="K33" s="18"/>
      <c r="L33" s="18">
        <f t="shared" si="72"/>
        <v>9.9284331481838084</v>
      </c>
      <c r="M33" s="18">
        <f t="shared" si="72"/>
        <v>5.8901721794139927</v>
      </c>
      <c r="N33" s="18">
        <f t="shared" si="72"/>
        <v>12.494593322035289</v>
      </c>
      <c r="O33" s="18">
        <f t="shared" si="72"/>
        <v>9.1149536814383723</v>
      </c>
      <c r="Q33" t="str">
        <f>$A$15</f>
        <v>Process, plant and machine operatives</v>
      </c>
      <c r="R33" s="18">
        <f t="shared" ref="R33:U33" si="73">R15/R$18*100</f>
        <v>15.938537853327567</v>
      </c>
      <c r="S33" s="18">
        <f t="shared" si="73"/>
        <v>9.1912360766026051</v>
      </c>
      <c r="T33" s="18">
        <f t="shared" si="73"/>
        <v>11.832681288582831</v>
      </c>
      <c r="U33" s="18">
        <f t="shared" si="73"/>
        <v>14.32767343889307</v>
      </c>
      <c r="V33" s="18"/>
      <c r="W33" s="18">
        <f t="shared" ref="W33:Z33" si="74">W15/W$18*100</f>
        <v>13.717063763732934</v>
      </c>
      <c r="X33" s="18">
        <f t="shared" si="74"/>
        <v>12.17671267561456</v>
      </c>
      <c r="Y33" s="18">
        <f t="shared" si="74"/>
        <v>13.632036782519213</v>
      </c>
      <c r="Z33" s="18">
        <f t="shared" si="74"/>
        <v>13.459671891314814</v>
      </c>
      <c r="AA33" s="18"/>
      <c r="AB33" s="18">
        <f t="shared" ref="AB33:AE33" si="75">AB15/AB$18*100</f>
        <v>14.244632204825109</v>
      </c>
      <c r="AC33" s="18">
        <f t="shared" si="75"/>
        <v>13.158780222654748</v>
      </c>
      <c r="AD33" s="18">
        <f t="shared" si="75"/>
        <v>16.279259716355725</v>
      </c>
      <c r="AE33" s="18">
        <f t="shared" si="75"/>
        <v>14.413455179774171</v>
      </c>
      <c r="AG33" t="str">
        <f>$A$15</f>
        <v>Process, plant and machine operatives</v>
      </c>
      <c r="AH33" s="18">
        <f t="shared" ref="AH33:AK33" si="76">AH15/AH$18*100</f>
        <v>3.6492792662462969</v>
      </c>
      <c r="AI33" s="18">
        <f t="shared" si="76"/>
        <v>1.2683536125934649</v>
      </c>
      <c r="AJ33" s="18">
        <f t="shared" si="76"/>
        <v>1.7569450646687443</v>
      </c>
      <c r="AK33" s="18">
        <f t="shared" si="76"/>
        <v>2.3975113530896461</v>
      </c>
      <c r="AL33" s="18"/>
      <c r="AM33" s="18">
        <f t="shared" ref="AM33:AP33" si="77">AM15/AM$18*100</f>
        <v>2.8469298085856374</v>
      </c>
      <c r="AN33" s="18">
        <f t="shared" si="77"/>
        <v>1.4011095129658171</v>
      </c>
      <c r="AO33" s="18">
        <f t="shared" si="77"/>
        <v>2.5494471452687248</v>
      </c>
      <c r="AP33" s="18">
        <f t="shared" si="77"/>
        <v>2.1844372237866954</v>
      </c>
      <c r="AQ33" s="18"/>
      <c r="AR33" s="18">
        <f t="shared" ref="AR33:AU33" si="78">AR15/AR$18*100</f>
        <v>3.2400269461224576</v>
      </c>
      <c r="AS33" s="18">
        <f t="shared" si="78"/>
        <v>2.5017032836461417</v>
      </c>
      <c r="AT33" s="18">
        <f t="shared" si="78"/>
        <v>2.7692875643717354</v>
      </c>
      <c r="AU33" s="18">
        <f t="shared" si="78"/>
        <v>2.8926412026924631</v>
      </c>
    </row>
    <row r="34" spans="1:47" x14ac:dyDescent="0.2">
      <c r="A34" t="str">
        <f>$A$16</f>
        <v>Elementary occupations</v>
      </c>
      <c r="B34" s="18">
        <f t="shared" si="29"/>
        <v>8.7471447857236289</v>
      </c>
      <c r="C34" s="18">
        <f t="shared" ref="C34:O34" si="79">C16/C$18*100</f>
        <v>20.294918740322906</v>
      </c>
      <c r="D34" s="18">
        <f t="shared" si="79"/>
        <v>8.9158159787271973</v>
      </c>
      <c r="E34" s="18">
        <f t="shared" si="79"/>
        <v>12.081327955794789</v>
      </c>
      <c r="F34" s="18"/>
      <c r="G34" s="18">
        <f t="shared" si="79"/>
        <v>7.1770669639136129</v>
      </c>
      <c r="H34" s="18">
        <f t="shared" si="79"/>
        <v>17.094202757740124</v>
      </c>
      <c r="I34" s="18">
        <f t="shared" si="79"/>
        <v>7.6200484282033809</v>
      </c>
      <c r="J34" s="18">
        <f t="shared" si="79"/>
        <v>10.078145075556327</v>
      </c>
      <c r="K34" s="18"/>
      <c r="L34" s="18">
        <f t="shared" si="79"/>
        <v>6.3290862022855086</v>
      </c>
      <c r="M34" s="18">
        <f t="shared" si="79"/>
        <v>14.397624030899086</v>
      </c>
      <c r="N34" s="18">
        <f t="shared" si="79"/>
        <v>9.2340251358967436</v>
      </c>
      <c r="O34" s="18">
        <f t="shared" si="79"/>
        <v>8.9911743138452689</v>
      </c>
      <c r="Q34" t="str">
        <f>$A$16</f>
        <v>Elementary occupations</v>
      </c>
      <c r="R34" s="18">
        <f t="shared" ref="R34:U34" si="80">R16/R$18*100</f>
        <v>10.572749283118755</v>
      </c>
      <c r="S34" s="18">
        <f t="shared" si="80"/>
        <v>26.049390039373165</v>
      </c>
      <c r="T34" s="18">
        <f t="shared" si="80"/>
        <v>6.6030572406150556</v>
      </c>
      <c r="U34" s="18">
        <f t="shared" si="80"/>
        <v>12.193638465078344</v>
      </c>
      <c r="V34" s="18"/>
      <c r="W34" s="18">
        <f t="shared" ref="W34:Z34" si="81">W16/W$18*100</f>
        <v>8.9162735092366461</v>
      </c>
      <c r="X34" s="18">
        <f t="shared" si="81"/>
        <v>20.479830239741201</v>
      </c>
      <c r="Y34" s="18">
        <f t="shared" si="81"/>
        <v>5.4731244468728688</v>
      </c>
      <c r="Z34" s="18">
        <f t="shared" si="81"/>
        <v>10.153343597194606</v>
      </c>
      <c r="AA34" s="18"/>
      <c r="AB34" s="18">
        <f t="shared" ref="AB34:AE34" si="82">AB16/AB$18*100</f>
        <v>8.0485690259544231</v>
      </c>
      <c r="AC34" s="18">
        <f t="shared" si="82"/>
        <v>17.214013503591154</v>
      </c>
      <c r="AD34" s="18">
        <f t="shared" si="82"/>
        <v>7.2464049554883632</v>
      </c>
      <c r="AE34" s="18">
        <f t="shared" si="82"/>
        <v>9.4400641565452439</v>
      </c>
      <c r="AG34" t="str">
        <f>$A$16</f>
        <v>Elementary occupations</v>
      </c>
      <c r="AH34" s="18">
        <f t="shared" ref="AH34:AK34" si="83">AH16/AH$18*100</f>
        <v>5.3336232595871182</v>
      </c>
      <c r="AI34" s="18">
        <f t="shared" si="83"/>
        <v>18.092620851205275</v>
      </c>
      <c r="AJ34" s="18">
        <f t="shared" si="83"/>
        <v>14.279557550554035</v>
      </c>
      <c r="AK34" s="18">
        <f t="shared" si="83"/>
        <v>11.944194004834088</v>
      </c>
      <c r="AL34" s="18"/>
      <c r="AM34" s="18">
        <f t="shared" ref="AM34:AP34" si="84">AM16/AM$18*100</f>
        <v>4.2453115256139737</v>
      </c>
      <c r="AN34" s="18">
        <f t="shared" si="84"/>
        <v>15.641251392674658</v>
      </c>
      <c r="AO34" s="18">
        <f t="shared" si="84"/>
        <v>13.240059057538753</v>
      </c>
      <c r="AP34" s="18">
        <f t="shared" si="84"/>
        <v>9.9876714456202311</v>
      </c>
      <c r="AQ34" s="18"/>
      <c r="AR34" s="18">
        <f t="shared" ref="AR34:AU34" si="85">AR16/AR$18*100</f>
        <v>3.664566000310737</v>
      </c>
      <c r="AS34" s="18">
        <f t="shared" si="85"/>
        <v>13.084683771937186</v>
      </c>
      <c r="AT34" s="18">
        <f t="shared" si="85"/>
        <v>14.341533161857054</v>
      </c>
      <c r="AU34" s="18">
        <f t="shared" si="85"/>
        <v>8.4640190661414287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3.2283522867712691</v>
      </c>
      <c r="C44" s="27">
        <f t="shared" ref="C44:E44" si="93">H8-C8</f>
        <v>2.4449218467406606</v>
      </c>
      <c r="D44" s="27">
        <f t="shared" si="93"/>
        <v>1.2187755680897121</v>
      </c>
      <c r="E44" s="27">
        <f t="shared" si="93"/>
        <v>6.8920497016016427</v>
      </c>
      <c r="F44" s="27"/>
      <c r="G44" s="27">
        <f>L8-G8</f>
        <v>5.5636291031182026</v>
      </c>
      <c r="H44" s="27">
        <f t="shared" ref="H44:J44" si="94">M8-H8</f>
        <v>2.1363656322083644</v>
      </c>
      <c r="I44" s="27">
        <f t="shared" si="94"/>
        <v>0.94126329287656141</v>
      </c>
      <c r="J44" s="27">
        <f t="shared" si="94"/>
        <v>8.6412580282031328</v>
      </c>
      <c r="K44" s="27"/>
      <c r="L44" s="27">
        <f>L8-B8</f>
        <v>8.7919813898894716</v>
      </c>
      <c r="M44" s="27">
        <f t="shared" ref="M44:O44" si="95">M8-C8</f>
        <v>4.581287478949025</v>
      </c>
      <c r="N44" s="27">
        <f t="shared" si="95"/>
        <v>2.1600388609662735</v>
      </c>
      <c r="O44" s="27">
        <f t="shared" si="95"/>
        <v>15.533307729804775</v>
      </c>
      <c r="Q44" t="str">
        <f>$A$8</f>
        <v>Managers, directors and senior officials</v>
      </c>
      <c r="R44" s="27">
        <f>W8-R8</f>
        <v>1.646112481904936</v>
      </c>
      <c r="S44" s="27">
        <f t="shared" ref="S44:S52" si="96">X8-S8</f>
        <v>1.178253813610616</v>
      </c>
      <c r="T44" s="27">
        <f t="shared" ref="T44:T52" si="97">Y8-T8</f>
        <v>0.41647206411532522</v>
      </c>
      <c r="U44" s="27">
        <f t="shared" ref="U44:U52" si="98">Z8-U8</f>
        <v>3.2408383596308745</v>
      </c>
      <c r="V44" s="27"/>
      <c r="W44" s="27">
        <f>AB8-W8</f>
        <v>1.7282773712495292</v>
      </c>
      <c r="X44" s="27">
        <f t="shared" ref="X44:X52" si="99">AC8-X8</f>
        <v>1.2512298216849476</v>
      </c>
      <c r="Y44" s="27">
        <f t="shared" ref="Y44:Y52" si="100">AD8-Y8</f>
        <v>0.53825504134938296</v>
      </c>
      <c r="Z44" s="27">
        <f t="shared" ref="Z44:Z52" si="101">AE8-Z8</f>
        <v>3.5177622342838646</v>
      </c>
      <c r="AA44" s="27"/>
      <c r="AB44" s="27">
        <f>AB8-R8</f>
        <v>3.3743898531544652</v>
      </c>
      <c r="AC44" s="27">
        <f t="shared" ref="AC44:AC52" si="102">AC8-S8</f>
        <v>2.4294836352955635</v>
      </c>
      <c r="AD44" s="27">
        <f t="shared" ref="AD44:AD52" si="103">AD8-T8</f>
        <v>0.95472710546470818</v>
      </c>
      <c r="AE44" s="27">
        <f t="shared" ref="AE44:AE52" si="104">AE8-U8</f>
        <v>6.7586005939147391</v>
      </c>
      <c r="AG44" t="str">
        <f>$A$8</f>
        <v>Managers, directors and senior officials</v>
      </c>
      <c r="AH44" s="27">
        <f>AM8-AH8</f>
        <v>1.582239804866358</v>
      </c>
      <c r="AI44" s="27">
        <f t="shared" ref="AI44:AI52" si="105">AN8-AI8</f>
        <v>1.2666680331300402</v>
      </c>
      <c r="AJ44" s="27">
        <f t="shared" ref="AJ44:AJ52" si="106">AO8-AJ8</f>
        <v>0.80230350397438777</v>
      </c>
      <c r="AK44" s="27">
        <f t="shared" ref="AK44:AK52" si="107">AP8-AK8</f>
        <v>3.6512113419707859</v>
      </c>
      <c r="AL44" s="27"/>
      <c r="AM44" s="27">
        <f>AR8-AM8</f>
        <v>3.835351731868645</v>
      </c>
      <c r="AN44" s="27">
        <f t="shared" ref="AN44:AN52" si="108">AS8-AN8</f>
        <v>0.8851358105234155</v>
      </c>
      <c r="AO44" s="27">
        <f t="shared" ref="AO44:AO52" si="109">AT8-AO8</f>
        <v>0.403008251527182</v>
      </c>
      <c r="AP44" s="27">
        <f t="shared" ref="AP44:AP52" si="110">AU8-AP8</f>
        <v>5.1234957939192434</v>
      </c>
      <c r="AQ44" s="27"/>
      <c r="AR44" s="27">
        <f>AR8-AH8</f>
        <v>5.4175915367350029</v>
      </c>
      <c r="AS44" s="27">
        <f t="shared" ref="AS44:AS52" si="111">AS8-AI8</f>
        <v>2.1518038436534557</v>
      </c>
      <c r="AT44" s="27">
        <f t="shared" ref="AT44:AT52" si="112">AT8-AJ8</f>
        <v>1.2053117555015698</v>
      </c>
      <c r="AU44" s="27">
        <f t="shared" ref="AU44:AU52" si="113">AU8-AK8</f>
        <v>8.7747071358900293</v>
      </c>
    </row>
    <row r="45" spans="1:47" x14ac:dyDescent="0.2">
      <c r="A45" t="str">
        <f>$A$9</f>
        <v>Professional occupations</v>
      </c>
      <c r="B45" s="27">
        <f t="shared" ref="B45:B54" si="114">G9-B9</f>
        <v>12.065071873189559</v>
      </c>
      <c r="C45" s="27">
        <f t="shared" ref="C45:C54" si="115">H9-C9</f>
        <v>3.901755019850615</v>
      </c>
      <c r="D45" s="27">
        <f t="shared" ref="D45:D54" si="116">I9-D9</f>
        <v>2.0831613230446226</v>
      </c>
      <c r="E45" s="27">
        <f t="shared" ref="E45:E54" si="117">J9-E9</f>
        <v>18.049988216084813</v>
      </c>
      <c r="F45" s="27"/>
      <c r="G45" s="27">
        <f t="shared" ref="G45:G54" si="118">L9-G9</f>
        <v>16.456528417868185</v>
      </c>
      <c r="H45" s="27">
        <f t="shared" ref="H45:H54" si="119">M9-H9</f>
        <v>5.8128449899932662</v>
      </c>
      <c r="I45" s="27">
        <f t="shared" ref="I45:I54" si="120">N9-I9</f>
        <v>-0.65427644539457397</v>
      </c>
      <c r="J45" s="27">
        <f t="shared" ref="J45:J54" si="121">O9-J9</f>
        <v>21.615096962466879</v>
      </c>
      <c r="K45" s="27"/>
      <c r="L45" s="27">
        <f t="shared" ref="L45:L54" si="122">L9-B9</f>
        <v>28.521600291057744</v>
      </c>
      <c r="M45" s="27">
        <f t="shared" ref="M45:M54" si="123">M9-C9</f>
        <v>9.7146000098438812</v>
      </c>
      <c r="N45" s="27">
        <f t="shared" ref="N45:N54" si="124">N9-D9</f>
        <v>1.4288848776500487</v>
      </c>
      <c r="O45" s="27">
        <f t="shared" ref="O45:O54" si="125">O9-E9</f>
        <v>39.665085178551692</v>
      </c>
      <c r="Q45" t="str">
        <f>$A$9</f>
        <v>Professional occupations</v>
      </c>
      <c r="R45" s="27">
        <f t="shared" ref="R45:R52" si="126">W9-R9</f>
        <v>6.1252588857942953</v>
      </c>
      <c r="S45" s="27">
        <f t="shared" si="96"/>
        <v>1.3562938389357564</v>
      </c>
      <c r="T45" s="27">
        <f t="shared" si="97"/>
        <v>1.9494244079816427</v>
      </c>
      <c r="U45" s="27">
        <f t="shared" si="98"/>
        <v>9.4309771327116962</v>
      </c>
      <c r="V45" s="27"/>
      <c r="W45" s="27">
        <f t="shared" ref="W45:W52" si="127">AB9-W9</f>
        <v>8.0233651060196252</v>
      </c>
      <c r="X45" s="27">
        <f t="shared" si="99"/>
        <v>1.5930996473097467</v>
      </c>
      <c r="Y45" s="27">
        <f t="shared" si="100"/>
        <v>-0.70316127283664365</v>
      </c>
      <c r="Z45" s="27">
        <f t="shared" si="101"/>
        <v>8.9133034804927362</v>
      </c>
      <c r="AA45" s="27"/>
      <c r="AB45" s="27">
        <f t="shared" ref="AB45:AB52" si="128">AB9-R9</f>
        <v>14.14862399181392</v>
      </c>
      <c r="AC45" s="27">
        <f t="shared" si="102"/>
        <v>2.9493934862455031</v>
      </c>
      <c r="AD45" s="27">
        <f t="shared" si="103"/>
        <v>1.2462631351449991</v>
      </c>
      <c r="AE45" s="27">
        <f t="shared" si="104"/>
        <v>18.344280613204432</v>
      </c>
      <c r="AG45" t="str">
        <f>$A$9</f>
        <v>Professional occupations</v>
      </c>
      <c r="AH45" s="27">
        <f t="shared" ref="AH45:AH52" si="129">AM9-AH9</f>
        <v>5.9398129873952428</v>
      </c>
      <c r="AI45" s="27">
        <f t="shared" si="105"/>
        <v>2.5454611809148648</v>
      </c>
      <c r="AJ45" s="27">
        <f t="shared" si="106"/>
        <v>0.13373691506298346</v>
      </c>
      <c r="AK45" s="27">
        <f t="shared" si="107"/>
        <v>8.6190110833730884</v>
      </c>
      <c r="AL45" s="27"/>
      <c r="AM45" s="27">
        <f t="shared" ref="AM45:AM52" si="130">AR9-AM9</f>
        <v>8.4331633118485634</v>
      </c>
      <c r="AN45" s="27">
        <f t="shared" si="108"/>
        <v>4.2197453426835096</v>
      </c>
      <c r="AO45" s="27">
        <f t="shared" si="109"/>
        <v>4.8884827442070566E-2</v>
      </c>
      <c r="AP45" s="27">
        <f t="shared" si="110"/>
        <v>12.70179348197415</v>
      </c>
      <c r="AQ45" s="27"/>
      <c r="AR45" s="27">
        <f t="shared" ref="AR45:AR52" si="131">AR9-AH9</f>
        <v>14.372976299243806</v>
      </c>
      <c r="AS45" s="27">
        <f t="shared" si="111"/>
        <v>6.7652065235983745</v>
      </c>
      <c r="AT45" s="27">
        <f t="shared" si="112"/>
        <v>0.18262174250505403</v>
      </c>
      <c r="AU45" s="27">
        <f t="shared" si="113"/>
        <v>21.320804565347238</v>
      </c>
    </row>
    <row r="46" spans="1:47" x14ac:dyDescent="0.2">
      <c r="A46" t="str">
        <f>$A$10</f>
        <v>Associate professional occupations</v>
      </c>
      <c r="B46" s="27">
        <f t="shared" si="114"/>
        <v>4.4998593116888017</v>
      </c>
      <c r="C46" s="27">
        <f t="shared" si="115"/>
        <v>1.9185221832762931</v>
      </c>
      <c r="D46" s="27">
        <f t="shared" si="116"/>
        <v>-0.38623307264336226</v>
      </c>
      <c r="E46" s="27">
        <f t="shared" si="117"/>
        <v>6.0321484223217396</v>
      </c>
      <c r="F46" s="27"/>
      <c r="G46" s="27">
        <f t="shared" si="118"/>
        <v>2.7253309359106552</v>
      </c>
      <c r="H46" s="27">
        <f t="shared" si="119"/>
        <v>1.3657651778031372</v>
      </c>
      <c r="I46" s="27">
        <f t="shared" si="120"/>
        <v>0.25546544595807497</v>
      </c>
      <c r="J46" s="27">
        <f t="shared" si="121"/>
        <v>4.3465615596718692</v>
      </c>
      <c r="K46" s="27"/>
      <c r="L46" s="27">
        <f t="shared" si="122"/>
        <v>7.2251902475994569</v>
      </c>
      <c r="M46" s="27">
        <f t="shared" si="123"/>
        <v>3.2842873610794303</v>
      </c>
      <c r="N46" s="27">
        <f t="shared" si="124"/>
        <v>-0.1307676266852873</v>
      </c>
      <c r="O46" s="27">
        <f t="shared" si="125"/>
        <v>10.378709981993609</v>
      </c>
      <c r="Q46" t="str">
        <f>$A$10</f>
        <v>Associate professional occupations</v>
      </c>
      <c r="R46" s="27">
        <f t="shared" si="126"/>
        <v>1.6667981253224085</v>
      </c>
      <c r="S46" s="27">
        <f t="shared" si="96"/>
        <v>0.94773125785386769</v>
      </c>
      <c r="T46" s="27">
        <f t="shared" si="97"/>
        <v>9.632752345568818E-2</v>
      </c>
      <c r="U46" s="27">
        <f t="shared" si="98"/>
        <v>2.7108569066319674</v>
      </c>
      <c r="V46" s="27"/>
      <c r="W46" s="27">
        <f>AB10-W10</f>
        <v>-0.59683300875515144</v>
      </c>
      <c r="X46" s="27">
        <f t="shared" si="99"/>
        <v>-0.19034529568005709</v>
      </c>
      <c r="Y46" s="27">
        <f t="shared" si="100"/>
        <v>0.13950786116827274</v>
      </c>
      <c r="Z46" s="27">
        <f t="shared" si="101"/>
        <v>-0.64767044326693934</v>
      </c>
      <c r="AA46" s="27"/>
      <c r="AB46" s="27">
        <f t="shared" si="128"/>
        <v>1.069965116567257</v>
      </c>
      <c r="AC46" s="27">
        <f t="shared" si="102"/>
        <v>0.7573859621738106</v>
      </c>
      <c r="AD46" s="27">
        <f t="shared" si="103"/>
        <v>0.23583538462396092</v>
      </c>
      <c r="AE46" s="27">
        <f t="shared" si="104"/>
        <v>2.0631864633650281</v>
      </c>
      <c r="AG46" t="str">
        <f>$A$10</f>
        <v>Associate professional occupations</v>
      </c>
      <c r="AH46" s="27">
        <f t="shared" si="129"/>
        <v>2.8330611863663702</v>
      </c>
      <c r="AI46" s="27">
        <f t="shared" si="105"/>
        <v>0.97079092542242407</v>
      </c>
      <c r="AJ46" s="27">
        <f t="shared" si="106"/>
        <v>-0.48256059609904911</v>
      </c>
      <c r="AK46" s="27">
        <f t="shared" si="107"/>
        <v>3.3212915156897473</v>
      </c>
      <c r="AL46" s="27"/>
      <c r="AM46" s="27">
        <f t="shared" si="130"/>
        <v>3.3221639446658102</v>
      </c>
      <c r="AN46" s="27">
        <f t="shared" si="108"/>
        <v>1.5561104734831943</v>
      </c>
      <c r="AO46" s="27">
        <f t="shared" si="109"/>
        <v>0.11595758478980356</v>
      </c>
      <c r="AP46" s="27">
        <f t="shared" si="110"/>
        <v>4.9942320029388085</v>
      </c>
      <c r="AQ46" s="27"/>
      <c r="AR46" s="27">
        <f t="shared" si="131"/>
        <v>6.1552251310321804</v>
      </c>
      <c r="AS46" s="27">
        <f t="shared" si="111"/>
        <v>2.5269013989056184</v>
      </c>
      <c r="AT46" s="27">
        <f t="shared" si="112"/>
        <v>-0.36660301130924555</v>
      </c>
      <c r="AU46" s="27">
        <f t="shared" si="113"/>
        <v>8.3155235186285559</v>
      </c>
    </row>
    <row r="47" spans="1:47" x14ac:dyDescent="0.2">
      <c r="A47" t="str">
        <f>$A$11</f>
        <v>Administrative and secretarial occupations</v>
      </c>
      <c r="B47" s="27">
        <f t="shared" si="114"/>
        <v>-0.83001591356497073</v>
      </c>
      <c r="C47" s="27">
        <f t="shared" si="115"/>
        <v>-1.2903292161917648</v>
      </c>
      <c r="D47" s="27">
        <f t="shared" si="116"/>
        <v>-0.39739658420717205</v>
      </c>
      <c r="E47" s="27">
        <f t="shared" si="117"/>
        <v>-2.5177417139639147</v>
      </c>
      <c r="F47" s="27"/>
      <c r="G47" s="27">
        <f t="shared" si="118"/>
        <v>-3.6664942868536343</v>
      </c>
      <c r="H47" s="27">
        <f t="shared" si="119"/>
        <v>-3.3190631268991631</v>
      </c>
      <c r="I47" s="27">
        <f t="shared" si="120"/>
        <v>-0.1287151830009059</v>
      </c>
      <c r="J47" s="27">
        <f t="shared" si="121"/>
        <v>-7.1142725967537004</v>
      </c>
      <c r="K47" s="27"/>
      <c r="L47" s="27">
        <f t="shared" si="122"/>
        <v>-4.4965102004186051</v>
      </c>
      <c r="M47" s="27">
        <f t="shared" si="123"/>
        <v>-4.6093923430909278</v>
      </c>
      <c r="N47" s="27">
        <f t="shared" si="124"/>
        <v>-0.52611176720807795</v>
      </c>
      <c r="O47" s="27">
        <f t="shared" si="125"/>
        <v>-9.632014310717615</v>
      </c>
      <c r="Q47" t="str">
        <f>$A$11</f>
        <v>Administrative and secretarial occupations</v>
      </c>
      <c r="R47" s="27">
        <f t="shared" si="126"/>
        <v>0.59801411977360885</v>
      </c>
      <c r="S47" s="27">
        <f t="shared" si="96"/>
        <v>0.49964026923344562</v>
      </c>
      <c r="T47" s="27">
        <f t="shared" si="97"/>
        <v>-6.4226485489805474E-2</v>
      </c>
      <c r="U47" s="27">
        <f t="shared" si="98"/>
        <v>1.0334279035172464</v>
      </c>
      <c r="V47" s="27"/>
      <c r="W47" s="27">
        <f t="shared" si="127"/>
        <v>1.4986174213697296</v>
      </c>
      <c r="X47" s="27">
        <f t="shared" si="99"/>
        <v>0.41903698979017445</v>
      </c>
      <c r="Y47" s="27">
        <f t="shared" si="100"/>
        <v>0.25983450947309172</v>
      </c>
      <c r="Z47" s="27">
        <f t="shared" si="101"/>
        <v>2.1774889206329995</v>
      </c>
      <c r="AA47" s="27"/>
      <c r="AB47" s="27">
        <f t="shared" si="128"/>
        <v>2.0966315411433385</v>
      </c>
      <c r="AC47" s="27">
        <f t="shared" si="102"/>
        <v>0.91867725902362007</v>
      </c>
      <c r="AD47" s="27">
        <f t="shared" si="103"/>
        <v>0.19560802398328625</v>
      </c>
      <c r="AE47" s="27">
        <f t="shared" si="104"/>
        <v>3.2109168241502459</v>
      </c>
      <c r="AG47" t="str">
        <f>$A$11</f>
        <v>Administrative and secretarial occupations</v>
      </c>
      <c r="AH47" s="27">
        <f t="shared" si="129"/>
        <v>-1.428030033338576</v>
      </c>
      <c r="AI47" s="27">
        <f t="shared" si="105"/>
        <v>-1.7899694854251997</v>
      </c>
      <c r="AJ47" s="27">
        <f t="shared" si="106"/>
        <v>-0.33317009871736714</v>
      </c>
      <c r="AK47" s="27">
        <f t="shared" si="107"/>
        <v>-3.5511696174811362</v>
      </c>
      <c r="AL47" s="27"/>
      <c r="AM47" s="27">
        <f t="shared" si="130"/>
        <v>-5.1651117082233835</v>
      </c>
      <c r="AN47" s="27">
        <f t="shared" si="108"/>
        <v>-3.7381001166893313</v>
      </c>
      <c r="AO47" s="27">
        <f t="shared" si="109"/>
        <v>-0.38854969247399707</v>
      </c>
      <c r="AP47" s="27">
        <f>AU11-AP11</f>
        <v>-9.2917615173867176</v>
      </c>
      <c r="AQ47" s="27"/>
      <c r="AR47" s="27">
        <f t="shared" si="131"/>
        <v>-6.5931417415619595</v>
      </c>
      <c r="AS47" s="27">
        <f t="shared" si="111"/>
        <v>-5.528069602114531</v>
      </c>
      <c r="AT47" s="27">
        <f t="shared" si="112"/>
        <v>-0.7217197911913642</v>
      </c>
      <c r="AU47" s="27">
        <f t="shared" si="113"/>
        <v>-12.842931134867854</v>
      </c>
    </row>
    <row r="48" spans="1:47" x14ac:dyDescent="0.2">
      <c r="A48" t="str">
        <f>$A$12</f>
        <v>Skilled trades occupations</v>
      </c>
      <c r="B48" s="27">
        <f t="shared" si="114"/>
        <v>-8.1273886958214092</v>
      </c>
      <c r="C48" s="27">
        <f t="shared" si="115"/>
        <v>-1.3460915733430028</v>
      </c>
      <c r="D48" s="27">
        <f t="shared" si="116"/>
        <v>1.6851699678731222</v>
      </c>
      <c r="E48" s="27">
        <f t="shared" si="117"/>
        <v>-7.7883103012912898</v>
      </c>
      <c r="F48" s="27"/>
      <c r="G48" s="27">
        <f t="shared" si="118"/>
        <v>-5.2909326089785829</v>
      </c>
      <c r="H48" s="27">
        <f t="shared" si="119"/>
        <v>0.69476320508982514</v>
      </c>
      <c r="I48" s="27">
        <f t="shared" si="120"/>
        <v>0.42662549665401883</v>
      </c>
      <c r="J48" s="27">
        <f t="shared" si="121"/>
        <v>-4.1695439072347398</v>
      </c>
      <c r="K48" s="27"/>
      <c r="L48" s="27">
        <f t="shared" si="122"/>
        <v>-13.418321304799992</v>
      </c>
      <c r="M48" s="27">
        <f t="shared" si="123"/>
        <v>-0.65132836825317764</v>
      </c>
      <c r="N48" s="27">
        <f t="shared" si="124"/>
        <v>2.1117954645271411</v>
      </c>
      <c r="O48" s="27">
        <f t="shared" si="125"/>
        <v>-11.95785420852603</v>
      </c>
      <c r="Q48" t="str">
        <f>$A$12</f>
        <v>Skilled trades occupations</v>
      </c>
      <c r="R48" s="27">
        <f t="shared" si="126"/>
        <v>-8.1824251932203502</v>
      </c>
      <c r="S48" s="27">
        <f t="shared" si="96"/>
        <v>-1.1223586757019102</v>
      </c>
      <c r="T48" s="27">
        <f t="shared" si="97"/>
        <v>1.3515199460073752</v>
      </c>
      <c r="U48" s="27">
        <f t="shared" si="98"/>
        <v>-7.9532639229148927</v>
      </c>
      <c r="V48" s="27"/>
      <c r="W48" s="27">
        <f t="shared" si="127"/>
        <v>-5.7686545640309568</v>
      </c>
      <c r="X48" s="27">
        <f t="shared" si="99"/>
        <v>0.56651148440686105</v>
      </c>
      <c r="Y48" s="27">
        <f t="shared" si="100"/>
        <v>-4.5410732518025299E-2</v>
      </c>
      <c r="Z48" s="27">
        <f t="shared" si="101"/>
        <v>-5.2475538121421152</v>
      </c>
      <c r="AA48" s="27"/>
      <c r="AB48" s="27">
        <f t="shared" si="128"/>
        <v>-13.951079757251307</v>
      </c>
      <c r="AC48" s="27">
        <f t="shared" si="102"/>
        <v>-0.55584719129504911</v>
      </c>
      <c r="AD48" s="27">
        <f t="shared" si="103"/>
        <v>1.3061092134893499</v>
      </c>
      <c r="AE48" s="27">
        <f t="shared" si="104"/>
        <v>-13.200817735057008</v>
      </c>
      <c r="AG48" t="str">
        <f>$A$12</f>
        <v>Skilled trades occupations</v>
      </c>
      <c r="AH48" s="27">
        <f t="shared" si="129"/>
        <v>5.5036497398945006E-2</v>
      </c>
      <c r="AI48" s="27">
        <f t="shared" si="105"/>
        <v>-0.22373289764108972</v>
      </c>
      <c r="AJ48" s="27">
        <f t="shared" si="106"/>
        <v>0.33365002186573989</v>
      </c>
      <c r="AK48" s="27">
        <f t="shared" si="107"/>
        <v>0.16495362162359495</v>
      </c>
      <c r="AL48" s="27"/>
      <c r="AM48" s="27">
        <f t="shared" si="130"/>
        <v>0.47772195505239079</v>
      </c>
      <c r="AN48" s="27">
        <f t="shared" si="108"/>
        <v>0.12825172068296142</v>
      </c>
      <c r="AO48" s="27">
        <f t="shared" si="109"/>
        <v>0.47203622917204391</v>
      </c>
      <c r="AP48" s="27">
        <f t="shared" si="110"/>
        <v>1.0780099049073959</v>
      </c>
      <c r="AQ48" s="27"/>
      <c r="AR48" s="27">
        <f t="shared" si="131"/>
        <v>0.5327584524513358</v>
      </c>
      <c r="AS48" s="27">
        <f t="shared" si="111"/>
        <v>-9.54811769581283E-2</v>
      </c>
      <c r="AT48" s="27">
        <f t="shared" si="112"/>
        <v>0.8056862510377838</v>
      </c>
      <c r="AU48" s="27">
        <f t="shared" si="113"/>
        <v>1.2429635265309908</v>
      </c>
    </row>
    <row r="49" spans="1:47" x14ac:dyDescent="0.2">
      <c r="A49" t="str">
        <f>$A$13</f>
        <v>Caring, leisure and other service occupations</v>
      </c>
      <c r="B49" s="27">
        <f t="shared" si="114"/>
        <v>-0.68207559917629368</v>
      </c>
      <c r="C49" s="27">
        <f t="shared" si="115"/>
        <v>-0.9120778304366759</v>
      </c>
      <c r="D49" s="27">
        <f t="shared" si="116"/>
        <v>-0.53895873966004526</v>
      </c>
      <c r="E49" s="27">
        <f t="shared" si="117"/>
        <v>-2.1331121692730122</v>
      </c>
      <c r="F49" s="27"/>
      <c r="G49" s="27">
        <f t="shared" si="118"/>
        <v>4.8062411704761878</v>
      </c>
      <c r="H49" s="27">
        <f t="shared" si="119"/>
        <v>2.0469045218301432</v>
      </c>
      <c r="I49" s="27">
        <f t="shared" si="120"/>
        <v>1.0313527839022782</v>
      </c>
      <c r="J49" s="27">
        <f t="shared" si="121"/>
        <v>7.8844984762086057</v>
      </c>
      <c r="K49" s="27"/>
      <c r="L49" s="27">
        <f t="shared" si="122"/>
        <v>4.1241655712998941</v>
      </c>
      <c r="M49" s="27">
        <f t="shared" si="123"/>
        <v>1.1348266913934673</v>
      </c>
      <c r="N49" s="27">
        <f t="shared" si="124"/>
        <v>0.49239404424223299</v>
      </c>
      <c r="O49" s="27">
        <f t="shared" si="125"/>
        <v>5.7513863069355935</v>
      </c>
      <c r="Q49" t="str">
        <f>$A$13</f>
        <v>Caring, leisure and other service occupations</v>
      </c>
      <c r="R49" s="27">
        <f t="shared" si="126"/>
        <v>-0.39010425072442256</v>
      </c>
      <c r="S49" s="27">
        <f t="shared" si="96"/>
        <v>0.1456226513331611</v>
      </c>
      <c r="T49" s="27">
        <f t="shared" si="97"/>
        <v>5.3114818628421268E-2</v>
      </c>
      <c r="U49" s="27">
        <f t="shared" si="98"/>
        <v>-0.19136678076284142</v>
      </c>
      <c r="V49" s="27"/>
      <c r="W49" s="27">
        <f t="shared" si="127"/>
        <v>1.1043192371438177</v>
      </c>
      <c r="X49" s="27">
        <f t="shared" si="99"/>
        <v>0.57022969468919049</v>
      </c>
      <c r="Y49" s="27">
        <f t="shared" si="100"/>
        <v>0.40949445440286902</v>
      </c>
      <c r="Z49" s="27">
        <f t="shared" si="101"/>
        <v>2.0840433862358783</v>
      </c>
      <c r="AA49" s="27"/>
      <c r="AB49" s="27">
        <f t="shared" si="128"/>
        <v>0.71421498641939518</v>
      </c>
      <c r="AC49" s="27">
        <f t="shared" si="102"/>
        <v>0.71585234602235159</v>
      </c>
      <c r="AD49" s="27">
        <f t="shared" si="103"/>
        <v>0.46260927303129029</v>
      </c>
      <c r="AE49" s="27">
        <f t="shared" si="104"/>
        <v>1.8926766054730368</v>
      </c>
      <c r="AG49" t="str">
        <f>$A$13</f>
        <v>Caring, leisure and other service occupations</v>
      </c>
      <c r="AH49" s="27">
        <f t="shared" si="129"/>
        <v>-0.29197134845184891</v>
      </c>
      <c r="AI49" s="27">
        <f t="shared" si="105"/>
        <v>-1.057700481769853</v>
      </c>
      <c r="AJ49" s="27">
        <f t="shared" si="106"/>
        <v>-0.59207355828846753</v>
      </c>
      <c r="AK49" s="27">
        <f t="shared" si="107"/>
        <v>-1.9417453885101779</v>
      </c>
      <c r="AL49" s="27"/>
      <c r="AM49" s="27">
        <f t="shared" si="130"/>
        <v>3.7019219333323399</v>
      </c>
      <c r="AN49" s="27">
        <f t="shared" si="108"/>
        <v>1.4766748271409682</v>
      </c>
      <c r="AO49" s="27">
        <f t="shared" si="109"/>
        <v>0.62185832949940867</v>
      </c>
      <c r="AP49" s="27">
        <f t="shared" si="110"/>
        <v>5.8004550899727221</v>
      </c>
      <c r="AQ49" s="27"/>
      <c r="AR49" s="27">
        <f t="shared" si="131"/>
        <v>3.409950584880491</v>
      </c>
      <c r="AS49" s="27">
        <f t="shared" si="111"/>
        <v>0.41897434537111522</v>
      </c>
      <c r="AT49" s="27">
        <f t="shared" si="112"/>
        <v>2.9784771210941141E-2</v>
      </c>
      <c r="AU49" s="27">
        <f t="shared" si="113"/>
        <v>3.8587097014625442</v>
      </c>
    </row>
    <row r="50" spans="1:47" x14ac:dyDescent="0.2">
      <c r="A50" t="str">
        <f>$A$14</f>
        <v>Sales and customer service occupations</v>
      </c>
      <c r="B50" s="27">
        <f t="shared" si="114"/>
        <v>-1.2241726786329039</v>
      </c>
      <c r="C50" s="27">
        <f t="shared" si="115"/>
        <v>-1.3978044218543744</v>
      </c>
      <c r="D50" s="27">
        <f t="shared" si="116"/>
        <v>-0.94991801086115912</v>
      </c>
      <c r="E50" s="27">
        <f t="shared" si="117"/>
        <v>-3.5718951113484394</v>
      </c>
      <c r="F50" s="27"/>
      <c r="G50" s="27">
        <f t="shared" si="118"/>
        <v>1.0949000093702619</v>
      </c>
      <c r="H50" s="27">
        <f t="shared" si="119"/>
        <v>0.60509230289785165</v>
      </c>
      <c r="I50" s="27">
        <f t="shared" si="120"/>
        <v>-0.23309177407210635</v>
      </c>
      <c r="J50" s="27">
        <f t="shared" si="121"/>
        <v>1.4669005381960076</v>
      </c>
      <c r="K50" s="27"/>
      <c r="L50" s="27">
        <f t="shared" si="122"/>
        <v>-0.12927266926264203</v>
      </c>
      <c r="M50" s="27">
        <f t="shared" si="123"/>
        <v>-0.79271211895652272</v>
      </c>
      <c r="N50" s="27">
        <f t="shared" si="124"/>
        <v>-1.1830097849332655</v>
      </c>
      <c r="O50" s="27">
        <f t="shared" si="125"/>
        <v>-2.1049945731524318</v>
      </c>
      <c r="Q50" t="str">
        <f>$A$14</f>
        <v>Sales and customer service occupations</v>
      </c>
      <c r="R50" s="27">
        <f t="shared" si="126"/>
        <v>-0.60255825270562724</v>
      </c>
      <c r="S50" s="27">
        <f t="shared" si="96"/>
        <v>0.53391074035308694</v>
      </c>
      <c r="T50" s="27">
        <f t="shared" si="97"/>
        <v>-0.65134945719481485</v>
      </c>
      <c r="U50" s="27">
        <f t="shared" si="98"/>
        <v>-0.71999696954735626</v>
      </c>
      <c r="V50" s="27"/>
      <c r="W50" s="27">
        <f t="shared" si="127"/>
        <v>1.1089555385801777</v>
      </c>
      <c r="X50" s="27">
        <f t="shared" si="99"/>
        <v>0.67955503734757983</v>
      </c>
      <c r="Y50" s="27">
        <f t="shared" si="100"/>
        <v>-0.12027361690009519</v>
      </c>
      <c r="Z50" s="27">
        <f t="shared" si="101"/>
        <v>1.6682369590276629</v>
      </c>
      <c r="AA50" s="27"/>
      <c r="AB50" s="27">
        <f t="shared" si="128"/>
        <v>0.50639728587455046</v>
      </c>
      <c r="AC50" s="27">
        <f t="shared" si="102"/>
        <v>1.2134657777006668</v>
      </c>
      <c r="AD50" s="27">
        <f t="shared" si="103"/>
        <v>-0.77162307409491004</v>
      </c>
      <c r="AE50" s="27">
        <f t="shared" si="104"/>
        <v>0.94823998948030663</v>
      </c>
      <c r="AG50" t="str">
        <f>$A$14</f>
        <v>Sales and customer service occupations</v>
      </c>
      <c r="AH50" s="27">
        <f t="shared" si="129"/>
        <v>-0.62161442592726601</v>
      </c>
      <c r="AI50" s="27">
        <f t="shared" si="105"/>
        <v>-1.9317151622074888</v>
      </c>
      <c r="AJ50" s="27">
        <f t="shared" si="106"/>
        <v>-0.29856855366634349</v>
      </c>
      <c r="AK50" s="27">
        <f t="shared" si="107"/>
        <v>-2.8518981418010974</v>
      </c>
      <c r="AL50" s="27"/>
      <c r="AM50" s="27">
        <f t="shared" si="130"/>
        <v>-1.4055529209939799E-2</v>
      </c>
      <c r="AN50" s="27">
        <f t="shared" si="108"/>
        <v>-7.4462734449692647E-2</v>
      </c>
      <c r="AO50" s="27">
        <f t="shared" si="109"/>
        <v>-0.11281815717201116</v>
      </c>
      <c r="AP50" s="27">
        <f t="shared" si="110"/>
        <v>-0.2013364208316446</v>
      </c>
      <c r="AQ50" s="27"/>
      <c r="AR50" s="27">
        <f t="shared" si="131"/>
        <v>-0.63566995513720581</v>
      </c>
      <c r="AS50" s="27">
        <f t="shared" si="111"/>
        <v>-2.0061778966571815</v>
      </c>
      <c r="AT50" s="27">
        <f t="shared" si="112"/>
        <v>-0.41138671083835465</v>
      </c>
      <c r="AU50" s="27">
        <f t="shared" si="113"/>
        <v>-3.053234562632742</v>
      </c>
    </row>
    <row r="51" spans="1:47" x14ac:dyDescent="0.2">
      <c r="A51" t="str">
        <f>$A$15</f>
        <v>Process, plant and machine operatives</v>
      </c>
      <c r="B51" s="27">
        <f t="shared" si="114"/>
        <v>-6.4333623171451464</v>
      </c>
      <c r="C51" s="27">
        <f t="shared" si="115"/>
        <v>1.7916709098525967</v>
      </c>
      <c r="D51" s="27">
        <f t="shared" si="116"/>
        <v>1.5272148279569917</v>
      </c>
      <c r="E51" s="27">
        <f t="shared" si="117"/>
        <v>-3.114476579335566</v>
      </c>
      <c r="F51" s="27"/>
      <c r="G51" s="27">
        <f t="shared" si="118"/>
        <v>3.154772403484003</v>
      </c>
      <c r="H51" s="27">
        <f t="shared" si="119"/>
        <v>2.4267857472445282</v>
      </c>
      <c r="I51" s="27">
        <f t="shared" si="120"/>
        <v>1.9524841798000869</v>
      </c>
      <c r="J51" s="27">
        <f t="shared" si="121"/>
        <v>7.5340423305286208</v>
      </c>
      <c r="K51" s="27"/>
      <c r="L51" s="27">
        <f t="shared" si="122"/>
        <v>-3.2785899136611434</v>
      </c>
      <c r="M51" s="27">
        <f t="shared" si="123"/>
        <v>4.2184566570971249</v>
      </c>
      <c r="N51" s="27">
        <f t="shared" si="124"/>
        <v>3.4796990077570786</v>
      </c>
      <c r="O51" s="27">
        <f t="shared" si="125"/>
        <v>4.4195657511930548</v>
      </c>
      <c r="Q51" t="str">
        <f>$A$15</f>
        <v>Process, plant and machine operatives</v>
      </c>
      <c r="R51" s="27">
        <f t="shared" si="126"/>
        <v>-5.7474394962660327</v>
      </c>
      <c r="S51" s="27">
        <f t="shared" si="96"/>
        <v>1.693108938686557</v>
      </c>
      <c r="T51" s="27">
        <f t="shared" si="97"/>
        <v>1.3886260170732836</v>
      </c>
      <c r="U51" s="27">
        <f t="shared" si="98"/>
        <v>-2.6657045405061908</v>
      </c>
      <c r="V51" s="27"/>
      <c r="W51" s="27">
        <f t="shared" si="127"/>
        <v>2.2025995242327419</v>
      </c>
      <c r="X51" s="27">
        <f t="shared" si="99"/>
        <v>1.1743395618064758</v>
      </c>
      <c r="Y51" s="27">
        <f t="shared" si="100"/>
        <v>1.8641853714884222</v>
      </c>
      <c r="Z51" s="27">
        <f t="shared" si="101"/>
        <v>5.2411244575276399</v>
      </c>
      <c r="AA51" s="27"/>
      <c r="AB51" s="27">
        <f t="shared" si="128"/>
        <v>-3.5448399720332908</v>
      </c>
      <c r="AC51" s="27">
        <f t="shared" si="102"/>
        <v>2.8674485004930328</v>
      </c>
      <c r="AD51" s="27">
        <f t="shared" si="103"/>
        <v>3.2528113885617058</v>
      </c>
      <c r="AE51" s="27">
        <f t="shared" si="104"/>
        <v>2.5754199170214491</v>
      </c>
      <c r="AG51" t="str">
        <f>$A$15</f>
        <v>Process, plant and machine operatives</v>
      </c>
      <c r="AH51" s="27">
        <f t="shared" si="129"/>
        <v>-0.68592282087909506</v>
      </c>
      <c r="AI51" s="27">
        <f t="shared" si="105"/>
        <v>9.8561971166039264E-2</v>
      </c>
      <c r="AJ51" s="27">
        <f t="shared" si="106"/>
        <v>0.13858881088371278</v>
      </c>
      <c r="AK51" s="27">
        <f t="shared" si="107"/>
        <v>-0.44877203882934324</v>
      </c>
      <c r="AL51" s="27"/>
      <c r="AM51" s="27">
        <f t="shared" si="130"/>
        <v>0.95217287925124472</v>
      </c>
      <c r="AN51" s="27">
        <f t="shared" si="108"/>
        <v>1.2524461854380489</v>
      </c>
      <c r="AO51" s="27">
        <f t="shared" si="109"/>
        <v>8.8298808311659871E-2</v>
      </c>
      <c r="AP51" s="27">
        <f t="shared" si="110"/>
        <v>2.2929178730009543</v>
      </c>
      <c r="AQ51" s="27"/>
      <c r="AR51" s="27">
        <f t="shared" si="131"/>
        <v>0.26625005837214966</v>
      </c>
      <c r="AS51" s="27">
        <f t="shared" si="111"/>
        <v>1.3510081566040881</v>
      </c>
      <c r="AT51" s="27">
        <f t="shared" si="112"/>
        <v>0.22688761919537265</v>
      </c>
      <c r="AU51" s="27">
        <f t="shared" si="113"/>
        <v>1.844145834171611</v>
      </c>
    </row>
    <row r="52" spans="1:47" x14ac:dyDescent="0.2">
      <c r="A52" t="str">
        <f>$A$16</f>
        <v>Elementary occupations</v>
      </c>
      <c r="B52" s="27">
        <f t="shared" si="114"/>
        <v>-5.0724174508096667</v>
      </c>
      <c r="C52" s="27">
        <f t="shared" si="115"/>
        <v>-4.7798021807522844</v>
      </c>
      <c r="D52" s="27">
        <f t="shared" si="116"/>
        <v>-0.55043083323400044</v>
      </c>
      <c r="E52" s="27">
        <f t="shared" si="117"/>
        <v>-10.402650464795954</v>
      </c>
      <c r="F52" s="27"/>
      <c r="G52" s="27">
        <f t="shared" si="118"/>
        <v>-1.1160922363993748</v>
      </c>
      <c r="H52" s="27">
        <f t="shared" si="119"/>
        <v>-2.7907865344946359</v>
      </c>
      <c r="I52" s="27">
        <f t="shared" si="120"/>
        <v>1.5723373796071369</v>
      </c>
      <c r="J52" s="27">
        <f t="shared" si="121"/>
        <v>-2.3345413912868764</v>
      </c>
      <c r="K52" s="27"/>
      <c r="L52" s="27">
        <f t="shared" si="122"/>
        <v>-6.1885096872090415</v>
      </c>
      <c r="M52" s="27">
        <f t="shared" si="123"/>
        <v>-7.5705887152469202</v>
      </c>
      <c r="N52" s="27">
        <f t="shared" si="124"/>
        <v>1.0219065463731365</v>
      </c>
      <c r="O52" s="27">
        <f t="shared" si="125"/>
        <v>-12.737191856082831</v>
      </c>
      <c r="Q52" t="str">
        <f>$A$16</f>
        <v>Elementary occupations</v>
      </c>
      <c r="R52" s="27">
        <f t="shared" si="126"/>
        <v>-4.1668812560580086</v>
      </c>
      <c r="S52" s="27">
        <f t="shared" si="96"/>
        <v>-1.5817110814087645</v>
      </c>
      <c r="T52" s="27">
        <f t="shared" si="97"/>
        <v>-0.27324344952747914</v>
      </c>
      <c r="U52" s="27">
        <f t="shared" si="98"/>
        <v>-6.0218357869942523</v>
      </c>
      <c r="V52" s="27"/>
      <c r="W52" s="27">
        <f t="shared" si="127"/>
        <v>-1.0144024793586688</v>
      </c>
      <c r="X52" s="27">
        <f t="shared" si="99"/>
        <v>-0.53301746631115421</v>
      </c>
      <c r="Y52" s="27">
        <f t="shared" si="100"/>
        <v>1.1220053332992852</v>
      </c>
      <c r="Z52" s="27">
        <f t="shared" si="101"/>
        <v>-0.42541461237053824</v>
      </c>
      <c r="AA52" s="27"/>
      <c r="AB52" s="27">
        <f t="shared" si="128"/>
        <v>-5.1812837354166774</v>
      </c>
      <c r="AC52" s="27">
        <f t="shared" si="102"/>
        <v>-2.1147285477199187</v>
      </c>
      <c r="AD52" s="27">
        <f t="shared" si="103"/>
        <v>0.84876188377180606</v>
      </c>
      <c r="AE52" s="27">
        <f t="shared" si="104"/>
        <v>-6.4472503993647905</v>
      </c>
      <c r="AG52" t="str">
        <f>$A$16</f>
        <v>Elementary occupations</v>
      </c>
      <c r="AH52" s="27">
        <f t="shared" si="129"/>
        <v>-0.90553619475164826</v>
      </c>
      <c r="AI52" s="27">
        <f t="shared" si="105"/>
        <v>-3.198091099343511</v>
      </c>
      <c r="AJ52" s="27">
        <f t="shared" si="106"/>
        <v>-0.27718738370652307</v>
      </c>
      <c r="AK52" s="27">
        <f t="shared" si="107"/>
        <v>-4.3808146778016805</v>
      </c>
      <c r="AL52" s="27"/>
      <c r="AM52" s="27">
        <f t="shared" si="130"/>
        <v>-0.10168975704072736</v>
      </c>
      <c r="AN52" s="27">
        <f t="shared" si="108"/>
        <v>-2.2577690681834763</v>
      </c>
      <c r="AO52" s="27">
        <f t="shared" si="109"/>
        <v>0.45033204630784995</v>
      </c>
      <c r="AP52" s="27">
        <f t="shared" si="110"/>
        <v>-1.909126778916356</v>
      </c>
      <c r="AQ52" s="27"/>
      <c r="AR52" s="27">
        <f t="shared" si="131"/>
        <v>-1.0072259517923756</v>
      </c>
      <c r="AS52" s="27">
        <f t="shared" si="111"/>
        <v>-5.4558601675269873</v>
      </c>
      <c r="AT52" s="27">
        <f t="shared" si="112"/>
        <v>0.17314466260132688</v>
      </c>
      <c r="AU52" s="27">
        <f t="shared" si="113"/>
        <v>-6.2899414567180365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-2.5761491835007746</v>
      </c>
      <c r="C54" s="29">
        <f t="shared" si="115"/>
        <v>0.33076473714206145</v>
      </c>
      <c r="D54" s="29">
        <f t="shared" si="116"/>
        <v>3.6913844463587111</v>
      </c>
      <c r="E54" s="29">
        <f t="shared" si="117"/>
        <v>1.4460000000000264</v>
      </c>
      <c r="F54" s="29"/>
      <c r="G54" s="29">
        <f t="shared" si="118"/>
        <v>23.72788290799582</v>
      </c>
      <c r="H54" s="29">
        <f t="shared" si="119"/>
        <v>8.9786719156733454</v>
      </c>
      <c r="I54" s="29">
        <f t="shared" si="120"/>
        <v>5.1634451763305691</v>
      </c>
      <c r="J54" s="29">
        <f t="shared" si="121"/>
        <v>37.869999999999663</v>
      </c>
      <c r="K54" s="29"/>
      <c r="L54" s="29">
        <f t="shared" si="122"/>
        <v>21.151733724495045</v>
      </c>
      <c r="M54" s="29">
        <f t="shared" si="123"/>
        <v>9.3094366528154069</v>
      </c>
      <c r="N54" s="29">
        <f t="shared" si="124"/>
        <v>8.8548296226892802</v>
      </c>
      <c r="O54" s="29">
        <f t="shared" si="125"/>
        <v>39.31599999999969</v>
      </c>
      <c r="Q54" s="24" t="str">
        <f>$A$18</f>
        <v>All occupations</v>
      </c>
      <c r="R54" s="29">
        <f t="shared" ref="R54" si="132">W18-R18</f>
        <v>-9.0532248361792256</v>
      </c>
      <c r="S54" s="29">
        <f t="shared" ref="S54" si="133">X18-S18</f>
        <v>3.6504917528958174</v>
      </c>
      <c r="T54" s="29">
        <f t="shared" ref="T54" si="134">Y18-T18</f>
        <v>4.2666653850496417</v>
      </c>
      <c r="U54" s="29">
        <f t="shared" ref="U54" si="135">Z18-U18</f>
        <v>-1.1360676982337736</v>
      </c>
      <c r="V54" s="29"/>
      <c r="W54" s="29">
        <f t="shared" ref="W54" si="136">AB18-W18</f>
        <v>8.2862441464508834</v>
      </c>
      <c r="X54" s="29">
        <f t="shared" ref="X54" si="137">AC18-X18</f>
        <v>5.5306394750437633</v>
      </c>
      <c r="Y54" s="29">
        <f t="shared" ref="Y54" si="138">AD18-Y18</f>
        <v>3.4644369489265543</v>
      </c>
      <c r="Z54" s="29">
        <f t="shared" ref="Z54" si="139">AE18-Z18</f>
        <v>17.281320570421201</v>
      </c>
      <c r="AA54" s="29"/>
      <c r="AB54" s="29">
        <f t="shared" ref="AB54" si="140">AB18-R18</f>
        <v>-0.76698068972834221</v>
      </c>
      <c r="AC54" s="29">
        <f t="shared" ref="AC54" si="141">AC18-S18</f>
        <v>9.1811312279395807</v>
      </c>
      <c r="AD54" s="29">
        <f t="shared" ref="AD54" si="142">AD18-T18</f>
        <v>7.731102333976196</v>
      </c>
      <c r="AE54" s="29">
        <f t="shared" ref="AE54" si="143">AE18-U18</f>
        <v>16.145252872187427</v>
      </c>
      <c r="AG54" s="24" t="str">
        <f>$A$18</f>
        <v>All occupations</v>
      </c>
      <c r="AH54" s="29">
        <f t="shared" ref="AH54" si="144">AM18-AH18</f>
        <v>6.4770756526784936</v>
      </c>
      <c r="AI54" s="29">
        <f t="shared" ref="AI54" si="145">AN18-AI18</f>
        <v>-3.3197270157537844</v>
      </c>
      <c r="AJ54" s="29">
        <f t="shared" ref="AJ54" si="146">AO18-AJ18</f>
        <v>-0.57528093869092345</v>
      </c>
      <c r="AK54" s="29">
        <f t="shared" ref="AK54" si="147">AP18-AK18</f>
        <v>2.5820676982337716</v>
      </c>
      <c r="AL54" s="29"/>
      <c r="AM54" s="29">
        <f t="shared" ref="AM54" si="148">AR18-AM18</f>
        <v>15.441638761544937</v>
      </c>
      <c r="AN54" s="29">
        <f t="shared" ref="AN54" si="149">AS18-AN18</f>
        <v>3.4480324406296035</v>
      </c>
      <c r="AO54" s="29">
        <f t="shared" ref="AO54" si="150">AT18-AO18</f>
        <v>1.6990082274040077</v>
      </c>
      <c r="AP54" s="29">
        <f t="shared" ref="AP54" si="151">AU18-AP18</f>
        <v>20.588679429578519</v>
      </c>
      <c r="AQ54" s="29"/>
      <c r="AR54" s="29">
        <f t="shared" ref="AR54" si="152">AR18-AH18</f>
        <v>21.91871441422343</v>
      </c>
      <c r="AS54" s="29">
        <f t="shared" ref="AS54" si="153">AS18-AI18</f>
        <v>0.12830542487581909</v>
      </c>
      <c r="AT54" s="29">
        <f t="shared" ref="AT54" si="154">AT18-AJ18</f>
        <v>1.1237272887130842</v>
      </c>
      <c r="AU54" s="29">
        <f t="shared" ref="AU54" si="155">AU18-AK18</f>
        <v>23.170747127812291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Stoke-on-Trent and Staffordshire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5.4860100005660328E-2</v>
      </c>
      <c r="N7" s="91">
        <f>'Occ T2'!I180</f>
        <v>0.46283220204645925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-3.2073177689712629</v>
      </c>
      <c r="N9" s="91">
        <f>'Occ T2'!I178</f>
        <v>-8.9773973439355448E-2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-4.8061638450030308</v>
      </c>
      <c r="N10" s="91">
        <f>'Occ T2'!I177</f>
        <v>-1.3325695117578418</v>
      </c>
    </row>
    <row r="11" spans="1:14" x14ac:dyDescent="0.2">
      <c r="L11" s="114" t="str">
        <f>"["&amp;'Occ T3'!A47&amp;"]"</f>
        <v>[Elementary occupations]</v>
      </c>
      <c r="M11" s="91">
        <f>'Occ T1'!H88</f>
        <v>-3.5079850459553086</v>
      </c>
      <c r="N11" s="91">
        <f>'Occ T1'!I88</f>
        <v>-0.29862719887303601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0.65608693911591853</v>
      </c>
      <c r="N13" s="91">
        <f>'Occ T2'!I176</f>
        <v>0.94090599304137434</v>
      </c>
    </row>
    <row r="14" spans="1:14" x14ac:dyDescent="0.2">
      <c r="L14" s="91" t="str">
        <f>'Occ T3'!A44</f>
        <v>81 Process, plant and machine operatives</v>
      </c>
      <c r="M14" s="91">
        <f>'Occ T2'!H175</f>
        <v>-3.794338670692432</v>
      </c>
      <c r="N14" s="91">
        <f>'Occ T2'!I175</f>
        <v>1.2177803750172966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-1.3571037563353761</v>
      </c>
      <c r="N15" s="91">
        <f>'Occ T1'!I87</f>
        <v>1.0582016044486275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1.0409136008038722</v>
      </c>
      <c r="N17" s="91">
        <f>'Occ T2'!I174</f>
        <v>2.9029002630216239</v>
      </c>
    </row>
    <row r="18" spans="12:14" x14ac:dyDescent="0.2">
      <c r="L18" s="91" t="str">
        <f>'Occ T3'!A40</f>
        <v>71 Sales occupations</v>
      </c>
      <c r="M18" s="91">
        <f>'Occ T2'!H173</f>
        <v>-2.4517262710925691</v>
      </c>
      <c r="N18" s="91">
        <f>'Occ T2'!I173</f>
        <v>-0.86220874769820099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-1.6776170828454506</v>
      </c>
      <c r="N19" s="91">
        <f>'Occ T1'!I86</f>
        <v>0.23768438420785909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0.76916527094179621</v>
      </c>
      <c r="N21" s="91">
        <f>'Occ T2'!I172</f>
        <v>-0.56548151829166615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-2.827129216999047</v>
      </c>
      <c r="N22" s="91">
        <f>'Occ T2'!I171</f>
        <v>0.43335018429824235</v>
      </c>
    </row>
    <row r="23" spans="12:14" x14ac:dyDescent="0.2">
      <c r="L23" s="91" t="str">
        <f>'Occ T3'!A35</f>
        <v>61 Caring personal service occupations</v>
      </c>
      <c r="M23" s="91">
        <f>'Occ T2'!H170</f>
        <v>-0.28717467894496806</v>
      </c>
      <c r="N23" s="91">
        <f>'Occ T2'!I170</f>
        <v>1.1563195228650569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-0.84340555515205473</v>
      </c>
      <c r="N24" s="91">
        <f>'Occ T1'!I85</f>
        <v>0.99376501337964385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-3.3227332549560118</v>
      </c>
      <c r="N26" s="91">
        <f>'Occ T2'!I169</f>
        <v>-0.54056474642274477</v>
      </c>
    </row>
    <row r="27" spans="12:14" x14ac:dyDescent="0.2">
      <c r="L27" s="91" t="str">
        <f>'Occ T3'!A31</f>
        <v>53 Skilled construction and building trades</v>
      </c>
      <c r="M27" s="91">
        <f>'Occ T2'!H168</f>
        <v>-0.57874013764965815</v>
      </c>
      <c r="N27" s="91">
        <f>'Occ T2'!I168</f>
        <v>-0.78426176032970751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-2.8020440848556261</v>
      </c>
      <c r="N28" s="91">
        <f>'Occ T2'!I167</f>
        <v>-0.54227766773301544</v>
      </c>
    </row>
    <row r="29" spans="12:14" x14ac:dyDescent="0.2">
      <c r="L29" s="91" t="str">
        <f>'Occ T3'!A29</f>
        <v>51 Skilled agricultural and related trades</v>
      </c>
      <c r="M29" s="91">
        <f>'Occ T2'!H166</f>
        <v>-5.9317890710983923</v>
      </c>
      <c r="N29" s="91">
        <f>'Occ T2'!I166</f>
        <v>0.61246263557861447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-2.5221408465906703</v>
      </c>
      <c r="N30" s="91">
        <f>'Occ T1'!I84</f>
        <v>-0.50362185361048084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-3.1958083072613719</v>
      </c>
      <c r="N32" s="91">
        <f>'Occ T2'!I165</f>
        <v>-1.9257049219492561</v>
      </c>
    </row>
    <row r="33" spans="12:14" x14ac:dyDescent="0.2">
      <c r="L33" s="91" t="str">
        <f>'Occ T3'!A25</f>
        <v>41 Administrative occupations</v>
      </c>
      <c r="M33" s="91">
        <f>'Occ T2'!H164</f>
        <v>-0.30645978461604217</v>
      </c>
      <c r="N33" s="91">
        <f>'Occ T2'!I164</f>
        <v>-0.63984539061835433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-0.81639928609775758</v>
      </c>
      <c r="N34" s="91">
        <f>'Occ T1'!I83</f>
        <v>-0.83526510337982307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1.3360238923113332</v>
      </c>
      <c r="N36" s="91">
        <f>'Occ T2'!I163</f>
        <v>0.12545282402292024</v>
      </c>
    </row>
    <row r="37" spans="12:14" x14ac:dyDescent="0.2">
      <c r="L37" s="91" t="str">
        <f>'Occ T3'!A21</f>
        <v>34 Culture, media and sports occupations</v>
      </c>
      <c r="M37" s="91">
        <f>'Occ T2'!H162</f>
        <v>1.0857040385588101</v>
      </c>
      <c r="N37" s="91">
        <f>'Occ T2'!I162</f>
        <v>0.57517191776890186</v>
      </c>
    </row>
    <row r="38" spans="12:14" x14ac:dyDescent="0.2">
      <c r="L38" s="91" t="str">
        <f>'Occ T3'!A20</f>
        <v>33 Protective service occupations</v>
      </c>
      <c r="M38" s="91">
        <f>'Occ T2'!H161</f>
        <v>1.0410190276751941</v>
      </c>
      <c r="N38" s="91">
        <f>'Occ T2'!I161</f>
        <v>2.3982457461467321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2.8298771554558177</v>
      </c>
      <c r="N39" s="91">
        <f>'Occ T2'!I160</f>
        <v>0.79475673613980113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4.6406094935381281</v>
      </c>
      <c r="N40" s="91">
        <f>'Occ T2'!I159</f>
        <v>-0.50296940047550587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1.964384612844805</v>
      </c>
      <c r="N41" s="91">
        <f>'Occ T1'!I82</f>
        <v>0.43193636286125159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5.1559641948550672</v>
      </c>
      <c r="N43" s="91">
        <f>'Occ T2'!I158</f>
        <v>1.6689185161567144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2.1514418443911554</v>
      </c>
      <c r="N44" s="91">
        <f>'Occ T2'!I157</f>
        <v>0.99033458212731684</v>
      </c>
    </row>
    <row r="45" spans="12:14" x14ac:dyDescent="0.2">
      <c r="L45" s="91" t="str">
        <f>'Occ T3'!A13</f>
        <v>22 Health professionals</v>
      </c>
      <c r="M45" s="91">
        <f>'Occ T2'!H156</f>
        <v>3.0793906027996032</v>
      </c>
      <c r="N45" s="91">
        <f>'Occ T2'!I156</f>
        <v>1.1418902521773022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4.127482854492448</v>
      </c>
      <c r="N46" s="91">
        <f>'Occ T2'!I155</f>
        <v>1.0116157501680378</v>
      </c>
    </row>
    <row r="47" spans="12:14" x14ac:dyDescent="0.2">
      <c r="L47" s="114" t="str">
        <f>"["&amp;'Occ T3'!A11&amp;"]"</f>
        <v>[Professional occupations]</v>
      </c>
      <c r="M47" s="91">
        <f>'Occ T1'!H81</f>
        <v>3.7570478780368566</v>
      </c>
      <c r="N47" s="91">
        <f>'Occ T1'!I81</f>
        <v>1.2322620911970006</v>
      </c>
    </row>
    <row r="49" spans="12:14" x14ac:dyDescent="0.2">
      <c r="L49" s="107" t="str">
        <f>'Occ T3'!A9</f>
        <v>12 Other managers and proprietors</v>
      </c>
      <c r="M49" s="91">
        <f>'Occ T2'!H154</f>
        <v>1.0951817911369455</v>
      </c>
      <c r="N49" s="91">
        <f>'Occ T2'!I154</f>
        <v>2.5847320252956774</v>
      </c>
    </row>
    <row r="50" spans="12:14" x14ac:dyDescent="0.2">
      <c r="L50" s="107" t="str">
        <f>'Occ T3'!A8</f>
        <v>11 Corporate managers and directors</v>
      </c>
      <c r="M50" s="91">
        <f>'Occ T2'!H153</f>
        <v>3.7182989918406628</v>
      </c>
      <c r="N50" s="91">
        <f>'Occ T2'!I153</f>
        <v>0.31242325902784973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2.9222908645034629</v>
      </c>
      <c r="N51" s="91">
        <f>'Occ T1'!I80</f>
        <v>1.0416559722022933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Stoke-on-Trent and Staffordshire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6.1092636314322313</v>
      </c>
      <c r="N82" s="94">
        <f>'Occ T2'!F119</f>
        <v>1.753957775204654</v>
      </c>
    </row>
    <row r="83" spans="12:14" x14ac:dyDescent="0.2">
      <c r="L83" s="10" t="str">
        <f>name!D5</f>
        <v>12 Other managers and proprietors</v>
      </c>
      <c r="M83" s="94">
        <f>'Occ T2'!D9-'Occ T2'!B9</f>
        <v>0.78278607016952151</v>
      </c>
      <c r="N83" s="94">
        <f>'Occ T2'!F120</f>
        <v>6.8873002529983705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5.5442758445357825</v>
      </c>
      <c r="N84" s="94">
        <f>'Occ T2'!F121</f>
        <v>4.9350562670283722</v>
      </c>
    </row>
    <row r="85" spans="12:14" x14ac:dyDescent="0.2">
      <c r="L85" s="10" t="str">
        <f>name!D7</f>
        <v>22 Health professionals</v>
      </c>
      <c r="M85" s="94">
        <f>'Occ T2'!D11-'Occ T2'!B11</f>
        <v>3.6697959141322372</v>
      </c>
      <c r="N85" s="94">
        <f>'Occ T2'!F122</f>
        <v>4.8426018034386047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2.0472142129931079</v>
      </c>
      <c r="N86" s="94">
        <f>'Occ T2'!F123</f>
        <v>3.2301736137324539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6.78870224442365</v>
      </c>
      <c r="N87" s="94">
        <f>'Occ T2'!F124</f>
        <v>8.6072652782675085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1.9458729247616571</v>
      </c>
      <c r="N88" s="94">
        <f>'Occ T2'!F125</f>
        <v>-0.69852782533332558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1.3927802234852962</v>
      </c>
      <c r="N89" s="94">
        <f>'Occ T2'!F126</f>
        <v>1.3483724057429001</v>
      </c>
    </row>
    <row r="90" spans="12:14" x14ac:dyDescent="0.2">
      <c r="L90" s="10" t="str">
        <f>name!D12</f>
        <v>33 Protective service occupations</v>
      </c>
      <c r="M90" s="94">
        <f>'Occ T2'!D16-'Occ T2'!B16</f>
        <v>0.26988748041923838</v>
      </c>
      <c r="N90" s="94">
        <f>'Occ T2'!F127</f>
        <v>2.2830080416337344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0.49316232452794218</v>
      </c>
      <c r="N91" s="94">
        <f>'Occ T2'!F128</f>
        <v>0.8429168815372865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1.9304454691275943</v>
      </c>
      <c r="N92" s="94">
        <f>'Occ T2'!F129</f>
        <v>0.57079205609125339</v>
      </c>
    </row>
    <row r="93" spans="12:14" x14ac:dyDescent="0.2">
      <c r="L93" s="10" t="str">
        <f>name!D15</f>
        <v>41 Administrative occupations</v>
      </c>
      <c r="M93" s="94">
        <f>'Occ T2'!D19-'Occ T2'!B19</f>
        <v>-0.77804835160983288</v>
      </c>
      <c r="N93" s="94">
        <f>'Occ T2'!F130</f>
        <v>-4.6182684360737909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-1.7396933623540285</v>
      </c>
      <c r="N94" s="94">
        <f>'Occ T2'!F131</f>
        <v>-2.4960041606799077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-1.9047435972700075</v>
      </c>
      <c r="N95" s="94">
        <f>'Occ T2'!F132</f>
        <v>0.51082393717776498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-3.6491738300841128</v>
      </c>
      <c r="N96" s="94">
        <f>'Occ T2'!F133</f>
        <v>-1.8718568496648409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-0.55396073108131816</v>
      </c>
      <c r="N97" s="94">
        <f>'Occ T2'!F134</f>
        <v>-2.0956369940848738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-1.6804321428558495</v>
      </c>
      <c r="N98" s="94">
        <f>'Occ T2'!F135</f>
        <v>-0.71287400066272077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-0.55662697986191745</v>
      </c>
      <c r="N99" s="94">
        <f>'Occ T2'!F136</f>
        <v>7.2335830161780095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-1.5962344210675905</v>
      </c>
      <c r="N100" s="94">
        <f>'Occ T2'!F137</f>
        <v>0.69376224727443514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1.9749231656373545E-2</v>
      </c>
      <c r="N101" s="94">
        <f>'Occ T2'!F138</f>
        <v>-4.2846787243834006E-2</v>
      </c>
    </row>
    <row r="102" spans="12:14" x14ac:dyDescent="0.2">
      <c r="L102" s="10" t="str">
        <f>name!D24</f>
        <v>71 Sales occupations</v>
      </c>
      <c r="M102" s="94">
        <f>'Occ T2'!D28-'Occ T2'!B28</f>
        <v>-4.0624426034269874</v>
      </c>
      <c r="N102" s="94">
        <f>'Occ T2'!F139</f>
        <v>-3.7447145405085962</v>
      </c>
    </row>
    <row r="103" spans="12:14" x14ac:dyDescent="0.2">
      <c r="L103" s="10" t="str">
        <f>name!D25</f>
        <v>72 Customer service occupations</v>
      </c>
      <c r="M103" s="94">
        <f>'Occ T2'!D29-'Occ T2'!B29</f>
        <v>0.49054749207855686</v>
      </c>
      <c r="N103" s="94">
        <f>'Occ T2'!F140</f>
        <v>5.2116150787046003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-3.9377627196302818</v>
      </c>
      <c r="N104" s="94">
        <f>'Occ T2'!F141</f>
        <v>3.6740691122689171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0.82328614029476199</v>
      </c>
      <c r="N105" s="94">
        <f>'Occ T2'!F142</f>
        <v>3.8599732182596291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-2.6825479189126202</v>
      </c>
      <c r="N106" s="94">
        <f>'Occ T2'!F143</f>
        <v>-1.7509729398317591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-7.7201025458832859</v>
      </c>
      <c r="N107" s="94">
        <f>'Occ T2'!F144</f>
        <v>-0.58356845145512182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1.4460000000000264</v>
      </c>
      <c r="N109" s="94">
        <f>'Occ T2'!F146</f>
        <v>37.869999999999777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Stoke-on-Trent and Staffordshire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6.8920497016017492</v>
      </c>
      <c r="N153" s="94">
        <f>'Occ T1'!H8</f>
        <v>8.6412580282030262</v>
      </c>
    </row>
    <row r="154" spans="1:14" x14ac:dyDescent="0.2">
      <c r="L154" s="10" t="str">
        <f>name!E5</f>
        <v>Professional occupations</v>
      </c>
      <c r="M154" s="94">
        <f>'Occ T1'!D9-'Occ T1'!B9</f>
        <v>18.04998821608477</v>
      </c>
      <c r="N154" s="94">
        <f>'Occ T1'!H9</f>
        <v>21.615096962466922</v>
      </c>
    </row>
    <row r="155" spans="1:14" x14ac:dyDescent="0.2">
      <c r="L155" s="10" t="str">
        <f>name!E6</f>
        <v>Associate professional occupations</v>
      </c>
      <c r="M155" s="94">
        <f>'Occ T1'!D10-'Occ T1'!B10</f>
        <v>6.0321484223217396</v>
      </c>
      <c r="N155" s="94">
        <f>'Occ T1'!H10</f>
        <v>4.3465615596718408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-2.5177417139638578</v>
      </c>
      <c r="N156" s="94">
        <f>'Occ T1'!H11</f>
        <v>-7.1142725967537004</v>
      </c>
    </row>
    <row r="157" spans="1:14" x14ac:dyDescent="0.2">
      <c r="L157" s="10" t="str">
        <f>name!E8</f>
        <v>Skilled trades occupations</v>
      </c>
      <c r="M157" s="94">
        <f>'Occ T1'!D12-'Occ T1'!B12</f>
        <v>-7.7883103012912827</v>
      </c>
      <c r="N157" s="94">
        <f>'Occ T1'!H12</f>
        <v>-4.1695439072346758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-2.133112169273133</v>
      </c>
      <c r="N158" s="94">
        <f>'Occ T1'!H13</f>
        <v>7.8844984762086128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-3.5718951113484323</v>
      </c>
      <c r="N159" s="94">
        <f>'Occ T1'!H14</f>
        <v>1.4669005381960005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-3.1144765793355162</v>
      </c>
      <c r="N160" s="94">
        <f>'Occ T1'!H15</f>
        <v>7.5340423305285498</v>
      </c>
    </row>
    <row r="161" spans="12:14" x14ac:dyDescent="0.2">
      <c r="L161" s="10" t="str">
        <f>name!E12</f>
        <v>Elementary occupations</v>
      </c>
      <c r="M161" s="94">
        <f>'Occ T1'!D16-'Occ T1'!B16</f>
        <v>-10.402650464795904</v>
      </c>
      <c r="N161" s="94">
        <f>'Occ T1'!H16</f>
        <v>-2.3345413912868835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1.4460000000001401</v>
      </c>
      <c r="N163" s="94">
        <f>'Occ T1'!H18</f>
        <v>37.869999999999692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Stoke-on-Trent and Staffordshire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36.347217422183235</v>
      </c>
      <c r="N5" s="87">
        <f>SUM(N6:N7)</f>
        <v>38.752710070886963</v>
      </c>
      <c r="O5" s="87">
        <f t="shared" ref="O5:AL5" si="1">SUM(O6:O7)</f>
        <v>40.874342164812091</v>
      </c>
      <c r="P5" s="87">
        <f t="shared" si="1"/>
        <v>42.612924619766687</v>
      </c>
      <c r="Q5" s="87">
        <f t="shared" si="1"/>
        <v>42.243429105650293</v>
      </c>
      <c r="R5" s="87">
        <f t="shared" si="1"/>
        <v>44.491373117582206</v>
      </c>
      <c r="S5" s="87">
        <f t="shared" si="1"/>
        <v>46.154454137104921</v>
      </c>
      <c r="T5" s="87">
        <f t="shared" si="1"/>
        <v>47.246293073910124</v>
      </c>
      <c r="U5" s="87">
        <f t="shared" si="1"/>
        <v>49.491798991538431</v>
      </c>
      <c r="V5" s="87">
        <f t="shared" si="1"/>
        <v>49.999442581891486</v>
      </c>
      <c r="W5" s="87">
        <f t="shared" si="1"/>
        <v>51.383422819183956</v>
      </c>
      <c r="X5" s="87">
        <f t="shared" si="1"/>
        <v>50.110720034774815</v>
      </c>
      <c r="Y5" s="87">
        <f t="shared" si="1"/>
        <v>50.807857641786448</v>
      </c>
      <c r="Z5" s="87">
        <f t="shared" si="1"/>
        <v>51.553024375835093</v>
      </c>
      <c r="AA5" s="87">
        <f t="shared" si="1"/>
        <v>52.340344613031718</v>
      </c>
      <c r="AB5" s="87">
        <f t="shared" si="1"/>
        <v>53.04340235882097</v>
      </c>
      <c r="AC5" s="87">
        <f t="shared" si="1"/>
        <v>53.698616859626732</v>
      </c>
      <c r="AD5" s="87">
        <f t="shared" si="1"/>
        <v>54.336756755727734</v>
      </c>
      <c r="AE5" s="87">
        <f t="shared" si="1"/>
        <v>54.994862181195359</v>
      </c>
      <c r="AF5" s="87">
        <f t="shared" si="1"/>
        <v>55.662823755244688</v>
      </c>
      <c r="AG5" s="87">
        <f t="shared" si="1"/>
        <v>56.372840167842625</v>
      </c>
      <c r="AH5" s="87">
        <f t="shared" si="1"/>
        <v>57.076330101070852</v>
      </c>
      <c r="AI5" s="87">
        <f t="shared" si="1"/>
        <v>57.7790284476186</v>
      </c>
      <c r="AJ5" s="87">
        <f t="shared" si="1"/>
        <v>58.505241196173571</v>
      </c>
      <c r="AK5" s="87">
        <f t="shared" si="1"/>
        <v>59.256551861507539</v>
      </c>
      <c r="AL5" s="87">
        <f t="shared" si="1"/>
        <v>60.024680847386982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25.371963394150768</v>
      </c>
      <c r="N6" s="11">
        <v>26.969747574763716</v>
      </c>
      <c r="O6" s="11">
        <v>28.32838795932544</v>
      </c>
      <c r="P6" s="11">
        <v>29.552145437953445</v>
      </c>
      <c r="Q6" s="11">
        <v>28.028888569345753</v>
      </c>
      <c r="R6" s="11">
        <v>30.505987982525465</v>
      </c>
      <c r="S6" s="11">
        <v>32.99428837701943</v>
      </c>
      <c r="T6" s="11">
        <v>33.15442719379562</v>
      </c>
      <c r="U6" s="11">
        <v>35.37212173022661</v>
      </c>
      <c r="V6" s="11">
        <v>35.758579516301673</v>
      </c>
      <c r="W6" s="11">
        <v>36.615251613957696</v>
      </c>
      <c r="X6" s="11">
        <v>32.989873106663644</v>
      </c>
      <c r="Y6" s="11">
        <v>33.349780196362559</v>
      </c>
      <c r="Z6" s="11">
        <v>33.775866559547161</v>
      </c>
      <c r="AA6" s="11">
        <v>34.232762962222317</v>
      </c>
      <c r="AB6" s="11">
        <v>34.609772169545089</v>
      </c>
      <c r="AC6" s="11">
        <v>34.965592723610449</v>
      </c>
      <c r="AD6" s="11">
        <v>35.31647215589021</v>
      </c>
      <c r="AE6" s="11">
        <v>35.679674051417301</v>
      </c>
      <c r="AF6" s="11">
        <v>36.038064773536462</v>
      </c>
      <c r="AG6" s="11">
        <v>36.423905304383624</v>
      </c>
      <c r="AH6" s="11">
        <v>36.802200875517627</v>
      </c>
      <c r="AI6" s="11">
        <v>37.183357583501738</v>
      </c>
      <c r="AJ6" s="11">
        <v>37.576207921318165</v>
      </c>
      <c r="AK6" s="11">
        <v>37.968856449486822</v>
      </c>
      <c r="AL6" s="11">
        <v>38.36920938916235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10.975254028032467</v>
      </c>
      <c r="N7" s="11">
        <v>11.782962496123245</v>
      </c>
      <c r="O7" s="11">
        <v>12.545954205486652</v>
      </c>
      <c r="P7" s="11">
        <v>13.060779181813238</v>
      </c>
      <c r="Q7" s="11">
        <v>14.214540536304542</v>
      </c>
      <c r="R7" s="11">
        <v>13.98538513505674</v>
      </c>
      <c r="S7" s="11">
        <v>13.160165760085492</v>
      </c>
      <c r="T7" s="11">
        <v>14.091865880114501</v>
      </c>
      <c r="U7" s="11">
        <v>14.11967726131182</v>
      </c>
      <c r="V7" s="11">
        <v>14.24086306558981</v>
      </c>
      <c r="W7" s="11">
        <v>14.768171205226261</v>
      </c>
      <c r="X7" s="11">
        <v>17.120846928111174</v>
      </c>
      <c r="Y7" s="11">
        <v>17.458077445423889</v>
      </c>
      <c r="Z7" s="11">
        <v>17.777157816287936</v>
      </c>
      <c r="AA7" s="11">
        <v>18.107581650809404</v>
      </c>
      <c r="AB7" s="11">
        <v>18.433630189275878</v>
      </c>
      <c r="AC7" s="11">
        <v>18.733024136016283</v>
      </c>
      <c r="AD7" s="11">
        <v>19.020284599837524</v>
      </c>
      <c r="AE7" s="11">
        <v>19.315188129778061</v>
      </c>
      <c r="AF7" s="11">
        <v>19.624758981708229</v>
      </c>
      <c r="AG7" s="11">
        <v>19.948934863459005</v>
      </c>
      <c r="AH7" s="11">
        <v>20.274129225553228</v>
      </c>
      <c r="AI7" s="11">
        <v>20.595670864116865</v>
      </c>
      <c r="AJ7" s="11">
        <v>20.92903327485541</v>
      </c>
      <c r="AK7" s="11">
        <v>21.287695412020717</v>
      </c>
      <c r="AL7" s="11">
        <v>21.655471458224632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86.809836188226612</v>
      </c>
      <c r="N9" s="87">
        <f>SUM(N10:N13)</f>
        <v>85.306310708522872</v>
      </c>
      <c r="O9" s="87">
        <f t="shared" ref="O9:AL9" si="3">SUM(O10:O13)</f>
        <v>86.618924664217516</v>
      </c>
      <c r="P9" s="87">
        <f t="shared" si="3"/>
        <v>88.850886673046261</v>
      </c>
      <c r="Q9" s="87">
        <f t="shared" si="3"/>
        <v>88.208685090985796</v>
      </c>
      <c r="R9" s="87">
        <f t="shared" si="3"/>
        <v>89.132151516036572</v>
      </c>
      <c r="S9" s="87">
        <f t="shared" si="3"/>
        <v>96.302505314085934</v>
      </c>
      <c r="T9" s="87">
        <f t="shared" si="3"/>
        <v>94.659011376496551</v>
      </c>
      <c r="U9" s="87">
        <f t="shared" si="3"/>
        <v>101.47916292333159</v>
      </c>
      <c r="V9" s="87">
        <f t="shared" si="3"/>
        <v>102.33628272605839</v>
      </c>
      <c r="W9" s="87">
        <f t="shared" si="3"/>
        <v>107.18213973212134</v>
      </c>
      <c r="X9" s="87">
        <f t="shared" si="3"/>
        <v>110.24810410628211</v>
      </c>
      <c r="Y9" s="87">
        <f t="shared" si="3"/>
        <v>111.45656159865547</v>
      </c>
      <c r="Z9" s="87">
        <f t="shared" si="3"/>
        <v>112.95123799937213</v>
      </c>
      <c r="AA9" s="87">
        <f t="shared" si="3"/>
        <v>114.55660502290684</v>
      </c>
      <c r="AB9" s="87">
        <f t="shared" si="3"/>
        <v>115.9125749187692</v>
      </c>
      <c r="AC9" s="87">
        <f t="shared" si="3"/>
        <v>117.21716237670458</v>
      </c>
      <c r="AD9" s="87">
        <f t="shared" si="3"/>
        <v>118.4914694120113</v>
      </c>
      <c r="AE9" s="87">
        <f t="shared" si="3"/>
        <v>119.72661906889887</v>
      </c>
      <c r="AF9" s="87">
        <f t="shared" si="3"/>
        <v>120.9764079226469</v>
      </c>
      <c r="AG9" s="87">
        <f t="shared" si="3"/>
        <v>122.29056865473146</v>
      </c>
      <c r="AH9" s="87">
        <f t="shared" si="3"/>
        <v>123.60942040685369</v>
      </c>
      <c r="AI9" s="87">
        <f t="shared" si="3"/>
        <v>124.90294877333545</v>
      </c>
      <c r="AJ9" s="87">
        <f t="shared" si="3"/>
        <v>126.22079255798225</v>
      </c>
      <c r="AK9" s="87">
        <f t="shared" si="3"/>
        <v>127.52841877753829</v>
      </c>
      <c r="AL9" s="87">
        <f t="shared" si="3"/>
        <v>128.79723669458826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23.01633822386885</v>
      </c>
      <c r="N10" s="11">
        <v>21.228274645683999</v>
      </c>
      <c r="O10" s="11">
        <v>21.794180980460272</v>
      </c>
      <c r="P10" s="11">
        <v>22.798605634303733</v>
      </c>
      <c r="Q10" s="11">
        <v>23.026642399722046</v>
      </c>
      <c r="R10" s="11">
        <v>24.737090291879852</v>
      </c>
      <c r="S10" s="11">
        <v>26.111974993687287</v>
      </c>
      <c r="T10" s="11">
        <v>25.169778892008804</v>
      </c>
      <c r="U10" s="11">
        <v>28.957746487470601</v>
      </c>
      <c r="V10" s="11">
        <v>28.718838642847032</v>
      </c>
      <c r="W10" s="11">
        <v>30.281366136415635</v>
      </c>
      <c r="X10" s="11">
        <v>30.219254123744975</v>
      </c>
      <c r="Y10" s="11">
        <v>30.580498436980008</v>
      </c>
      <c r="Z10" s="11">
        <v>31.037574089521243</v>
      </c>
      <c r="AA10" s="11">
        <v>31.495710887787812</v>
      </c>
      <c r="AB10" s="11">
        <v>31.871848775064709</v>
      </c>
      <c r="AC10" s="11">
        <v>32.209124734956902</v>
      </c>
      <c r="AD10" s="11">
        <v>32.524024369070226</v>
      </c>
      <c r="AE10" s="11">
        <v>32.834141519961385</v>
      </c>
      <c r="AF10" s="11">
        <v>33.149792036506042</v>
      </c>
      <c r="AG10" s="11">
        <v>33.497211521169262</v>
      </c>
      <c r="AH10" s="11">
        <v>33.838338770886899</v>
      </c>
      <c r="AI10" s="11">
        <v>34.18105956687554</v>
      </c>
      <c r="AJ10" s="11">
        <v>34.522038212805207</v>
      </c>
      <c r="AK10" s="11">
        <v>34.869836396425775</v>
      </c>
      <c r="AL10" s="11">
        <v>35.216422403444007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20.592234266214998</v>
      </c>
      <c r="N11" s="11">
        <v>21.474483195179182</v>
      </c>
      <c r="O11" s="11">
        <v>22.146643737124119</v>
      </c>
      <c r="P11" s="11">
        <v>22.413025569307177</v>
      </c>
      <c r="Q11" s="11">
        <v>23.528543065606502</v>
      </c>
      <c r="R11" s="11">
        <v>22.411144230796296</v>
      </c>
      <c r="S11" s="11">
        <v>25.049431575020026</v>
      </c>
      <c r="T11" s="11">
        <v>25.996421169498007</v>
      </c>
      <c r="U11" s="11">
        <v>25.822067428803336</v>
      </c>
      <c r="V11" s="11">
        <v>26.492015123975001</v>
      </c>
      <c r="W11" s="11">
        <v>26.080940144928533</v>
      </c>
      <c r="X11" s="11">
        <v>27.04835123761972</v>
      </c>
      <c r="Y11" s="11">
        <v>27.332468433389103</v>
      </c>
      <c r="Z11" s="11">
        <v>27.644666983893782</v>
      </c>
      <c r="AA11" s="11">
        <v>27.998876809795842</v>
      </c>
      <c r="AB11" s="11">
        <v>28.29796945023681</v>
      </c>
      <c r="AC11" s="11">
        <v>28.584244054320283</v>
      </c>
      <c r="AD11" s="11">
        <v>28.861176192143066</v>
      </c>
      <c r="AE11" s="11">
        <v>29.095782589546662</v>
      </c>
      <c r="AF11" s="11">
        <v>29.360198181415303</v>
      </c>
      <c r="AG11" s="11">
        <v>29.622048355167216</v>
      </c>
      <c r="AH11" s="11">
        <v>29.888729656051858</v>
      </c>
      <c r="AI11" s="11">
        <v>30.153724622406788</v>
      </c>
      <c r="AJ11" s="11">
        <v>30.422994558293816</v>
      </c>
      <c r="AK11" s="11">
        <v>30.684965064496463</v>
      </c>
      <c r="AL11" s="11">
        <v>30.923541948367138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18.988293497065712</v>
      </c>
      <c r="N12" s="11">
        <v>20.053692027010825</v>
      </c>
      <c r="O12" s="11">
        <v>20.463108069042097</v>
      </c>
      <c r="P12" s="11">
        <v>19.616887494968125</v>
      </c>
      <c r="Q12" s="11">
        <v>18.314862672095941</v>
      </c>
      <c r="R12" s="11">
        <v>18.229632312207517</v>
      </c>
      <c r="S12" s="11">
        <v>19.273511716945187</v>
      </c>
      <c r="T12" s="11">
        <v>17.647512085078311</v>
      </c>
      <c r="U12" s="11">
        <v>18.403296299994739</v>
      </c>
      <c r="V12" s="11">
        <v>19.218124978221667</v>
      </c>
      <c r="W12" s="11">
        <v>20.276846525200625</v>
      </c>
      <c r="X12" s="11">
        <v>20.482093004141426</v>
      </c>
      <c r="Y12" s="11">
        <v>20.666744169051977</v>
      </c>
      <c r="Z12" s="11">
        <v>20.907400811223042</v>
      </c>
      <c r="AA12" s="11">
        <v>21.168897463682299</v>
      </c>
      <c r="AB12" s="11">
        <v>21.396323805126315</v>
      </c>
      <c r="AC12" s="11">
        <v>21.634938607235373</v>
      </c>
      <c r="AD12" s="11">
        <v>21.873520093387935</v>
      </c>
      <c r="AE12" s="11">
        <v>22.096142432507236</v>
      </c>
      <c r="AF12" s="11">
        <v>22.300348728397303</v>
      </c>
      <c r="AG12" s="11">
        <v>22.509949771519381</v>
      </c>
      <c r="AH12" s="11">
        <v>22.730320112627716</v>
      </c>
      <c r="AI12" s="11">
        <v>22.925468179791316</v>
      </c>
      <c r="AJ12" s="11">
        <v>23.124555018674869</v>
      </c>
      <c r="AK12" s="11">
        <v>23.320635961791371</v>
      </c>
      <c r="AL12" s="11">
        <v>23.507020138933079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24.212970201077056</v>
      </c>
      <c r="N13" s="11">
        <v>22.549860840648865</v>
      </c>
      <c r="O13" s="11">
        <v>22.214991877591036</v>
      </c>
      <c r="P13" s="11">
        <v>24.022367974467222</v>
      </c>
      <c r="Q13" s="11">
        <v>23.338636953561309</v>
      </c>
      <c r="R13" s="11">
        <v>23.754284681152903</v>
      </c>
      <c r="S13" s="11">
        <v>25.867587028433437</v>
      </c>
      <c r="T13" s="11">
        <v>25.845299229911426</v>
      </c>
      <c r="U13" s="11">
        <v>28.296052707062916</v>
      </c>
      <c r="V13" s="11">
        <v>27.907303981014685</v>
      </c>
      <c r="W13" s="11">
        <v>30.542986925576553</v>
      </c>
      <c r="X13" s="11">
        <v>32.498405740775986</v>
      </c>
      <c r="Y13" s="11">
        <v>32.876850559234384</v>
      </c>
      <c r="Z13" s="11">
        <v>33.361596114734063</v>
      </c>
      <c r="AA13" s="11">
        <v>33.893119861640891</v>
      </c>
      <c r="AB13" s="11">
        <v>34.346432888341361</v>
      </c>
      <c r="AC13" s="11">
        <v>34.788854980192035</v>
      </c>
      <c r="AD13" s="11">
        <v>35.232748757410064</v>
      </c>
      <c r="AE13" s="11">
        <v>35.700552526883584</v>
      </c>
      <c r="AF13" s="11">
        <v>36.166068976328262</v>
      </c>
      <c r="AG13" s="11">
        <v>36.661359006875607</v>
      </c>
      <c r="AH13" s="11">
        <v>37.152031867287221</v>
      </c>
      <c r="AI13" s="11">
        <v>37.64269640426182</v>
      </c>
      <c r="AJ13" s="11">
        <v>38.151204768208359</v>
      </c>
      <c r="AK13" s="11">
        <v>38.652981354824696</v>
      </c>
      <c r="AL13" s="11">
        <v>39.150252203844062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54.339922500175561</v>
      </c>
      <c r="N15" s="87">
        <f>SUM(N16:N20)</f>
        <v>53.788134163620789</v>
      </c>
      <c r="O15" s="87">
        <f t="shared" ref="O15:AL15" si="5">SUM(O16:O20)</f>
        <v>56.237688294282854</v>
      </c>
      <c r="P15" s="87">
        <f t="shared" si="5"/>
        <v>56.815343675495029</v>
      </c>
      <c r="Q15" s="87">
        <f t="shared" si="5"/>
        <v>57.328471984058837</v>
      </c>
      <c r="R15" s="87">
        <f t="shared" si="5"/>
        <v>59.049217574016666</v>
      </c>
      <c r="S15" s="87">
        <f t="shared" si="5"/>
        <v>60.009551148668372</v>
      </c>
      <c r="T15" s="87">
        <f t="shared" si="5"/>
        <v>61.153336920739207</v>
      </c>
      <c r="U15" s="87">
        <f t="shared" si="5"/>
        <v>63.144161601792355</v>
      </c>
      <c r="V15" s="87">
        <f t="shared" si="5"/>
        <v>62.985999715506942</v>
      </c>
      <c r="W15" s="87">
        <f t="shared" si="5"/>
        <v>65.081365996338405</v>
      </c>
      <c r="X15" s="87">
        <f t="shared" si="5"/>
        <v>61.666627124573552</v>
      </c>
      <c r="Y15" s="87">
        <f t="shared" si="5"/>
        <v>62.042908351883625</v>
      </c>
      <c r="Z15" s="87">
        <f t="shared" si="5"/>
        <v>62.657420934360957</v>
      </c>
      <c r="AA15" s="87">
        <f t="shared" si="5"/>
        <v>63.397339821355317</v>
      </c>
      <c r="AB15" s="87">
        <f t="shared" si="5"/>
        <v>63.980056499818097</v>
      </c>
      <c r="AC15" s="87">
        <f t="shared" si="5"/>
        <v>64.515241988853703</v>
      </c>
      <c r="AD15" s="87">
        <f t="shared" si="5"/>
        <v>65.020733940887666</v>
      </c>
      <c r="AE15" s="87">
        <f t="shared" si="5"/>
        <v>65.546144990680489</v>
      </c>
      <c r="AF15" s="87">
        <f t="shared" si="5"/>
        <v>66.08076738043151</v>
      </c>
      <c r="AG15" s="87">
        <f t="shared" si="5"/>
        <v>66.633402980466101</v>
      </c>
      <c r="AH15" s="87">
        <f t="shared" si="5"/>
        <v>67.168035230973089</v>
      </c>
      <c r="AI15" s="87">
        <f t="shared" si="5"/>
        <v>67.697058548906938</v>
      </c>
      <c r="AJ15" s="87">
        <f t="shared" si="5"/>
        <v>68.280356699439835</v>
      </c>
      <c r="AK15" s="87">
        <f t="shared" si="5"/>
        <v>68.84614288065552</v>
      </c>
      <c r="AL15" s="87">
        <f t="shared" si="5"/>
        <v>69.427927556010246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7.9772216289748501</v>
      </c>
      <c r="N16" s="11">
        <v>7.7162545346983906</v>
      </c>
      <c r="O16" s="11">
        <v>7.9554270768911097</v>
      </c>
      <c r="P16" s="11">
        <v>8.2945306282581566</v>
      </c>
      <c r="Q16" s="11">
        <v>7.4914902980394027</v>
      </c>
      <c r="R16" s="11">
        <v>7.6432081981617799</v>
      </c>
      <c r="S16" s="11">
        <v>8.0748643511753588</v>
      </c>
      <c r="T16" s="11">
        <v>8.7611824458135619</v>
      </c>
      <c r="U16" s="11">
        <v>9.5614502128239334</v>
      </c>
      <c r="V16" s="11">
        <v>8.8206369814915817</v>
      </c>
      <c r="W16" s="11">
        <v>9.589081122923437</v>
      </c>
      <c r="X16" s="11">
        <v>8.1437892911425358</v>
      </c>
      <c r="Y16" s="11">
        <v>8.2021374360287478</v>
      </c>
      <c r="Z16" s="11">
        <v>8.2792556176005032</v>
      </c>
      <c r="AA16" s="11">
        <v>8.3554289984220311</v>
      </c>
      <c r="AB16" s="11">
        <v>8.4111172585148282</v>
      </c>
      <c r="AC16" s="11">
        <v>8.4645206727532578</v>
      </c>
      <c r="AD16" s="11">
        <v>8.5119086702653153</v>
      </c>
      <c r="AE16" s="11">
        <v>8.5596294477669694</v>
      </c>
      <c r="AF16" s="11">
        <v>8.6004169000979562</v>
      </c>
      <c r="AG16" s="11">
        <v>8.6447078370936357</v>
      </c>
      <c r="AH16" s="11">
        <v>8.6919167021089265</v>
      </c>
      <c r="AI16" s="11">
        <v>8.7369969392519966</v>
      </c>
      <c r="AJ16" s="11">
        <v>8.7851987945455896</v>
      </c>
      <c r="AK16" s="11">
        <v>8.8378188347574209</v>
      </c>
      <c r="AL16" s="11">
        <v>8.8905532975901114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7.6087491795539224</v>
      </c>
      <c r="N17" s="11">
        <v>9.5678267700280824</v>
      </c>
      <c r="O17" s="11">
        <v>9.5649019268912472</v>
      </c>
      <c r="P17" s="11">
        <v>9.2011646938204823</v>
      </c>
      <c r="Q17" s="11">
        <v>9.6624850128366671</v>
      </c>
      <c r="R17" s="11">
        <v>9.3018263614397814</v>
      </c>
      <c r="S17" s="11">
        <v>10.199276935583033</v>
      </c>
      <c r="T17" s="11">
        <v>10.088442920122318</v>
      </c>
      <c r="U17" s="11">
        <v>10.795661039187541</v>
      </c>
      <c r="V17" s="11">
        <v>10.601860875692488</v>
      </c>
      <c r="W17" s="11">
        <v>10.694606584925078</v>
      </c>
      <c r="X17" s="11">
        <v>10.433633008577713</v>
      </c>
      <c r="Y17" s="11">
        <v>10.555808066817123</v>
      </c>
      <c r="Z17" s="11">
        <v>10.685621479564078</v>
      </c>
      <c r="AA17" s="11">
        <v>10.830173406823837</v>
      </c>
      <c r="AB17" s="11">
        <v>10.949924988095594</v>
      </c>
      <c r="AC17" s="11">
        <v>11.062795868112827</v>
      </c>
      <c r="AD17" s="11">
        <v>11.173013802539</v>
      </c>
      <c r="AE17" s="11">
        <v>11.288483599156592</v>
      </c>
      <c r="AF17" s="11">
        <v>11.398975209115772</v>
      </c>
      <c r="AG17" s="11">
        <v>11.50933689277274</v>
      </c>
      <c r="AH17" s="11">
        <v>11.609457494420635</v>
      </c>
      <c r="AI17" s="11">
        <v>11.705679708429638</v>
      </c>
      <c r="AJ17" s="11">
        <v>11.818939679303156</v>
      </c>
      <c r="AK17" s="11">
        <v>11.932037886818723</v>
      </c>
      <c r="AL17" s="11">
        <v>12.042978990667978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4.8893967718487588</v>
      </c>
      <c r="N18" s="11">
        <v>5.4450661993221985</v>
      </c>
      <c r="O18" s="11">
        <v>5.5437184422669272</v>
      </c>
      <c r="P18" s="11">
        <v>4.8577279515240859</v>
      </c>
      <c r="Q18" s="11">
        <v>4.9731059139601657</v>
      </c>
      <c r="R18" s="11">
        <v>5.0782263297945391</v>
      </c>
      <c r="S18" s="11">
        <v>5.4502608572143947</v>
      </c>
      <c r="T18" s="11">
        <v>5.0763319387789876</v>
      </c>
      <c r="U18" s="11">
        <v>5.1743852203382259</v>
      </c>
      <c r="V18" s="11">
        <v>5.0521785934724273</v>
      </c>
      <c r="W18" s="11">
        <v>5.3481138102137775</v>
      </c>
      <c r="X18" s="11">
        <v>5.9963840809489195</v>
      </c>
      <c r="Y18" s="11">
        <v>6.1102145732221507</v>
      </c>
      <c r="Z18" s="11">
        <v>6.2363896701409498</v>
      </c>
      <c r="AA18" s="11">
        <v>6.3735478111203756</v>
      </c>
      <c r="AB18" s="11">
        <v>6.5022368283480461</v>
      </c>
      <c r="AC18" s="11">
        <v>6.6198347691044894</v>
      </c>
      <c r="AD18" s="11">
        <v>6.7354156199841091</v>
      </c>
      <c r="AE18" s="11">
        <v>6.8371325498762774</v>
      </c>
      <c r="AF18" s="11">
        <v>6.9612833364005748</v>
      </c>
      <c r="AG18" s="11">
        <v>7.0702639663429396</v>
      </c>
      <c r="AH18" s="11">
        <v>7.177559303611349</v>
      </c>
      <c r="AI18" s="11">
        <v>7.2742458237813867</v>
      </c>
      <c r="AJ18" s="11">
        <v>7.4016410999164561</v>
      </c>
      <c r="AK18" s="11">
        <v>7.5021212698610968</v>
      </c>
      <c r="AL18" s="11">
        <v>7.6311218518475119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6.8590310712599951</v>
      </c>
      <c r="N19" s="11">
        <v>6.0888463411716991</v>
      </c>
      <c r="O19" s="11">
        <v>6.9912564921347116</v>
      </c>
      <c r="P19" s="11">
        <v>7.8033517800442329</v>
      </c>
      <c r="Q19" s="11">
        <v>7.7557406815510692</v>
      </c>
      <c r="R19" s="11">
        <v>8.8895200115601476</v>
      </c>
      <c r="S19" s="11">
        <v>7.8302491962866263</v>
      </c>
      <c r="T19" s="11">
        <v>8.3334235536350079</v>
      </c>
      <c r="U19" s="11">
        <v>8.1046836293801299</v>
      </c>
      <c r="V19" s="11">
        <v>9.3611552205464363</v>
      </c>
      <c r="W19" s="11">
        <v>9.3826823360880898</v>
      </c>
      <c r="X19" s="11">
        <v>8.818246989019503</v>
      </c>
      <c r="Y19" s="11">
        <v>8.7131766445411323</v>
      </c>
      <c r="Z19" s="11">
        <v>8.7654937438046421</v>
      </c>
      <c r="AA19" s="11">
        <v>8.9084421226488857</v>
      </c>
      <c r="AB19" s="11">
        <v>9.026206510737337</v>
      </c>
      <c r="AC19" s="11">
        <v>9.1424850183641855</v>
      </c>
      <c r="AD19" s="11">
        <v>9.2519621115168462</v>
      </c>
      <c r="AE19" s="11">
        <v>9.3649329054941415</v>
      </c>
      <c r="AF19" s="11">
        <v>9.4805903011195305</v>
      </c>
      <c r="AG19" s="11">
        <v>9.6051778925544351</v>
      </c>
      <c r="AH19" s="11">
        <v>9.7196377418243483</v>
      </c>
      <c r="AI19" s="11">
        <v>9.843322927511073</v>
      </c>
      <c r="AJ19" s="11">
        <v>9.976198825581319</v>
      </c>
      <c r="AK19" s="11">
        <v>10.09929295731356</v>
      </c>
      <c r="AL19" s="11">
        <v>10.225599217625376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27.005523848538033</v>
      </c>
      <c r="N20" s="11">
        <v>24.970140318400418</v>
      </c>
      <c r="O20" s="11">
        <v>26.182384356098858</v>
      </c>
      <c r="P20" s="11">
        <v>26.658568621848065</v>
      </c>
      <c r="Q20" s="11">
        <v>27.445650077671534</v>
      </c>
      <c r="R20" s="11">
        <v>28.13643667306042</v>
      </c>
      <c r="S20" s="11">
        <v>28.454899808408957</v>
      </c>
      <c r="T20" s="11">
        <v>28.893956062389339</v>
      </c>
      <c r="U20" s="11">
        <v>29.50798150006252</v>
      </c>
      <c r="V20" s="11">
        <v>29.15016804430401</v>
      </c>
      <c r="W20" s="11">
        <v>30.066882142188014</v>
      </c>
      <c r="X20" s="11">
        <v>28.27457375488488</v>
      </c>
      <c r="Y20" s="11">
        <v>28.461571631274467</v>
      </c>
      <c r="Z20" s="11">
        <v>28.69066042325078</v>
      </c>
      <c r="AA20" s="11">
        <v>28.92974748234019</v>
      </c>
      <c r="AB20" s="11">
        <v>29.090570914122289</v>
      </c>
      <c r="AC20" s="11">
        <v>29.225605660518944</v>
      </c>
      <c r="AD20" s="11">
        <v>29.348433736582397</v>
      </c>
      <c r="AE20" s="11">
        <v>29.495966488386511</v>
      </c>
      <c r="AF20" s="11">
        <v>29.639501633697673</v>
      </c>
      <c r="AG20" s="11">
        <v>29.803916391702352</v>
      </c>
      <c r="AH20" s="11">
        <v>29.969463989007831</v>
      </c>
      <c r="AI20" s="11">
        <v>30.136813149932845</v>
      </c>
      <c r="AJ20" s="11">
        <v>30.298378300093304</v>
      </c>
      <c r="AK20" s="11">
        <v>30.474871931904726</v>
      </c>
      <c r="AL20" s="11">
        <v>30.637674198279267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59.04902556030288</v>
      </c>
      <c r="N22" s="87">
        <f>SUM(N23:N24)</f>
        <v>58.785063873859684</v>
      </c>
      <c r="O22" s="87">
        <f t="shared" ref="O22:AL22" si="7">SUM(O23:O24)</f>
        <v>60.620352059601743</v>
      </c>
      <c r="P22" s="87">
        <f t="shared" si="7"/>
        <v>58.926687452304186</v>
      </c>
      <c r="Q22" s="87">
        <f t="shared" si="7"/>
        <v>59.712021270676622</v>
      </c>
      <c r="R22" s="87">
        <f t="shared" si="7"/>
        <v>62.694526927712019</v>
      </c>
      <c r="S22" s="87">
        <f t="shared" si="7"/>
        <v>60.939448161942877</v>
      </c>
      <c r="T22" s="87">
        <f t="shared" si="7"/>
        <v>62.184230410002193</v>
      </c>
      <c r="U22" s="87">
        <f t="shared" si="7"/>
        <v>62.464668050031555</v>
      </c>
      <c r="V22" s="87">
        <f t="shared" si="7"/>
        <v>58.229882786668121</v>
      </c>
      <c r="W22" s="87">
        <f t="shared" si="7"/>
        <v>60.176785213748161</v>
      </c>
      <c r="X22" s="87">
        <f t="shared" si="7"/>
        <v>58.040387855616743</v>
      </c>
      <c r="Y22" s="87">
        <f t="shared" si="7"/>
        <v>58.032928037908775</v>
      </c>
      <c r="Z22" s="87">
        <f t="shared" si="7"/>
        <v>58.000003376538913</v>
      </c>
      <c r="AA22" s="87">
        <f t="shared" si="7"/>
        <v>57.9779883422705</v>
      </c>
      <c r="AB22" s="87">
        <f t="shared" si="7"/>
        <v>57.770793334316139</v>
      </c>
      <c r="AC22" s="87">
        <f t="shared" si="7"/>
        <v>57.420570724827613</v>
      </c>
      <c r="AD22" s="87">
        <f t="shared" si="7"/>
        <v>57.035298194596947</v>
      </c>
      <c r="AE22" s="87">
        <f t="shared" si="7"/>
        <v>56.594140232728215</v>
      </c>
      <c r="AF22" s="87">
        <f t="shared" si="7"/>
        <v>56.130113682198186</v>
      </c>
      <c r="AG22" s="87">
        <f t="shared" si="7"/>
        <v>55.683068885244502</v>
      </c>
      <c r="AH22" s="87">
        <f t="shared" si="7"/>
        <v>55.197870616716756</v>
      </c>
      <c r="AI22" s="87">
        <f t="shared" si="7"/>
        <v>54.712459685506587</v>
      </c>
      <c r="AJ22" s="87">
        <f t="shared" si="7"/>
        <v>54.124112057233397</v>
      </c>
      <c r="AK22" s="87">
        <f t="shared" si="7"/>
        <v>53.558430251478761</v>
      </c>
      <c r="AL22" s="87">
        <f t="shared" si="7"/>
        <v>53.062512616994461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45.915935327459842</v>
      </c>
      <c r="N23" s="11">
        <v>46.678503095361108</v>
      </c>
      <c r="O23" s="11">
        <v>48.608003377441761</v>
      </c>
      <c r="P23" s="11">
        <v>46.860782130303612</v>
      </c>
      <c r="Q23" s="11">
        <v>47.771388624949907</v>
      </c>
      <c r="R23" s="11">
        <v>51.088712997845121</v>
      </c>
      <c r="S23" s="11">
        <v>49.759968726501285</v>
      </c>
      <c r="T23" s="11">
        <v>50.540014010029175</v>
      </c>
      <c r="U23" s="11">
        <v>50.600720548128464</v>
      </c>
      <c r="V23" s="11">
        <v>48.131937874706779</v>
      </c>
      <c r="W23" s="11">
        <v>50.310664646235288</v>
      </c>
      <c r="X23" s="11">
        <v>47.034315105645959</v>
      </c>
      <c r="Y23" s="11">
        <v>47.111484441172912</v>
      </c>
      <c r="Z23" s="11">
        <v>47.196478863571151</v>
      </c>
      <c r="AA23" s="11">
        <v>47.293090578744952</v>
      </c>
      <c r="AB23" s="11">
        <v>47.269030523828192</v>
      </c>
      <c r="AC23" s="11">
        <v>47.187426136663319</v>
      </c>
      <c r="AD23" s="11">
        <v>47.050144483814201</v>
      </c>
      <c r="AE23" s="11">
        <v>46.89540203910235</v>
      </c>
      <c r="AF23" s="11">
        <v>46.743200403240976</v>
      </c>
      <c r="AG23" s="11">
        <v>46.616947513340982</v>
      </c>
      <c r="AH23" s="11">
        <v>46.473454012820419</v>
      </c>
      <c r="AI23" s="11">
        <v>46.301559183989042</v>
      </c>
      <c r="AJ23" s="11">
        <v>46.125826968465987</v>
      </c>
      <c r="AK23" s="11">
        <v>45.923848693993364</v>
      </c>
      <c r="AL23" s="11">
        <v>45.692396210161498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13.13309023284304</v>
      </c>
      <c r="N24" s="11">
        <v>12.106560778498574</v>
      </c>
      <c r="O24" s="11">
        <v>12.012348682159983</v>
      </c>
      <c r="P24" s="11">
        <v>12.065905322000576</v>
      </c>
      <c r="Q24" s="11">
        <v>11.940632645726714</v>
      </c>
      <c r="R24" s="11">
        <v>11.605813929866898</v>
      </c>
      <c r="S24" s="11">
        <v>11.179479435441589</v>
      </c>
      <c r="T24" s="11">
        <v>11.644216399973017</v>
      </c>
      <c r="U24" s="11">
        <v>11.863947501903091</v>
      </c>
      <c r="V24" s="11">
        <v>10.097944911961342</v>
      </c>
      <c r="W24" s="11">
        <v>9.8661205675128691</v>
      </c>
      <c r="X24" s="11">
        <v>11.00607274997078</v>
      </c>
      <c r="Y24" s="11">
        <v>10.921443596735861</v>
      </c>
      <c r="Z24" s="11">
        <v>10.80352451296776</v>
      </c>
      <c r="AA24" s="11">
        <v>10.68489776352555</v>
      </c>
      <c r="AB24" s="11">
        <v>10.501762810487945</v>
      </c>
      <c r="AC24" s="11">
        <v>10.233144588164294</v>
      </c>
      <c r="AD24" s="11">
        <v>9.9851537107827433</v>
      </c>
      <c r="AE24" s="11">
        <v>9.6987381936258661</v>
      </c>
      <c r="AF24" s="11">
        <v>9.3869132789572056</v>
      </c>
      <c r="AG24" s="11">
        <v>9.0661213719035203</v>
      </c>
      <c r="AH24" s="11">
        <v>8.7244166038963371</v>
      </c>
      <c r="AI24" s="11">
        <v>8.4109005015175438</v>
      </c>
      <c r="AJ24" s="11">
        <v>7.9982850887674113</v>
      </c>
      <c r="AK24" s="11">
        <v>7.6345815574853981</v>
      </c>
      <c r="AL24" s="11">
        <v>7.3701164068329614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63.780521538508282</v>
      </c>
      <c r="N26" s="87">
        <f>SUM(N27:N30)</f>
        <v>58.094080936593585</v>
      </c>
      <c r="O26" s="87">
        <f t="shared" ref="O26:AL26" si="9">SUM(O27:O30)</f>
        <v>59.913683880847891</v>
      </c>
      <c r="P26" s="87">
        <f t="shared" si="9"/>
        <v>62.771318687342358</v>
      </c>
      <c r="Q26" s="87">
        <f t="shared" si="9"/>
        <v>60.045055589811781</v>
      </c>
      <c r="R26" s="87">
        <f>SUM(R27:R30)</f>
        <v>64.954401524171217</v>
      </c>
      <c r="S26" s="87">
        <f t="shared" si="9"/>
        <v>60.94686233451494</v>
      </c>
      <c r="T26" s="87">
        <f t="shared" si="9"/>
        <v>60.051934331244048</v>
      </c>
      <c r="U26" s="87">
        <f t="shared" si="9"/>
        <v>66.656070793151912</v>
      </c>
      <c r="V26" s="87">
        <f t="shared" si="9"/>
        <v>67.150848293282678</v>
      </c>
      <c r="W26" s="87">
        <f t="shared" si="9"/>
        <v>57.166091222879935</v>
      </c>
      <c r="X26" s="87">
        <f t="shared" si="9"/>
        <v>58.066617900778077</v>
      </c>
      <c r="Y26" s="87">
        <f t="shared" si="9"/>
        <v>57.789307317766955</v>
      </c>
      <c r="Z26" s="87">
        <f t="shared" si="9"/>
        <v>57.493275408357505</v>
      </c>
      <c r="AA26" s="87">
        <f t="shared" si="9"/>
        <v>57.226687531285108</v>
      </c>
      <c r="AB26" s="87">
        <f t="shared" si="9"/>
        <v>56.871328843966722</v>
      </c>
      <c r="AC26" s="87">
        <f t="shared" si="9"/>
        <v>56.480257348736124</v>
      </c>
      <c r="AD26" s="87">
        <f t="shared" si="9"/>
        <v>56.063342598797988</v>
      </c>
      <c r="AE26" s="87">
        <f t="shared" si="9"/>
        <v>55.66853132391693</v>
      </c>
      <c r="AF26" s="87">
        <f t="shared" si="9"/>
        <v>55.262235256483166</v>
      </c>
      <c r="AG26" s="87">
        <f t="shared" si="9"/>
        <v>54.885079934739395</v>
      </c>
      <c r="AH26" s="87">
        <f t="shared" si="9"/>
        <v>54.499888211271859</v>
      </c>
      <c r="AI26" s="87">
        <f t="shared" si="9"/>
        <v>54.124704920470712</v>
      </c>
      <c r="AJ26" s="87">
        <f t="shared" si="9"/>
        <v>53.753320583882491</v>
      </c>
      <c r="AK26" s="87">
        <f t="shared" si="9"/>
        <v>53.377555053587344</v>
      </c>
      <c r="AL26" s="87">
        <f t="shared" si="9"/>
        <v>52.996547315645259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7.8402777091484683</v>
      </c>
      <c r="N27" s="11">
        <v>5.8357765908799459</v>
      </c>
      <c r="O27" s="11">
        <v>7.1818940507918239</v>
      </c>
      <c r="P27" s="11">
        <v>6.5899590079407178</v>
      </c>
      <c r="Q27" s="11">
        <v>5.9125490697166461</v>
      </c>
      <c r="R27" s="11">
        <v>7.230567679338896</v>
      </c>
      <c r="S27" s="11">
        <v>6.1361497859672935</v>
      </c>
      <c r="T27" s="11">
        <v>5.1216557661754001</v>
      </c>
      <c r="U27" s="11">
        <v>7.3015249094191113</v>
      </c>
      <c r="V27" s="11">
        <v>6.4294726491939258</v>
      </c>
      <c r="W27" s="11">
        <v>5.3258240820688885</v>
      </c>
      <c r="X27" s="11">
        <v>5.2304929482248541</v>
      </c>
      <c r="Y27" s="11">
        <v>5.2731199327188909</v>
      </c>
      <c r="Z27" s="11">
        <v>5.3498312949219669</v>
      </c>
      <c r="AA27" s="11">
        <v>5.4280146208544586</v>
      </c>
      <c r="AB27" s="11">
        <v>5.4716779989298203</v>
      </c>
      <c r="AC27" s="11">
        <v>5.510404985414505</v>
      </c>
      <c r="AD27" s="11">
        <v>5.5480102292424061</v>
      </c>
      <c r="AE27" s="11">
        <v>5.5835629775193523</v>
      </c>
      <c r="AF27" s="11">
        <v>5.619362420083811</v>
      </c>
      <c r="AG27" s="11">
        <v>5.655767483309651</v>
      </c>
      <c r="AH27" s="11">
        <v>5.6939254604251586</v>
      </c>
      <c r="AI27" s="11">
        <v>5.7301703916565101</v>
      </c>
      <c r="AJ27" s="11">
        <v>5.7671541496968075</v>
      </c>
      <c r="AK27" s="11">
        <v>5.8024762540007551</v>
      </c>
      <c r="AL27" s="11">
        <v>5.8366480192466534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24.330881705643343</v>
      </c>
      <c r="N28" s="11">
        <v>24.584697821768266</v>
      </c>
      <c r="O28" s="11">
        <v>24.02542127913399</v>
      </c>
      <c r="P28" s="11">
        <v>25.730598796565616</v>
      </c>
      <c r="Q28" s="11">
        <v>25.785831186524621</v>
      </c>
      <c r="R28" s="11">
        <v>27.547652177413493</v>
      </c>
      <c r="S28" s="11">
        <v>25.866927363014881</v>
      </c>
      <c r="T28" s="11">
        <v>25.344230619917976</v>
      </c>
      <c r="U28" s="11">
        <v>27.304947210511443</v>
      </c>
      <c r="V28" s="11">
        <v>28.553503682824946</v>
      </c>
      <c r="W28" s="11">
        <v>23.89847834732938</v>
      </c>
      <c r="X28" s="11">
        <v>23.954762814047339</v>
      </c>
      <c r="Y28" s="11">
        <v>23.860326034506841</v>
      </c>
      <c r="Z28" s="11">
        <v>23.808311664328112</v>
      </c>
      <c r="AA28" s="11">
        <v>23.738061858965736</v>
      </c>
      <c r="AB28" s="11">
        <v>23.612992958383217</v>
      </c>
      <c r="AC28" s="11">
        <v>23.46035236518971</v>
      </c>
      <c r="AD28" s="11">
        <v>23.292488637881245</v>
      </c>
      <c r="AE28" s="11">
        <v>23.118289757268812</v>
      </c>
      <c r="AF28" s="11">
        <v>22.941189453306428</v>
      </c>
      <c r="AG28" s="11">
        <v>22.787168517916427</v>
      </c>
      <c r="AH28" s="11">
        <v>22.631930523056361</v>
      </c>
      <c r="AI28" s="11">
        <v>22.487217179277721</v>
      </c>
      <c r="AJ28" s="11">
        <v>22.339204240426572</v>
      </c>
      <c r="AK28" s="11">
        <v>22.185180820431157</v>
      </c>
      <c r="AL28" s="11">
        <v>22.026621497664539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21.683867684873771</v>
      </c>
      <c r="N29" s="11">
        <v>18.563840163844564</v>
      </c>
      <c r="O29" s="11">
        <v>18.421653793524548</v>
      </c>
      <c r="P29" s="11">
        <v>20.124199045417594</v>
      </c>
      <c r="Q29" s="11">
        <v>17.583571628948864</v>
      </c>
      <c r="R29" s="11">
        <v>19.366548017371692</v>
      </c>
      <c r="S29" s="11">
        <v>18.060827958002765</v>
      </c>
      <c r="T29" s="11">
        <v>18.666895985582361</v>
      </c>
      <c r="U29" s="11">
        <v>22.301008369739371</v>
      </c>
      <c r="V29" s="11">
        <v>23.077106477717102</v>
      </c>
      <c r="W29" s="11">
        <v>18.812587286290373</v>
      </c>
      <c r="X29" s="11">
        <v>19.872041553875196</v>
      </c>
      <c r="Y29" s="11">
        <v>19.668008430983381</v>
      </c>
      <c r="Z29" s="11">
        <v>19.417712500215888</v>
      </c>
      <c r="AA29" s="11">
        <v>19.214662520476413</v>
      </c>
      <c r="AB29" s="11">
        <v>19.01689176886207</v>
      </c>
      <c r="AC29" s="11">
        <v>18.789497394854422</v>
      </c>
      <c r="AD29" s="11">
        <v>18.550624023997283</v>
      </c>
      <c r="AE29" s="11">
        <v>18.334120551632534</v>
      </c>
      <c r="AF29" s="11">
        <v>18.105119807988512</v>
      </c>
      <c r="AG29" s="11">
        <v>17.876534093029164</v>
      </c>
      <c r="AH29" s="11">
        <v>17.642664809257642</v>
      </c>
      <c r="AI29" s="11">
        <v>17.41182637874622</v>
      </c>
      <c r="AJ29" s="11">
        <v>17.184675783781909</v>
      </c>
      <c r="AK29" s="11">
        <v>16.952112733274397</v>
      </c>
      <c r="AL29" s="11">
        <v>16.7169502922055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9.9254944388427013</v>
      </c>
      <c r="N30" s="11">
        <v>9.109766360100803</v>
      </c>
      <c r="O30" s="11">
        <v>10.284714757397529</v>
      </c>
      <c r="P30" s="11">
        <v>10.326561837418421</v>
      </c>
      <c r="Q30" s="11">
        <v>10.763103704621649</v>
      </c>
      <c r="R30" s="11">
        <v>10.809633650047138</v>
      </c>
      <c r="S30" s="11">
        <v>10.882957227530008</v>
      </c>
      <c r="T30" s="11">
        <v>10.919151959568312</v>
      </c>
      <c r="U30" s="11">
        <v>9.7485903034819756</v>
      </c>
      <c r="V30" s="11">
        <v>9.090765483546706</v>
      </c>
      <c r="W30" s="11">
        <v>9.1292015071912882</v>
      </c>
      <c r="X30" s="11">
        <v>9.0093205846306947</v>
      </c>
      <c r="Y30" s="11">
        <v>8.987852919557838</v>
      </c>
      <c r="Z30" s="11">
        <v>8.9174199488915384</v>
      </c>
      <c r="AA30" s="11">
        <v>8.8459485309884975</v>
      </c>
      <c r="AB30" s="11">
        <v>8.7697661177916224</v>
      </c>
      <c r="AC30" s="11">
        <v>8.7200026032774876</v>
      </c>
      <c r="AD30" s="11">
        <v>8.6722197076770566</v>
      </c>
      <c r="AE30" s="11">
        <v>8.6325580374962314</v>
      </c>
      <c r="AF30" s="11">
        <v>8.59656357510441</v>
      </c>
      <c r="AG30" s="11">
        <v>8.5656098404841465</v>
      </c>
      <c r="AH30" s="11">
        <v>8.5313674185326942</v>
      </c>
      <c r="AI30" s="11">
        <v>8.4954909707902626</v>
      </c>
      <c r="AJ30" s="11">
        <v>8.4622864099772048</v>
      </c>
      <c r="AK30" s="11">
        <v>8.437785245881031</v>
      </c>
      <c r="AL30" s="11">
        <v>8.4163275065285674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51.230836938534679</v>
      </c>
      <c r="N32" s="87">
        <f t="shared" si="10"/>
        <v>49.182369644470732</v>
      </c>
      <c r="O32" s="87">
        <f t="shared" si="10"/>
        <v>50.189361249842861</v>
      </c>
      <c r="P32" s="87">
        <f t="shared" si="10"/>
        <v>49.774663572670335</v>
      </c>
      <c r="Q32" s="87">
        <f t="shared" si="10"/>
        <v>50.394524006002214</v>
      </c>
      <c r="R32" s="87">
        <f t="shared" si="10"/>
        <v>51.443779974784945</v>
      </c>
      <c r="S32" s="87">
        <f t="shared" si="10"/>
        <v>54.713967106034239</v>
      </c>
      <c r="T32" s="87">
        <f t="shared" si="10"/>
        <v>53.624524132518914</v>
      </c>
      <c r="U32" s="87">
        <f t="shared" si="10"/>
        <v>52.157465870603289</v>
      </c>
      <c r="V32" s="87">
        <f t="shared" si="10"/>
        <v>51.526374503347732</v>
      </c>
      <c r="W32" s="87">
        <f t="shared" si="10"/>
        <v>49.310667805511812</v>
      </c>
      <c r="X32" s="87">
        <f t="shared" si="10"/>
        <v>50.844242040271119</v>
      </c>
      <c r="Y32" s="87">
        <f t="shared" si="10"/>
        <v>51.294220447552092</v>
      </c>
      <c r="Z32" s="87">
        <f t="shared" si="10"/>
        <v>51.811177588580392</v>
      </c>
      <c r="AA32" s="87">
        <f t="shared" si="10"/>
        <v>52.383874371022131</v>
      </c>
      <c r="AB32" s="87">
        <f t="shared" si="10"/>
        <v>52.843629794349042</v>
      </c>
      <c r="AC32" s="87">
        <f t="shared" si="10"/>
        <v>53.278675011145324</v>
      </c>
      <c r="AD32" s="87">
        <f t="shared" si="10"/>
        <v>53.694121086579656</v>
      </c>
      <c r="AE32" s="87">
        <f t="shared" ref="AE32" si="11">SUM(AE33:AE35)</f>
        <v>54.13291908310876</v>
      </c>
      <c r="AF32" s="87">
        <f t="shared" ref="AF32" si="12">SUM(AF33:AF35)</f>
        <v>54.5520763269204</v>
      </c>
      <c r="AG32" s="87">
        <f t="shared" ref="AG32" si="13">SUM(AG33:AG35)</f>
        <v>54.969689831325319</v>
      </c>
      <c r="AH32" s="87">
        <f t="shared" ref="AH32" si="14">SUM(AH33:AH35)</f>
        <v>55.402240079441128</v>
      </c>
      <c r="AI32" s="87">
        <f t="shared" ref="AI32" si="15">SUM(AI33:AI35)</f>
        <v>55.825273259655106</v>
      </c>
      <c r="AJ32" s="87">
        <f t="shared" ref="AJ32" si="16">SUM(AJ33:AJ35)</f>
        <v>56.275900744951585</v>
      </c>
      <c r="AK32" s="87">
        <f t="shared" ref="AK32" si="17">SUM(AK33:AK35)</f>
        <v>56.739723979476452</v>
      </c>
      <c r="AL32" s="87">
        <f t="shared" ref="AL32" si="18">SUM(AL33:AL35)</f>
        <v>57.195166281720425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40.395861291500076</v>
      </c>
      <c r="N33" s="11">
        <v>37.490281470926689</v>
      </c>
      <c r="O33" s="11">
        <v>38.60573700325579</v>
      </c>
      <c r="P33" s="11">
        <v>37.979360986107892</v>
      </c>
      <c r="Q33" s="11">
        <v>40.167857634397976</v>
      </c>
      <c r="R33" s="11">
        <v>38.989033399837055</v>
      </c>
      <c r="S33" s="11">
        <v>42.059026363056752</v>
      </c>
      <c r="T33" s="11">
        <v>41.099702885071729</v>
      </c>
      <c r="U33" s="11">
        <v>40.602885231045903</v>
      </c>
      <c r="V33" s="11">
        <v>39.714933248923217</v>
      </c>
      <c r="W33" s="11">
        <v>38.432406419975138</v>
      </c>
      <c r="X33" s="11">
        <v>39.981997921018042</v>
      </c>
      <c r="Y33" s="11">
        <v>40.385529708608345</v>
      </c>
      <c r="Z33" s="11">
        <v>40.839800946172957</v>
      </c>
      <c r="AA33" s="11">
        <v>41.336350810905508</v>
      </c>
      <c r="AB33" s="11">
        <v>41.742941990295954</v>
      </c>
      <c r="AC33" s="11">
        <v>42.133064744600965</v>
      </c>
      <c r="AD33" s="11">
        <v>42.50816072904675</v>
      </c>
      <c r="AE33" s="11">
        <v>42.909898637309055</v>
      </c>
      <c r="AF33" s="11">
        <v>43.292881065412296</v>
      </c>
      <c r="AG33" s="11">
        <v>43.67239614441133</v>
      </c>
      <c r="AH33" s="11">
        <v>44.062176368116539</v>
      </c>
      <c r="AI33" s="11">
        <v>44.444201537331907</v>
      </c>
      <c r="AJ33" s="11">
        <v>44.853746167373096</v>
      </c>
      <c r="AK33" s="11">
        <v>45.267781448173253</v>
      </c>
      <c r="AL33" s="11">
        <v>45.665989436153147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10.081662368783753</v>
      </c>
      <c r="N34" s="11">
        <v>11.177761384981434</v>
      </c>
      <c r="O34" s="11">
        <v>11.048442007995371</v>
      </c>
      <c r="P34" s="11">
        <v>11.330800734391197</v>
      </c>
      <c r="Q34" s="11">
        <v>9.6882011010288771</v>
      </c>
      <c r="R34" s="11">
        <v>11.94906199147472</v>
      </c>
      <c r="S34" s="11">
        <v>12.231742381087145</v>
      </c>
      <c r="T34" s="11">
        <v>12.084645460107387</v>
      </c>
      <c r="U34" s="11">
        <v>11.073975109873961</v>
      </c>
      <c r="V34" s="11">
        <v>11.391664035312639</v>
      </c>
      <c r="W34" s="11">
        <v>10.352827570407129</v>
      </c>
      <c r="X34" s="11">
        <v>10.447335827403638</v>
      </c>
      <c r="Y34" s="11">
        <v>10.488713237516583</v>
      </c>
      <c r="Z34" s="11">
        <v>10.546028030087243</v>
      </c>
      <c r="AA34" s="11">
        <v>10.616335362710892</v>
      </c>
      <c r="AB34" s="11">
        <v>10.66353341560372</v>
      </c>
      <c r="AC34" s="11">
        <v>10.70370070242366</v>
      </c>
      <c r="AD34" s="11">
        <v>10.739466119689046</v>
      </c>
      <c r="AE34" s="11">
        <v>10.772822884096867</v>
      </c>
      <c r="AF34" s="11">
        <v>10.803447105901688</v>
      </c>
      <c r="AG34" s="11">
        <v>10.837050659097137</v>
      </c>
      <c r="AH34" s="11">
        <v>10.875457775317333</v>
      </c>
      <c r="AI34" s="11">
        <v>10.912853817921377</v>
      </c>
      <c r="AJ34" s="11">
        <v>10.94854904736426</v>
      </c>
      <c r="AK34" s="11">
        <v>10.994681941374024</v>
      </c>
      <c r="AL34" s="11">
        <v>11.046589817681564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0.7533132782508476</v>
      </c>
      <c r="N35" s="11">
        <v>0.51432678856260639</v>
      </c>
      <c r="O35" s="11">
        <v>0.53518223859169922</v>
      </c>
      <c r="P35" s="11">
        <v>0.46450185217124812</v>
      </c>
      <c r="Q35" s="11">
        <v>0.53846527057535731</v>
      </c>
      <c r="R35" s="11">
        <v>0.50568458347317136</v>
      </c>
      <c r="S35" s="11">
        <v>0.42319836189034249</v>
      </c>
      <c r="T35" s="11">
        <v>0.44017578733979801</v>
      </c>
      <c r="U35" s="11">
        <v>0.48060552968342635</v>
      </c>
      <c r="V35" s="11">
        <v>0.41977721911187676</v>
      </c>
      <c r="W35" s="11">
        <v>0.5254338151295449</v>
      </c>
      <c r="X35" s="11">
        <v>0.41490829184943734</v>
      </c>
      <c r="Y35" s="11">
        <v>0.41997750142715906</v>
      </c>
      <c r="Z35" s="11">
        <v>0.42534861232019411</v>
      </c>
      <c r="AA35" s="11">
        <v>0.43118819740572878</v>
      </c>
      <c r="AB35" s="11">
        <v>0.4371543884493746</v>
      </c>
      <c r="AC35" s="11">
        <v>0.44190956412069854</v>
      </c>
      <c r="AD35" s="11">
        <v>0.44649423784385522</v>
      </c>
      <c r="AE35" s="11">
        <v>0.45019756170283665</v>
      </c>
      <c r="AF35" s="11">
        <v>0.45574815560641674</v>
      </c>
      <c r="AG35" s="11">
        <v>0.46024302781685328</v>
      </c>
      <c r="AH35" s="11">
        <v>0.46460593600726074</v>
      </c>
      <c r="AI35" s="11">
        <v>0.46821790440182331</v>
      </c>
      <c r="AJ35" s="11">
        <v>0.47360553021422808</v>
      </c>
      <c r="AK35" s="11">
        <v>0.47726058992917281</v>
      </c>
      <c r="AL35" s="11">
        <v>0.4825870278857109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39.426960460863626</v>
      </c>
      <c r="N37" s="87">
        <f t="shared" ref="N37:AL37" si="19">SUM(N38:N39)</f>
        <v>40.90355906506116</v>
      </c>
      <c r="O37" s="87">
        <f t="shared" si="19"/>
        <v>44.149179204712851</v>
      </c>
      <c r="P37" s="87">
        <f t="shared" si="19"/>
        <v>43.68774154099281</v>
      </c>
      <c r="Q37" s="87">
        <f t="shared" si="19"/>
        <v>45.641843414588635</v>
      </c>
      <c r="R37" s="87">
        <f t="shared" si="19"/>
        <v>44.035888119336505</v>
      </c>
      <c r="S37" s="87">
        <f t="shared" si="19"/>
        <v>43.497515980421724</v>
      </c>
      <c r="T37" s="87">
        <f t="shared" si="19"/>
        <v>43.650131593157212</v>
      </c>
      <c r="U37" s="87">
        <f t="shared" si="19"/>
        <v>42.824324438255523</v>
      </c>
      <c r="V37" s="87">
        <f t="shared" si="19"/>
        <v>40.978767572101816</v>
      </c>
      <c r="W37" s="87">
        <f t="shared" si="19"/>
        <v>40.463993007988073</v>
      </c>
      <c r="X37" s="87">
        <f t="shared" si="19"/>
        <v>40.597429989324624</v>
      </c>
      <c r="Y37" s="87">
        <f t="shared" si="19"/>
        <v>40.76051552817998</v>
      </c>
      <c r="Z37" s="87">
        <f t="shared" si="19"/>
        <v>40.957689948713323</v>
      </c>
      <c r="AA37" s="87">
        <f t="shared" si="19"/>
        <v>41.168422953716565</v>
      </c>
      <c r="AB37" s="87">
        <f t="shared" si="19"/>
        <v>41.268050556431383</v>
      </c>
      <c r="AC37" s="87">
        <f t="shared" si="19"/>
        <v>41.328996586869678</v>
      </c>
      <c r="AD37" s="87">
        <f t="shared" si="19"/>
        <v>41.374698916992962</v>
      </c>
      <c r="AE37" s="87">
        <f t="shared" si="19"/>
        <v>41.418173905741945</v>
      </c>
      <c r="AF37" s="87">
        <f t="shared" si="19"/>
        <v>41.463575207625198</v>
      </c>
      <c r="AG37" s="87">
        <f t="shared" si="19"/>
        <v>41.520752071598118</v>
      </c>
      <c r="AH37" s="87">
        <f t="shared" si="19"/>
        <v>41.612858701067715</v>
      </c>
      <c r="AI37" s="87">
        <f t="shared" si="19"/>
        <v>41.700491576159727</v>
      </c>
      <c r="AJ37" s="87">
        <f t="shared" si="19"/>
        <v>41.798000293367416</v>
      </c>
      <c r="AK37" s="87">
        <f t="shared" si="19"/>
        <v>41.877024302694934</v>
      </c>
      <c r="AL37" s="87">
        <f t="shared" si="19"/>
        <v>41.930893546184073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31.408940265351788</v>
      </c>
      <c r="N38" s="11">
        <v>32.805453624881387</v>
      </c>
      <c r="O38" s="11">
        <v>35.569009366175379</v>
      </c>
      <c r="P38" s="11">
        <v>35.064521778028627</v>
      </c>
      <c r="Q38" s="11">
        <v>37.246461976940324</v>
      </c>
      <c r="R38" s="11">
        <v>34.804749473946991</v>
      </c>
      <c r="S38" s="11">
        <v>34.523982992650929</v>
      </c>
      <c r="T38" s="11">
        <v>34.000617747340428</v>
      </c>
      <c r="U38" s="11">
        <v>32.853194755875329</v>
      </c>
      <c r="V38" s="11">
        <v>31.457706683829869</v>
      </c>
      <c r="W38" s="11">
        <v>30.742306870520004</v>
      </c>
      <c r="X38" s="11">
        <v>28.723558144633902</v>
      </c>
      <c r="Y38" s="11">
        <v>28.629959700601777</v>
      </c>
      <c r="Z38" s="11">
        <v>28.585244394903466</v>
      </c>
      <c r="AA38" s="11">
        <v>28.559221970029284</v>
      </c>
      <c r="AB38" s="11">
        <v>28.451970801664284</v>
      </c>
      <c r="AC38" s="11">
        <v>28.31546469701858</v>
      </c>
      <c r="AD38" s="11">
        <v>28.16087621276974</v>
      </c>
      <c r="AE38" s="11">
        <v>27.998257284012581</v>
      </c>
      <c r="AF38" s="11">
        <v>27.833936539202913</v>
      </c>
      <c r="AG38" s="11">
        <v>27.672897365563362</v>
      </c>
      <c r="AH38" s="11">
        <v>27.553727387940263</v>
      </c>
      <c r="AI38" s="11">
        <v>27.432326051217888</v>
      </c>
      <c r="AJ38" s="11">
        <v>27.309631565985406</v>
      </c>
      <c r="AK38" s="11">
        <v>27.168247792733514</v>
      </c>
      <c r="AL38" s="11">
        <v>26.997592330011408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8.0180201955118413</v>
      </c>
      <c r="N39" s="11">
        <v>8.0981054401797703</v>
      </c>
      <c r="O39" s="11">
        <v>8.5801698385374756</v>
      </c>
      <c r="P39" s="11">
        <v>8.6232197629641814</v>
      </c>
      <c r="Q39" s="11">
        <v>8.3953814376483074</v>
      </c>
      <c r="R39" s="11">
        <v>9.2311386453895103</v>
      </c>
      <c r="S39" s="11">
        <v>8.9735329877707937</v>
      </c>
      <c r="T39" s="11">
        <v>9.6495138458167826</v>
      </c>
      <c r="U39" s="11">
        <v>9.9711296823801927</v>
      </c>
      <c r="V39" s="11">
        <v>9.5210608882719505</v>
      </c>
      <c r="W39" s="11">
        <v>9.7216861374680672</v>
      </c>
      <c r="X39" s="11">
        <v>11.873871844690719</v>
      </c>
      <c r="Y39" s="11">
        <v>12.130555827578204</v>
      </c>
      <c r="Z39" s="11">
        <v>12.372445553809857</v>
      </c>
      <c r="AA39" s="11">
        <v>12.609200983687282</v>
      </c>
      <c r="AB39" s="11">
        <v>12.816079754767097</v>
      </c>
      <c r="AC39" s="11">
        <v>13.013531889851096</v>
      </c>
      <c r="AD39" s="11">
        <v>13.213822704223224</v>
      </c>
      <c r="AE39" s="11">
        <v>13.419916621729364</v>
      </c>
      <c r="AF39" s="11">
        <v>13.629638668422286</v>
      </c>
      <c r="AG39" s="11">
        <v>13.847854706034758</v>
      </c>
      <c r="AH39" s="11">
        <v>14.059131313127452</v>
      </c>
      <c r="AI39" s="11">
        <v>14.268165524941839</v>
      </c>
      <c r="AJ39" s="11">
        <v>14.488368727382008</v>
      </c>
      <c r="AK39" s="11">
        <v>14.708776509961417</v>
      </c>
      <c r="AL39" s="11">
        <v>14.933301216172667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43.115852768233864</v>
      </c>
      <c r="N41" s="87">
        <f t="shared" ref="N41" si="20">SUM(N42:N43)</f>
        <v>40.05671677905017</v>
      </c>
      <c r="O41" s="87">
        <f t="shared" ref="O41" si="21">SUM(O42:O43)</f>
        <v>43.55070440161407</v>
      </c>
      <c r="P41" s="87">
        <f t="shared" ref="P41" si="22">SUM(P42:P43)</f>
        <v>43.431500889631543</v>
      </c>
      <c r="Q41" s="87">
        <f t="shared" ref="Q41" si="23">SUM(Q42:Q43)</f>
        <v>43.782357002757585</v>
      </c>
      <c r="R41" s="87">
        <f t="shared" ref="R41" si="24">SUM(R42:R43)</f>
        <v>47.161683683456204</v>
      </c>
      <c r="S41" s="87">
        <f t="shared" ref="S41" si="25">SUM(S42:S43)</f>
        <v>48.828803430964172</v>
      </c>
      <c r="T41" s="87">
        <f t="shared" ref="T41" si="26">SUM(T42:T43)</f>
        <v>47.42962909340968</v>
      </c>
      <c r="U41" s="87">
        <f t="shared" ref="U41" si="27">SUM(U42:U43)</f>
        <v>48.733259055932166</v>
      </c>
      <c r="V41" s="87">
        <f t="shared" ref="V41" si="28">SUM(V42:V43)</f>
        <v>50.524034296524718</v>
      </c>
      <c r="W41" s="87">
        <f t="shared" ref="W41" si="29">SUM(W42:W43)</f>
        <v>44.047207104120687</v>
      </c>
      <c r="X41" s="87">
        <f t="shared" ref="X41" si="30">SUM(X42:X43)</f>
        <v>50.244136876456494</v>
      </c>
      <c r="Y41" s="87">
        <f t="shared" ref="Y41" si="31">SUM(Y42:Y43)</f>
        <v>50.405477757670212</v>
      </c>
      <c r="Z41" s="87">
        <f t="shared" ref="Z41" si="32">SUM(Z42:Z43)</f>
        <v>50.683399768659868</v>
      </c>
      <c r="AA41" s="87">
        <f t="shared" ref="AA41" si="33">SUM(AA42:AA43)</f>
        <v>50.942985063413744</v>
      </c>
      <c r="AB41" s="87">
        <f t="shared" ref="AB41" si="34">SUM(AB42:AB43)</f>
        <v>51.046847219362036</v>
      </c>
      <c r="AC41" s="87">
        <f t="shared" ref="AC41" si="35">SUM(AC42:AC43)</f>
        <v>51.149363650341584</v>
      </c>
      <c r="AD41" s="87">
        <f t="shared" ref="AD41" si="36">SUM(AD42:AD43)</f>
        <v>51.229250690812549</v>
      </c>
      <c r="AE41" s="87">
        <f t="shared" ref="AE41" si="37">SUM(AE42:AE43)</f>
        <v>51.291854068357807</v>
      </c>
      <c r="AF41" s="87">
        <f t="shared" ref="AF41" si="38">SUM(AF42:AF43)</f>
        <v>51.334732767792175</v>
      </c>
      <c r="AG41" s="87">
        <f t="shared" ref="AG41" si="39">SUM(AG42:AG43)</f>
        <v>51.398343234415933</v>
      </c>
      <c r="AH41" s="87">
        <f t="shared" ref="AH41" si="40">SUM(AH42:AH43)</f>
        <v>51.435560978543883</v>
      </c>
      <c r="AI41" s="87">
        <f t="shared" ref="AI41" si="41">SUM(AI42:AI43)</f>
        <v>51.496749010177311</v>
      </c>
      <c r="AJ41" s="87">
        <f t="shared" ref="AJ41" si="42">SUM(AJ42:AJ43)</f>
        <v>51.555043521034307</v>
      </c>
      <c r="AK41" s="87">
        <f t="shared" ref="AK41" si="43">SUM(AK42:AK43)</f>
        <v>51.578307681202247</v>
      </c>
      <c r="AL41" s="87">
        <f t="shared" ref="AL41" si="44">SUM(AL42:AL43)</f>
        <v>51.581249434649237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20.791510590383918</v>
      </c>
      <c r="N42" s="11">
        <v>19.172038322846319</v>
      </c>
      <c r="O42" s="11">
        <v>20.018895512453845</v>
      </c>
      <c r="P42" s="11">
        <v>21.666799602197742</v>
      </c>
      <c r="Q42" s="11">
        <v>21.776893871533002</v>
      </c>
      <c r="R42" s="11">
        <v>22.391983508485978</v>
      </c>
      <c r="S42" s="11">
        <v>22.40988712706439</v>
      </c>
      <c r="T42" s="11">
        <v>22.040166104724083</v>
      </c>
      <c r="U42" s="11">
        <v>23.116707378735363</v>
      </c>
      <c r="V42" s="11">
        <v>21.484666437018372</v>
      </c>
      <c r="W42" s="11">
        <v>18.454220788855697</v>
      </c>
      <c r="X42" s="11">
        <v>22.394555602419093</v>
      </c>
      <c r="Y42" s="11">
        <v>22.451458307858456</v>
      </c>
      <c r="Z42" s="11">
        <v>22.52402267380916</v>
      </c>
      <c r="AA42" s="11">
        <v>22.564137886229723</v>
      </c>
      <c r="AB42" s="11">
        <v>22.511136870807846</v>
      </c>
      <c r="AC42" s="11">
        <v>22.502059168316404</v>
      </c>
      <c r="AD42" s="11">
        <v>22.484373464240321</v>
      </c>
      <c r="AE42" s="11">
        <v>22.454908239897843</v>
      </c>
      <c r="AF42" s="11">
        <v>22.412137330894826</v>
      </c>
      <c r="AG42" s="11">
        <v>22.376817780642394</v>
      </c>
      <c r="AH42" s="11">
        <v>22.325365315234752</v>
      </c>
      <c r="AI42" s="11">
        <v>22.29542116966871</v>
      </c>
      <c r="AJ42" s="11">
        <v>22.265581581069021</v>
      </c>
      <c r="AK42" s="11">
        <v>22.205473450563208</v>
      </c>
      <c r="AL42" s="11">
        <v>22.128289901124614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22.32434217784995</v>
      </c>
      <c r="N43" s="11">
        <v>20.884678456203851</v>
      </c>
      <c r="O43" s="11">
        <v>23.531808889160221</v>
      </c>
      <c r="P43" s="11">
        <v>21.764701287433802</v>
      </c>
      <c r="Q43" s="11">
        <v>22.005463131224584</v>
      </c>
      <c r="R43" s="11">
        <v>24.769700174970229</v>
      </c>
      <c r="S43" s="11">
        <v>26.418916303899785</v>
      </c>
      <c r="T43" s="11">
        <v>25.389462988685597</v>
      </c>
      <c r="U43" s="11">
        <v>25.616551677196799</v>
      </c>
      <c r="V43" s="11">
        <v>29.039367859506346</v>
      </c>
      <c r="W43" s="11">
        <v>25.592986315264991</v>
      </c>
      <c r="X43" s="11">
        <v>27.849581274037405</v>
      </c>
      <c r="Y43" s="11">
        <v>27.95401944981176</v>
      </c>
      <c r="Z43" s="11">
        <v>28.159377094850711</v>
      </c>
      <c r="AA43" s="11">
        <v>28.378847177184017</v>
      </c>
      <c r="AB43" s="11">
        <v>28.535710348554193</v>
      </c>
      <c r="AC43" s="11">
        <v>28.647304482025177</v>
      </c>
      <c r="AD43" s="11">
        <v>28.744877226572225</v>
      </c>
      <c r="AE43" s="11">
        <v>28.83694582845996</v>
      </c>
      <c r="AF43" s="11">
        <v>28.922595436897353</v>
      </c>
      <c r="AG43" s="11">
        <v>29.021525453773535</v>
      </c>
      <c r="AH43" s="11">
        <v>29.110195663309131</v>
      </c>
      <c r="AI43" s="11">
        <v>29.201327840508601</v>
      </c>
      <c r="AJ43" s="11">
        <v>29.289461939965289</v>
      </c>
      <c r="AK43" s="11">
        <v>29.372834230639036</v>
      </c>
      <c r="AL43" s="11">
        <v>29.45295953352462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59.864826622971343</v>
      </c>
      <c r="N45" s="87">
        <f t="shared" ref="N45" si="45">SUM(N46:N47)</f>
        <v>56.572054757933884</v>
      </c>
      <c r="O45" s="87">
        <f t="shared" ref="O45" si="46">SUM(O46:O47)</f>
        <v>59.271764080068209</v>
      </c>
      <c r="P45" s="87">
        <f t="shared" ref="P45" si="47">SUM(P46:P47)</f>
        <v>58.000932888750725</v>
      </c>
      <c r="Q45" s="87">
        <f t="shared" ref="Q45" si="48">SUM(Q46:Q47)</f>
        <v>59.97861253546855</v>
      </c>
      <c r="R45" s="87">
        <f t="shared" ref="R45" si="49">SUM(R46:R47)</f>
        <v>63.617977562903711</v>
      </c>
      <c r="S45" s="87">
        <f t="shared" ref="S45" si="50">SUM(S46:S47)</f>
        <v>62.899892386262707</v>
      </c>
      <c r="T45" s="87">
        <f t="shared" ref="T45" si="51">SUM(T46:T47)</f>
        <v>59.660909068522059</v>
      </c>
      <c r="U45" s="87">
        <f t="shared" ref="U45" si="52">SUM(U46:U47)</f>
        <v>60.544088275363222</v>
      </c>
      <c r="V45" s="87">
        <f t="shared" ref="V45" si="53">SUM(V46:V47)</f>
        <v>59.54236752461815</v>
      </c>
      <c r="W45" s="87">
        <f t="shared" ref="W45" si="54">SUM(W46:W47)</f>
        <v>53.215327098107807</v>
      </c>
      <c r="X45" s="87">
        <f t="shared" ref="X45" si="55">SUM(X46:X47)</f>
        <v>53.616734071922444</v>
      </c>
      <c r="Y45" s="87">
        <f t="shared" ref="Y45" si="56">SUM(Y46:Y47)</f>
        <v>53.650223318596517</v>
      </c>
      <c r="Z45" s="87">
        <f t="shared" ref="Z45" si="57">SUM(Z46:Z47)</f>
        <v>53.513770599581719</v>
      </c>
      <c r="AA45" s="87">
        <f t="shared" ref="AA45" si="58">SUM(AA46:AA47)</f>
        <v>53.358752280998019</v>
      </c>
      <c r="AB45" s="87">
        <f t="shared" ref="AB45" si="59">SUM(AB46:AB47)</f>
        <v>53.234316474166484</v>
      </c>
      <c r="AC45" s="87">
        <f t="shared" ref="AC45" si="60">SUM(AC46:AC47)</f>
        <v>53.024115452894691</v>
      </c>
      <c r="AD45" s="87">
        <f t="shared" ref="AD45" si="61">SUM(AD46:AD47)</f>
        <v>52.721328403592949</v>
      </c>
      <c r="AE45" s="87">
        <f t="shared" ref="AE45" si="62">SUM(AE46:AE47)</f>
        <v>52.454755145371941</v>
      </c>
      <c r="AF45" s="87">
        <f t="shared" ref="AF45" si="63">SUM(AF46:AF47)</f>
        <v>52.206267700657513</v>
      </c>
      <c r="AG45" s="87">
        <f t="shared" ref="AG45" si="64">SUM(AG46:AG47)</f>
        <v>51.995254239636701</v>
      </c>
      <c r="AH45" s="87">
        <f t="shared" ref="AH45" si="65">SUM(AH46:AH47)</f>
        <v>51.756795674061081</v>
      </c>
      <c r="AI45" s="87">
        <f t="shared" ref="AI45" si="66">SUM(AI46:AI47)</f>
        <v>51.540285778169562</v>
      </c>
      <c r="AJ45" s="87">
        <f t="shared" ref="AJ45" si="67">SUM(AJ46:AJ47)</f>
        <v>51.31923234593544</v>
      </c>
      <c r="AK45" s="87">
        <f t="shared" ref="AK45" si="68">SUM(AK46:AK47)</f>
        <v>51.09684521185892</v>
      </c>
      <c r="AL45" s="87">
        <f t="shared" ref="AL45" si="69">SUM(AL46:AL47)</f>
        <v>50.880785706820923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10.620804141041203</v>
      </c>
      <c r="N46" s="11">
        <v>9.9506997839208893</v>
      </c>
      <c r="O46" s="11">
        <v>10.247691247596041</v>
      </c>
      <c r="P46" s="11">
        <v>10.746289370645332</v>
      </c>
      <c r="Q46" s="11">
        <v>11.301028002456178</v>
      </c>
      <c r="R46" s="11">
        <v>12.288763506461327</v>
      </c>
      <c r="S46" s="11">
        <v>12.433429390070167</v>
      </c>
      <c r="T46" s="11">
        <v>10.877115981528423</v>
      </c>
      <c r="U46" s="11">
        <v>11.614112210395966</v>
      </c>
      <c r="V46" s="11">
        <v>11.065126090932621</v>
      </c>
      <c r="W46" s="11">
        <v>9.6062155875487072</v>
      </c>
      <c r="X46" s="11">
        <v>8.3165716124128508</v>
      </c>
      <c r="Y46" s="11">
        <v>8.2973536353765152</v>
      </c>
      <c r="Z46" s="11">
        <v>8.3016668018498834</v>
      </c>
      <c r="AA46" s="11">
        <v>8.3018149804224315</v>
      </c>
      <c r="AB46" s="11">
        <v>8.281736241187069</v>
      </c>
      <c r="AC46" s="11">
        <v>8.2374126272116079</v>
      </c>
      <c r="AD46" s="11">
        <v>8.1815797532276466</v>
      </c>
      <c r="AE46" s="11">
        <v>8.1415143768322533</v>
      </c>
      <c r="AF46" s="11">
        <v>8.0985013902568372</v>
      </c>
      <c r="AG46" s="11">
        <v>8.056868280876289</v>
      </c>
      <c r="AH46" s="11">
        <v>8.0129056960688754</v>
      </c>
      <c r="AI46" s="11">
        <v>7.9710523001753408</v>
      </c>
      <c r="AJ46" s="11">
        <v>7.9304875197991862</v>
      </c>
      <c r="AK46" s="11">
        <v>7.8928339964682444</v>
      </c>
      <c r="AL46" s="11">
        <v>7.8552426477169481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49.244022481930138</v>
      </c>
      <c r="N47" s="11">
        <v>46.621354974012995</v>
      </c>
      <c r="O47" s="11">
        <v>49.024072832472164</v>
      </c>
      <c r="P47" s="11">
        <v>47.254643518105389</v>
      </c>
      <c r="Q47" s="11">
        <v>48.677584533012372</v>
      </c>
      <c r="R47" s="11">
        <v>51.329214056442382</v>
      </c>
      <c r="S47" s="11">
        <v>50.46646299619254</v>
      </c>
      <c r="T47" s="11">
        <v>48.78379308699364</v>
      </c>
      <c r="U47" s="11">
        <v>48.929976064967256</v>
      </c>
      <c r="V47" s="11">
        <v>48.477241433685528</v>
      </c>
      <c r="W47" s="11">
        <v>43.609111510559096</v>
      </c>
      <c r="X47" s="11">
        <v>45.300162459509593</v>
      </c>
      <c r="Y47" s="11">
        <v>45.35286968322</v>
      </c>
      <c r="Z47" s="11">
        <v>45.212103797731835</v>
      </c>
      <c r="AA47" s="11">
        <v>45.056937300575584</v>
      </c>
      <c r="AB47" s="11">
        <v>44.952580232979415</v>
      </c>
      <c r="AC47" s="11">
        <v>44.786702825683086</v>
      </c>
      <c r="AD47" s="11">
        <v>44.539748650365304</v>
      </c>
      <c r="AE47" s="11">
        <v>44.313240768539686</v>
      </c>
      <c r="AF47" s="11">
        <v>44.107766310400677</v>
      </c>
      <c r="AG47" s="11">
        <v>43.938385958760414</v>
      </c>
      <c r="AH47" s="11">
        <v>43.743889977992204</v>
      </c>
      <c r="AI47" s="11">
        <v>43.569233477994217</v>
      </c>
      <c r="AJ47" s="11">
        <v>43.388744826136254</v>
      </c>
      <c r="AK47" s="11">
        <v>43.204011215390679</v>
      </c>
      <c r="AL47" s="11">
        <v>43.025543059103974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493.96500000000009</v>
      </c>
      <c r="N49" s="87">
        <f t="shared" si="70"/>
        <v>481.44099999999986</v>
      </c>
      <c r="O49" s="87">
        <f t="shared" si="70"/>
        <v>501.42600000000016</v>
      </c>
      <c r="P49" s="87">
        <f t="shared" si="70"/>
        <v>504.87199999999996</v>
      </c>
      <c r="Q49" s="87">
        <f t="shared" si="70"/>
        <v>507.33500000000032</v>
      </c>
      <c r="R49" s="87">
        <f t="shared" si="70"/>
        <v>526.58100000000002</v>
      </c>
      <c r="S49" s="87">
        <f t="shared" si="70"/>
        <v>534.29299999999989</v>
      </c>
      <c r="T49" s="87">
        <f t="shared" si="70"/>
        <v>529.66</v>
      </c>
      <c r="U49" s="87">
        <f t="shared" si="70"/>
        <v>547.49500000000012</v>
      </c>
      <c r="V49" s="87">
        <f t="shared" si="70"/>
        <v>543.274</v>
      </c>
      <c r="W49" s="87">
        <f t="shared" si="70"/>
        <v>528.02700000000016</v>
      </c>
      <c r="X49" s="87">
        <f t="shared" si="70"/>
        <v>533.43499999999995</v>
      </c>
      <c r="Y49" s="87">
        <f t="shared" si="70"/>
        <v>536.24</v>
      </c>
      <c r="Z49" s="87">
        <f t="shared" si="70"/>
        <v>539.62099999999987</v>
      </c>
      <c r="AA49" s="87">
        <f t="shared" si="70"/>
        <v>543.35299999999995</v>
      </c>
      <c r="AB49" s="87">
        <f t="shared" si="70"/>
        <v>545.97100000000012</v>
      </c>
      <c r="AC49" s="87">
        <f t="shared" si="70"/>
        <v>548.11299999999994</v>
      </c>
      <c r="AD49" s="87">
        <f t="shared" si="70"/>
        <v>549.96699999999964</v>
      </c>
      <c r="AE49" s="87">
        <f t="shared" ref="AE49:AL49" si="71">SUM(AE5,AE9,AE15,AE22,AE26,AE32,AE37,AE41,AE45)</f>
        <v>551.8280000000002</v>
      </c>
      <c r="AF49" s="87">
        <f t="shared" si="71"/>
        <v>553.66899999999964</v>
      </c>
      <c r="AG49" s="87">
        <f t="shared" si="71"/>
        <v>555.74900000000002</v>
      </c>
      <c r="AH49" s="87">
        <f t="shared" si="71"/>
        <v>557.75900000000001</v>
      </c>
      <c r="AI49" s="87">
        <f t="shared" si="71"/>
        <v>559.779</v>
      </c>
      <c r="AJ49" s="87">
        <f t="shared" si="71"/>
        <v>561.83200000000022</v>
      </c>
      <c r="AK49" s="87">
        <f t="shared" si="71"/>
        <v>563.85899999999992</v>
      </c>
      <c r="AL49" s="87">
        <f t="shared" si="71"/>
        <v>565.89699999999993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7.3582576543243405E-2</v>
      </c>
      <c r="N52" s="337">
        <f t="shared" si="73"/>
        <v>8.0493165457214855E-2</v>
      </c>
      <c r="O52" s="337">
        <f t="shared" si="73"/>
        <v>8.1516200126862351E-2</v>
      </c>
      <c r="P52" s="337">
        <f t="shared" si="73"/>
        <v>8.4403422292713179E-2</v>
      </c>
      <c r="Q52" s="337">
        <f t="shared" si="73"/>
        <v>8.326535544689459E-2</v>
      </c>
      <c r="R52" s="337">
        <f t="shared" si="73"/>
        <v>8.4491033891428299E-2</v>
      </c>
      <c r="S52" s="337">
        <f t="shared" si="73"/>
        <v>8.6384164001970701E-2</v>
      </c>
      <c r="T52" s="337">
        <f t="shared" si="73"/>
        <v>8.9201172589793695E-2</v>
      </c>
      <c r="U52" s="337">
        <f t="shared" si="73"/>
        <v>9.0396805434823008E-2</v>
      </c>
      <c r="V52" s="337">
        <f t="shared" si="73"/>
        <v>9.2033564245466354E-2</v>
      </c>
      <c r="W52" s="337">
        <f t="shared" si="73"/>
        <v>9.7312112485126598E-2</v>
      </c>
      <c r="X52" s="337">
        <f t="shared" si="73"/>
        <v>9.3939692811260647E-2</v>
      </c>
      <c r="Y52" s="337">
        <f t="shared" si="73"/>
        <v>9.4748354546073485E-2</v>
      </c>
      <c r="Z52" s="337">
        <f t="shared" si="73"/>
        <v>9.5535615507615732E-2</v>
      </c>
      <c r="AA52" s="337">
        <f t="shared" si="73"/>
        <v>9.6328435865876735E-2</v>
      </c>
      <c r="AB52" s="337">
        <f t="shared" si="73"/>
        <v>9.7154248776621766E-2</v>
      </c>
      <c r="AC52" s="337">
        <f t="shared" si="73"/>
        <v>9.796997491325099E-2</v>
      </c>
      <c r="AD52" s="337">
        <f t="shared" si="73"/>
        <v>9.8800031194103952E-2</v>
      </c>
      <c r="AE52" s="337">
        <f t="shared" ref="AE52:AL52" si="74">AE5/AE$49</f>
        <v>9.9659426816318383E-2</v>
      </c>
      <c r="AF52" s="337">
        <f t="shared" si="74"/>
        <v>0.10053447773894642</v>
      </c>
      <c r="AG52" s="337">
        <f t="shared" si="74"/>
        <v>0.10143579235921724</v>
      </c>
      <c r="AH52" s="337">
        <f t="shared" si="74"/>
        <v>0.10233152688001601</v>
      </c>
      <c r="AI52" s="337">
        <f t="shared" si="74"/>
        <v>0.10321757059056985</v>
      </c>
      <c r="AJ52" s="337">
        <f t="shared" si="74"/>
        <v>0.10413298138264383</v>
      </c>
      <c r="AK52" s="337">
        <f t="shared" si="74"/>
        <v>0.10509108103534313</v>
      </c>
      <c r="AL52" s="337">
        <f t="shared" si="74"/>
        <v>0.1060699753619245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5.1363888927658363E-2</v>
      </c>
      <c r="N53" s="336">
        <f t="shared" si="75"/>
        <v>5.601880100523994E-2</v>
      </c>
      <c r="O53" s="336">
        <f t="shared" si="75"/>
        <v>5.6495650323927019E-2</v>
      </c>
      <c r="P53" s="336">
        <f t="shared" si="75"/>
        <v>5.8533936201558903E-2</v>
      </c>
      <c r="Q53" s="336">
        <f t="shared" si="75"/>
        <v>5.5247299258568271E-2</v>
      </c>
      <c r="R53" s="336">
        <f t="shared" si="75"/>
        <v>5.7932185138706987E-2</v>
      </c>
      <c r="S53" s="336">
        <f t="shared" si="75"/>
        <v>6.1753173590182606E-2</v>
      </c>
      <c r="T53" s="336">
        <f t="shared" si="75"/>
        <v>6.2595678725589285E-2</v>
      </c>
      <c r="U53" s="336">
        <f t="shared" si="75"/>
        <v>6.4607205052514827E-2</v>
      </c>
      <c r="V53" s="336">
        <f t="shared" si="75"/>
        <v>6.5820524295846422E-2</v>
      </c>
      <c r="W53" s="336">
        <f t="shared" si="75"/>
        <v>6.9343521475147454E-2</v>
      </c>
      <c r="X53" s="336">
        <f t="shared" si="75"/>
        <v>6.1844223019981152E-2</v>
      </c>
      <c r="Y53" s="336">
        <f t="shared" si="75"/>
        <v>6.2191892056472027E-2</v>
      </c>
      <c r="Z53" s="336">
        <f t="shared" si="75"/>
        <v>6.2591831228857239E-2</v>
      </c>
      <c r="AA53" s="336">
        <f t="shared" si="75"/>
        <v>6.3002804736924836E-2</v>
      </c>
      <c r="AB53" s="336">
        <f t="shared" si="75"/>
        <v>6.3391228049740886E-2</v>
      </c>
      <c r="AC53" s="336">
        <f t="shared" si="75"/>
        <v>6.3792671809664164E-2</v>
      </c>
      <c r="AD53" s="336">
        <f t="shared" si="75"/>
        <v>6.421562049339366E-2</v>
      </c>
      <c r="AE53" s="336">
        <f t="shared" ref="AE53:AL53" si="76">AE6/AE$49</f>
        <v>6.4657237493235736E-2</v>
      </c>
      <c r="AF53" s="336">
        <f t="shared" si="76"/>
        <v>6.5089547678371884E-2</v>
      </c>
      <c r="AG53" s="336">
        <f t="shared" si="76"/>
        <v>6.5540208447309165E-2</v>
      </c>
      <c r="AH53" s="336">
        <f t="shared" si="76"/>
        <v>6.5982262725509805E-2</v>
      </c>
      <c r="AI53" s="336">
        <f t="shared" si="76"/>
        <v>6.642506700591079E-2</v>
      </c>
      <c r="AJ53" s="336">
        <f t="shared" si="76"/>
        <v>6.6881572999256275E-2</v>
      </c>
      <c r="AK53" s="336">
        <f t="shared" si="76"/>
        <v>6.7337501839088904E-2</v>
      </c>
      <c r="AL53" s="336">
        <f t="shared" si="76"/>
        <v>6.7802461206124709E-2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2.2218687615585042E-2</v>
      </c>
      <c r="N54" s="336">
        <f t="shared" si="77"/>
        <v>2.44743644519749E-2</v>
      </c>
      <c r="O54" s="336">
        <f t="shared" si="77"/>
        <v>2.5020549802935325E-2</v>
      </c>
      <c r="P54" s="336">
        <f t="shared" si="77"/>
        <v>2.5869486091154272E-2</v>
      </c>
      <c r="Q54" s="336">
        <f t="shared" si="77"/>
        <v>2.8018056188326319E-2</v>
      </c>
      <c r="R54" s="336">
        <f t="shared" si="77"/>
        <v>2.6558848752721308E-2</v>
      </c>
      <c r="S54" s="336">
        <f t="shared" si="77"/>
        <v>2.4630990411788092E-2</v>
      </c>
      <c r="T54" s="336">
        <f t="shared" si="77"/>
        <v>2.66054938642044E-2</v>
      </c>
      <c r="U54" s="336">
        <f t="shared" si="77"/>
        <v>2.5789600382308178E-2</v>
      </c>
      <c r="V54" s="336">
        <f t="shared" si="77"/>
        <v>2.6213039949619914E-2</v>
      </c>
      <c r="W54" s="336">
        <f t="shared" si="77"/>
        <v>2.7968591009979143E-2</v>
      </c>
      <c r="X54" s="336">
        <f t="shared" si="77"/>
        <v>3.2095469791279495E-2</v>
      </c>
      <c r="Y54" s="336">
        <f t="shared" si="77"/>
        <v>3.2556462489601465E-2</v>
      </c>
      <c r="Z54" s="336">
        <f t="shared" si="77"/>
        <v>3.2943784278758499E-2</v>
      </c>
      <c r="AA54" s="336">
        <f t="shared" si="77"/>
        <v>3.3325631128951906E-2</v>
      </c>
      <c r="AB54" s="336">
        <f t="shared" si="77"/>
        <v>3.3763020726880866E-2</v>
      </c>
      <c r="AC54" s="336">
        <f t="shared" si="77"/>
        <v>3.4177303103586826E-2</v>
      </c>
      <c r="AD54" s="336">
        <f t="shared" si="77"/>
        <v>3.4584410700710291E-2</v>
      </c>
      <c r="AE54" s="336">
        <f t="shared" ref="AE54:AL54" si="78">AE7/AE$49</f>
        <v>3.5002189323082654E-2</v>
      </c>
      <c r="AF54" s="336">
        <f t="shared" si="78"/>
        <v>3.5444930060574538E-2</v>
      </c>
      <c r="AG54" s="336">
        <f t="shared" si="78"/>
        <v>3.5895583911908079E-2</v>
      </c>
      <c r="AH54" s="336">
        <f t="shared" si="78"/>
        <v>3.6349264154506206E-2</v>
      </c>
      <c r="AI54" s="336">
        <f t="shared" si="78"/>
        <v>3.6792503584659061E-2</v>
      </c>
      <c r="AJ54" s="336">
        <f t="shared" si="78"/>
        <v>3.7251408383387564E-2</v>
      </c>
      <c r="AK54" s="336">
        <f t="shared" si="78"/>
        <v>3.7753579196254244E-2</v>
      </c>
      <c r="AL54" s="336">
        <f t="shared" si="78"/>
        <v>3.8267514155799792E-2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0.17574086461232394</v>
      </c>
      <c r="N56" s="337">
        <f t="shared" si="79"/>
        <v>0.17718954286926725</v>
      </c>
      <c r="O56" s="337">
        <f t="shared" si="79"/>
        <v>0.17274518007486148</v>
      </c>
      <c r="P56" s="337">
        <f t="shared" si="79"/>
        <v>0.17598695644251666</v>
      </c>
      <c r="Q56" s="337">
        <f t="shared" si="79"/>
        <v>0.17386674503234695</v>
      </c>
      <c r="R56" s="337">
        <f t="shared" si="79"/>
        <v>0.16926579484644635</v>
      </c>
      <c r="S56" s="337">
        <f t="shared" si="79"/>
        <v>0.18024287294440683</v>
      </c>
      <c r="T56" s="337">
        <f t="shared" si="79"/>
        <v>0.17871655661461419</v>
      </c>
      <c r="U56" s="337">
        <f t="shared" si="79"/>
        <v>0.18535176197651407</v>
      </c>
      <c r="V56" s="337">
        <f t="shared" si="79"/>
        <v>0.18836955703026168</v>
      </c>
      <c r="W56" s="337">
        <f t="shared" si="79"/>
        <v>0.20298609679452245</v>
      </c>
      <c r="X56" s="337">
        <f t="shared" si="79"/>
        <v>0.20667579762535665</v>
      </c>
      <c r="Y56" s="337">
        <f t="shared" si="79"/>
        <v>0.20784827987217563</v>
      </c>
      <c r="Z56" s="337">
        <f t="shared" si="79"/>
        <v>0.20931586798766569</v>
      </c>
      <c r="AA56" s="337">
        <f t="shared" si="79"/>
        <v>0.21083274597344057</v>
      </c>
      <c r="AB56" s="337">
        <f t="shared" si="79"/>
        <v>0.21230536955034091</v>
      </c>
      <c r="AC56" s="337">
        <f t="shared" si="79"/>
        <v>0.21385583333492289</v>
      </c>
      <c r="AD56" s="337">
        <f t="shared" si="79"/>
        <v>0.21545196241231088</v>
      </c>
      <c r="AE56" s="337">
        <f t="shared" ref="AE56:AL56" si="80">AE9/AE$49</f>
        <v>0.21696365365457865</v>
      </c>
      <c r="AF56" s="337">
        <f t="shared" si="80"/>
        <v>0.21849951491350786</v>
      </c>
      <c r="AG56" s="337">
        <f t="shared" si="80"/>
        <v>0.22004640342084547</v>
      </c>
      <c r="AH56" s="337">
        <f t="shared" si="80"/>
        <v>0.2216179755178378</v>
      </c>
      <c r="AI56" s="337">
        <f t="shared" si="80"/>
        <v>0.22312903623275518</v>
      </c>
      <c r="AJ56" s="337">
        <f t="shared" si="80"/>
        <v>0.22465931552133414</v>
      </c>
      <c r="AK56" s="337">
        <f t="shared" si="80"/>
        <v>0.22617076038076595</v>
      </c>
      <c r="AL56" s="337">
        <f t="shared" si="80"/>
        <v>0.22759837336933803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4.6595079051894056E-2</v>
      </c>
      <c r="N57" s="336">
        <f t="shared" si="81"/>
        <v>4.4093200715526942E-2</v>
      </c>
      <c r="O57" s="336">
        <f t="shared" si="81"/>
        <v>4.3464401487877107E-2</v>
      </c>
      <c r="P57" s="336">
        <f t="shared" si="81"/>
        <v>4.5157199516518517E-2</v>
      </c>
      <c r="Q57" s="336">
        <f t="shared" si="81"/>
        <v>4.5387450894817098E-2</v>
      </c>
      <c r="R57" s="336">
        <f t="shared" si="81"/>
        <v>4.6976799945079389E-2</v>
      </c>
      <c r="S57" s="336">
        <f t="shared" si="81"/>
        <v>4.8872014032913198E-2</v>
      </c>
      <c r="T57" s="336">
        <f t="shared" si="81"/>
        <v>4.7520633787729499E-2</v>
      </c>
      <c r="U57" s="336">
        <f t="shared" si="81"/>
        <v>5.2891344190304196E-2</v>
      </c>
      <c r="V57" s="336">
        <f t="shared" si="81"/>
        <v>5.2862530956473218E-2</v>
      </c>
      <c r="W57" s="336">
        <f t="shared" si="81"/>
        <v>5.7348139652736746E-2</v>
      </c>
      <c r="X57" s="336">
        <f t="shared" si="81"/>
        <v>5.6650302518104316E-2</v>
      </c>
      <c r="Y57" s="336">
        <f t="shared" si="81"/>
        <v>5.7027633964232445E-2</v>
      </c>
      <c r="Z57" s="336">
        <f t="shared" si="81"/>
        <v>5.7517357718697475E-2</v>
      </c>
      <c r="AA57" s="336">
        <f t="shared" si="81"/>
        <v>5.7965467914574534E-2</v>
      </c>
      <c r="AB57" s="336">
        <f t="shared" si="81"/>
        <v>5.8376449985557299E-2</v>
      </c>
      <c r="AC57" s="336">
        <f t="shared" si="81"/>
        <v>5.876365774020486E-2</v>
      </c>
      <c r="AD57" s="336">
        <f t="shared" si="81"/>
        <v>5.9138138050228918E-2</v>
      </c>
      <c r="AE57" s="336">
        <f t="shared" ref="AE57:AL57" si="82">AE10/AE$49</f>
        <v>5.9500680501825519E-2</v>
      </c>
      <c r="AF57" s="336">
        <f t="shared" si="82"/>
        <v>5.9872942202843331E-2</v>
      </c>
      <c r="AG57" s="336">
        <f t="shared" si="82"/>
        <v>6.0273993333625903E-2</v>
      </c>
      <c r="AH57" s="336">
        <f t="shared" si="82"/>
        <v>6.0668386831744352E-2</v>
      </c>
      <c r="AI57" s="336">
        <f t="shared" si="82"/>
        <v>6.1061703934723419E-2</v>
      </c>
      <c r="AJ57" s="336">
        <f t="shared" si="82"/>
        <v>6.14454823021921E-2</v>
      </c>
      <c r="AK57" s="336">
        <f t="shared" si="82"/>
        <v>6.1841411410345104E-2</v>
      </c>
      <c r="AL57" s="336">
        <f t="shared" si="82"/>
        <v>6.2231152318255815E-2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Stoke-on-Trent and Staffordshire</v>
      </c>
      <c r="L58" s="232" t="str">
        <f>'Occ T3'!A13</f>
        <v>22 Health professionals</v>
      </c>
      <c r="M58" s="336">
        <f t="shared" ref="M58:AD58" si="83">M11/M$49</f>
        <v>4.1687638327037327E-2</v>
      </c>
      <c r="N58" s="336">
        <f t="shared" si="83"/>
        <v>4.4604599930581711E-2</v>
      </c>
      <c r="O58" s="336">
        <f t="shared" si="83"/>
        <v>4.416732227113096E-2</v>
      </c>
      <c r="P58" s="336">
        <f t="shared" si="83"/>
        <v>4.4393481059173769E-2</v>
      </c>
      <c r="Q58" s="336">
        <f t="shared" si="83"/>
        <v>4.6376739364732349E-2</v>
      </c>
      <c r="R58" s="336">
        <f t="shared" si="83"/>
        <v>4.2559728191477277E-2</v>
      </c>
      <c r="S58" s="336">
        <f t="shared" si="83"/>
        <v>4.6883323522898541E-2</v>
      </c>
      <c r="T58" s="336">
        <f t="shared" si="83"/>
        <v>4.9081337404180053E-2</v>
      </c>
      <c r="U58" s="336">
        <f t="shared" si="83"/>
        <v>4.7164024198948537E-2</v>
      </c>
      <c r="V58" s="336">
        <f t="shared" si="83"/>
        <v>4.8763635152749812E-2</v>
      </c>
      <c r="W58" s="336">
        <f t="shared" si="83"/>
        <v>4.9393194183116634E-2</v>
      </c>
      <c r="X58" s="336">
        <f t="shared" si="83"/>
        <v>5.0705992740670787E-2</v>
      </c>
      <c r="Y58" s="336">
        <f t="shared" si="83"/>
        <v>5.0970588604708905E-2</v>
      </c>
      <c r="Z58" s="336">
        <f t="shared" si="83"/>
        <v>5.1229783466347288E-2</v>
      </c>
      <c r="AA58" s="336">
        <f t="shared" si="83"/>
        <v>5.1529809920614858E-2</v>
      </c>
      <c r="AB58" s="336">
        <f t="shared" si="83"/>
        <v>5.1830535779806626E-2</v>
      </c>
      <c r="AC58" s="336">
        <f t="shared" si="83"/>
        <v>5.2150275680964121E-2</v>
      </c>
      <c r="AD58" s="336">
        <f t="shared" si="83"/>
        <v>5.2478014484765606E-2</v>
      </c>
      <c r="AE58" s="336">
        <f t="shared" ref="AE58:AL58" si="84">AE11/AE$49</f>
        <v>5.2726180240123099E-2</v>
      </c>
      <c r="AF58" s="336">
        <f t="shared" si="84"/>
        <v>5.3028430671421593E-2</v>
      </c>
      <c r="AG58" s="336">
        <f t="shared" si="84"/>
        <v>5.3301127586675309E-2</v>
      </c>
      <c r="AH58" s="336">
        <f t="shared" si="84"/>
        <v>5.3587175923744589E-2</v>
      </c>
      <c r="AI58" s="336">
        <f t="shared" si="84"/>
        <v>5.386719512951859E-2</v>
      </c>
      <c r="AJ58" s="336">
        <f t="shared" si="84"/>
        <v>5.4149629352357648E-2</v>
      </c>
      <c r="AK58" s="336">
        <f t="shared" si="84"/>
        <v>5.4419571319241987E-2</v>
      </c>
      <c r="AL58" s="336">
        <f t="shared" si="84"/>
        <v>5.4645177388053197E-2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3.8440564608961586E-2</v>
      </c>
      <c r="N59" s="336">
        <f t="shared" si="85"/>
        <v>4.1653477844659746E-2</v>
      </c>
      <c r="O59" s="336">
        <f t="shared" si="85"/>
        <v>4.0809826512869476E-2</v>
      </c>
      <c r="P59" s="336">
        <f t="shared" si="85"/>
        <v>3.8855170211396409E-2</v>
      </c>
      <c r="Q59" s="336">
        <f t="shared" si="85"/>
        <v>3.6100136344025015E-2</v>
      </c>
      <c r="R59" s="336">
        <f t="shared" si="85"/>
        <v>3.4618856951176585E-2</v>
      </c>
      <c r="S59" s="336">
        <f t="shared" si="85"/>
        <v>3.6072925748503522E-2</v>
      </c>
      <c r="T59" s="336">
        <f t="shared" si="85"/>
        <v>3.3318566788276084E-2</v>
      </c>
      <c r="U59" s="336">
        <f t="shared" si="85"/>
        <v>3.3613633549155218E-2</v>
      </c>
      <c r="V59" s="336">
        <f t="shared" si="85"/>
        <v>3.537464516656727E-2</v>
      </c>
      <c r="W59" s="336">
        <f t="shared" si="85"/>
        <v>3.840115472352857E-2</v>
      </c>
      <c r="X59" s="336">
        <f t="shared" si="85"/>
        <v>3.8396605029931349E-2</v>
      </c>
      <c r="Y59" s="336">
        <f t="shared" si="85"/>
        <v>3.8540101762367551E-2</v>
      </c>
      <c r="Z59" s="336">
        <f t="shared" si="85"/>
        <v>3.8744601880251223E-2</v>
      </c>
      <c r="AA59" s="336">
        <f t="shared" si="85"/>
        <v>3.8959750776534408E-2</v>
      </c>
      <c r="AB59" s="336">
        <f t="shared" si="85"/>
        <v>3.9189487729433085E-2</v>
      </c>
      <c r="AC59" s="336">
        <f t="shared" si="85"/>
        <v>3.9471675744299758E-2</v>
      </c>
      <c r="AD59" s="336">
        <f t="shared" si="85"/>
        <v>3.9772422878805364E-2</v>
      </c>
      <c r="AE59" s="336">
        <f t="shared" ref="AE59:AL59" si="86">AE12/AE$49</f>
        <v>4.0041720305071922E-2</v>
      </c>
      <c r="AF59" s="336">
        <f t="shared" si="86"/>
        <v>4.0277401711848265E-2</v>
      </c>
      <c r="AG59" s="336">
        <f t="shared" si="86"/>
        <v>4.0503806163428781E-2</v>
      </c>
      <c r="AH59" s="336">
        <f t="shared" si="86"/>
        <v>4.0752941884627081E-2</v>
      </c>
      <c r="AI59" s="336">
        <f t="shared" si="86"/>
        <v>4.0954498435617125E-2</v>
      </c>
      <c r="AJ59" s="336">
        <f t="shared" si="86"/>
        <v>4.1159198868478228E-2</v>
      </c>
      <c r="AK59" s="336">
        <f t="shared" si="86"/>
        <v>4.1358985068592279E-2</v>
      </c>
      <c r="AL59" s="336">
        <f t="shared" si="86"/>
        <v>4.1539396990853607E-2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4.9017582624430983E-2</v>
      </c>
      <c r="N60" s="336">
        <f t="shared" si="87"/>
        <v>4.6838264378498862E-2</v>
      </c>
      <c r="O60" s="336">
        <f t="shared" si="87"/>
        <v>4.4303629802983947E-2</v>
      </c>
      <c r="P60" s="336">
        <f t="shared" si="87"/>
        <v>4.758110565542796E-2</v>
      </c>
      <c r="Q60" s="336">
        <f t="shared" si="87"/>
        <v>4.6002418428772493E-2</v>
      </c>
      <c r="R60" s="336">
        <f t="shared" si="87"/>
        <v>4.5110409758713096E-2</v>
      </c>
      <c r="S60" s="336">
        <f t="shared" si="87"/>
        <v>4.8414609640091567E-2</v>
      </c>
      <c r="T60" s="336">
        <f t="shared" si="87"/>
        <v>4.8796018634428555E-2</v>
      </c>
      <c r="U60" s="336">
        <f t="shared" si="87"/>
        <v>5.1682760038106117E-2</v>
      </c>
      <c r="V60" s="336">
        <f t="shared" si="87"/>
        <v>5.1368745754471382E-2</v>
      </c>
      <c r="W60" s="336">
        <f t="shared" si="87"/>
        <v>5.7843608235140523E-2</v>
      </c>
      <c r="X60" s="336">
        <f t="shared" si="87"/>
        <v>6.0922897336650184E-2</v>
      </c>
      <c r="Y60" s="336">
        <f t="shared" si="87"/>
        <v>6.1309955540866747E-2</v>
      </c>
      <c r="Z60" s="336">
        <f t="shared" si="87"/>
        <v>6.1824124922369723E-2</v>
      </c>
      <c r="AA60" s="336">
        <f t="shared" si="87"/>
        <v>6.2377717361716774E-2</v>
      </c>
      <c r="AB60" s="336">
        <f t="shared" si="87"/>
        <v>6.2908896055543895E-2</v>
      </c>
      <c r="AC60" s="336">
        <f t="shared" si="87"/>
        <v>6.3470224169454179E-2</v>
      </c>
      <c r="AD60" s="336">
        <f t="shared" si="87"/>
        <v>6.4063386998510982E-2</v>
      </c>
      <c r="AE60" s="336">
        <f t="shared" ref="AE60:AL60" si="88">AE13/AE$49</f>
        <v>6.4695072607558093E-2</v>
      </c>
      <c r="AF60" s="336">
        <f t="shared" si="88"/>
        <v>6.5320740327394683E-2</v>
      </c>
      <c r="AG60" s="336">
        <f t="shared" si="88"/>
        <v>6.5967476337115499E-2</v>
      </c>
      <c r="AH60" s="336">
        <f t="shared" si="88"/>
        <v>6.6609470877721774E-2</v>
      </c>
      <c r="AI60" s="336">
        <f t="shared" si="88"/>
        <v>6.724563873289606E-2</v>
      </c>
      <c r="AJ60" s="336">
        <f t="shared" si="88"/>
        <v>6.7905004998306151E-2</v>
      </c>
      <c r="AK60" s="336">
        <f t="shared" si="88"/>
        <v>6.8550792582586603E-2</v>
      </c>
      <c r="AL60" s="336">
        <f t="shared" si="88"/>
        <v>6.9182646672175441E-2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0.11000763718112731</v>
      </c>
      <c r="N62" s="337">
        <f t="shared" si="89"/>
        <v>0.11172321045282975</v>
      </c>
      <c r="O62" s="337">
        <f t="shared" si="89"/>
        <v>0.11215550907667898</v>
      </c>
      <c r="P62" s="337">
        <f t="shared" si="89"/>
        <v>0.11253415454906399</v>
      </c>
      <c r="Q62" s="337">
        <f t="shared" si="89"/>
        <v>0.11299924504333192</v>
      </c>
      <c r="R62" s="337">
        <f t="shared" si="89"/>
        <v>0.11213700755252594</v>
      </c>
      <c r="S62" s="337">
        <f t="shared" si="89"/>
        <v>0.11231581014287738</v>
      </c>
      <c r="T62" s="337">
        <f t="shared" si="89"/>
        <v>0.11545772178518146</v>
      </c>
      <c r="U62" s="337">
        <f t="shared" si="89"/>
        <v>0.11533285528049085</v>
      </c>
      <c r="V62" s="337">
        <f t="shared" si="89"/>
        <v>0.1159378135443753</v>
      </c>
      <c r="W62" s="337">
        <f t="shared" si="89"/>
        <v>0.12325386011764244</v>
      </c>
      <c r="X62" s="337">
        <f t="shared" si="89"/>
        <v>0.11560288905784877</v>
      </c>
      <c r="Y62" s="337">
        <f t="shared" si="89"/>
        <v>0.11569988876600705</v>
      </c>
      <c r="Z62" s="337">
        <f t="shared" si="89"/>
        <v>0.11611375564398156</v>
      </c>
      <c r="AA62" s="337">
        <f t="shared" si="89"/>
        <v>0.11667799721609216</v>
      </c>
      <c r="AB62" s="337">
        <f t="shared" si="89"/>
        <v>0.11718581481400676</v>
      </c>
      <c r="AC62" s="337">
        <f t="shared" si="89"/>
        <v>0.11770427263876922</v>
      </c>
      <c r="AD62" s="337">
        <f t="shared" si="89"/>
        <v>0.11822660985275063</v>
      </c>
      <c r="AE62" s="337">
        <f t="shared" ref="AE62:AL62" si="90">AE15/AE$49</f>
        <v>0.11878002745543985</v>
      </c>
      <c r="AF62" s="337">
        <f t="shared" si="90"/>
        <v>0.11935067229776555</v>
      </c>
      <c r="AG62" s="337">
        <f t="shared" si="90"/>
        <v>0.1198983767500546</v>
      </c>
      <c r="AH62" s="337">
        <f t="shared" si="90"/>
        <v>0.12042483443740591</v>
      </c>
      <c r="AI62" s="337">
        <f t="shared" si="90"/>
        <v>0.12093533081610232</v>
      </c>
      <c r="AJ62" s="337">
        <f t="shared" si="90"/>
        <v>0.12153162635706014</v>
      </c>
      <c r="AK62" s="337">
        <f t="shared" si="90"/>
        <v>0.1220981537594603</v>
      </c>
      <c r="AL62" s="337">
        <f t="shared" si="90"/>
        <v>0.12268650930471491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1.6149366106859492E-2</v>
      </c>
      <c r="N63" s="336">
        <f t="shared" si="91"/>
        <v>1.6027414646235767E-2</v>
      </c>
      <c r="O63" s="336">
        <f t="shared" si="91"/>
        <v>1.5865605447047237E-2</v>
      </c>
      <c r="P63" s="336">
        <f t="shared" si="91"/>
        <v>1.6428977301688661E-2</v>
      </c>
      <c r="Q63" s="336">
        <f t="shared" si="91"/>
        <v>1.4766358122422853E-2</v>
      </c>
      <c r="R63" s="336">
        <f t="shared" si="91"/>
        <v>1.4514781578070192E-2</v>
      </c>
      <c r="S63" s="336">
        <f t="shared" si="91"/>
        <v>1.5113176386692994E-2</v>
      </c>
      <c r="T63" s="336">
        <f t="shared" si="91"/>
        <v>1.65411442166929E-2</v>
      </c>
      <c r="U63" s="336">
        <f t="shared" si="91"/>
        <v>1.7463995493701187E-2</v>
      </c>
      <c r="V63" s="336">
        <f t="shared" si="91"/>
        <v>1.6236074212076377E-2</v>
      </c>
      <c r="W63" s="336">
        <f t="shared" si="91"/>
        <v>1.8160209843291034E-2</v>
      </c>
      <c r="X63" s="336">
        <f t="shared" si="91"/>
        <v>1.5266694707213693E-2</v>
      </c>
      <c r="Y63" s="336">
        <f t="shared" si="91"/>
        <v>1.5295646419567261E-2</v>
      </c>
      <c r="Z63" s="336">
        <f t="shared" si="91"/>
        <v>1.5342723166074903E-2</v>
      </c>
      <c r="AA63" s="336">
        <f t="shared" si="91"/>
        <v>1.537753357103399E-2</v>
      </c>
      <c r="AB63" s="336">
        <f t="shared" si="91"/>
        <v>1.5405794920453332E-2</v>
      </c>
      <c r="AC63" s="336">
        <f t="shared" si="91"/>
        <v>1.5443021188611215E-2</v>
      </c>
      <c r="AD63" s="336">
        <f t="shared" si="91"/>
        <v>1.5477126209873175E-2</v>
      </c>
      <c r="AE63" s="336">
        <f t="shared" ref="AE63:AL63" si="92">AE16/AE$49</f>
        <v>1.5511408351455465E-2</v>
      </c>
      <c r="AF63" s="336">
        <f t="shared" si="92"/>
        <v>1.5533499076339765E-2</v>
      </c>
      <c r="AG63" s="336">
        <f t="shared" si="92"/>
        <v>1.5555057835630177E-2</v>
      </c>
      <c r="AH63" s="336">
        <f t="shared" si="92"/>
        <v>1.5583642222015111E-2</v>
      </c>
      <c r="AI63" s="336">
        <f t="shared" si="92"/>
        <v>1.5607939810625259E-2</v>
      </c>
      <c r="AJ63" s="336">
        <f t="shared" si="92"/>
        <v>1.5636700641020067E-2</v>
      </c>
      <c r="AK63" s="336">
        <f t="shared" si="92"/>
        <v>1.5673810003489209E-2</v>
      </c>
      <c r="AL63" s="336">
        <f t="shared" si="92"/>
        <v>1.5710550325571813E-2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1.5403417609656394E-2</v>
      </c>
      <c r="N64" s="336">
        <f t="shared" si="93"/>
        <v>1.9873311101522483E-2</v>
      </c>
      <c r="O64" s="336">
        <f t="shared" si="93"/>
        <v>1.9075400810670457E-2</v>
      </c>
      <c r="P64" s="336">
        <f t="shared" si="93"/>
        <v>1.8224747448502755E-2</v>
      </c>
      <c r="Q64" s="336">
        <f t="shared" si="93"/>
        <v>1.9045571491887334E-2</v>
      </c>
      <c r="R64" s="336">
        <f t="shared" si="93"/>
        <v>1.7664568910461604E-2</v>
      </c>
      <c r="S64" s="336">
        <f t="shared" si="93"/>
        <v>1.9089295453212068E-2</v>
      </c>
      <c r="T64" s="336">
        <f t="shared" si="93"/>
        <v>1.9047016803463202E-2</v>
      </c>
      <c r="U64" s="336">
        <f t="shared" si="93"/>
        <v>1.9718282430319069E-2</v>
      </c>
      <c r="V64" s="336">
        <f t="shared" si="93"/>
        <v>1.9514758438085547E-2</v>
      </c>
      <c r="W64" s="336">
        <f t="shared" si="93"/>
        <v>2.02539010030265E-2</v>
      </c>
      <c r="X64" s="336">
        <f t="shared" si="93"/>
        <v>1.9559333393155146E-2</v>
      </c>
      <c r="Y64" s="336">
        <f t="shared" si="93"/>
        <v>1.9684857651083701E-2</v>
      </c>
      <c r="Z64" s="336">
        <f t="shared" si="93"/>
        <v>1.9802086055887524E-2</v>
      </c>
      <c r="AA64" s="336">
        <f t="shared" si="93"/>
        <v>1.9932113021965164E-2</v>
      </c>
      <c r="AB64" s="336">
        <f t="shared" si="93"/>
        <v>2.0055872909175747E-2</v>
      </c>
      <c r="AC64" s="336">
        <f t="shared" si="93"/>
        <v>2.0183421790967972E-2</v>
      </c>
      <c r="AD64" s="336">
        <f t="shared" si="93"/>
        <v>2.031578949744077E-2</v>
      </c>
      <c r="AE64" s="336">
        <f t="shared" ref="AE64:AL64" si="94">AE17/AE$49</f>
        <v>2.0456525582530406E-2</v>
      </c>
      <c r="AF64" s="336">
        <f t="shared" si="94"/>
        <v>2.0588068338873548E-2</v>
      </c>
      <c r="AG64" s="336">
        <f t="shared" si="94"/>
        <v>2.0709595325898455E-2</v>
      </c>
      <c r="AH64" s="336">
        <f t="shared" si="94"/>
        <v>2.0814469142444381E-2</v>
      </c>
      <c r="AI64" s="336">
        <f t="shared" si="94"/>
        <v>2.0911251955556816E-2</v>
      </c>
      <c r="AJ64" s="336">
        <f t="shared" si="94"/>
        <v>2.1036430248371669E-2</v>
      </c>
      <c r="AK64" s="336">
        <f t="shared" si="94"/>
        <v>2.116138589047745E-2</v>
      </c>
      <c r="AL64" s="336">
        <f t="shared" si="94"/>
        <v>2.1281220771037803E-2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9.8982656096054528E-3</v>
      </c>
      <c r="N65" s="336">
        <f t="shared" si="95"/>
        <v>1.1309934549243209E-2</v>
      </c>
      <c r="O65" s="336">
        <f t="shared" si="95"/>
        <v>1.105590544221266E-2</v>
      </c>
      <c r="P65" s="336">
        <f t="shared" si="95"/>
        <v>9.6217020383861374E-3</v>
      </c>
      <c r="Q65" s="336">
        <f t="shared" si="95"/>
        <v>9.8024104663785513E-3</v>
      </c>
      <c r="R65" s="336">
        <f t="shared" si="95"/>
        <v>9.6437705306392351E-3</v>
      </c>
      <c r="S65" s="336">
        <f t="shared" si="95"/>
        <v>1.0200883891824141E-2</v>
      </c>
      <c r="T65" s="336">
        <f t="shared" si="95"/>
        <v>9.5841331019502849E-3</v>
      </c>
      <c r="U65" s="336">
        <f t="shared" si="95"/>
        <v>9.4510182199622362E-3</v>
      </c>
      <c r="V65" s="336">
        <f t="shared" si="95"/>
        <v>9.2995037374739575E-3</v>
      </c>
      <c r="W65" s="336">
        <f t="shared" si="95"/>
        <v>1.0128485494517848E-2</v>
      </c>
      <c r="X65" s="336">
        <f t="shared" si="95"/>
        <v>1.1241077321414831E-2</v>
      </c>
      <c r="Y65" s="336">
        <f t="shared" si="95"/>
        <v>1.1394552016302682E-2</v>
      </c>
      <c r="Z65" s="336">
        <f t="shared" si="95"/>
        <v>1.1556981048070685E-2</v>
      </c>
      <c r="AA65" s="336">
        <f t="shared" si="95"/>
        <v>1.1730031510123945E-2</v>
      </c>
      <c r="AB65" s="336">
        <f t="shared" si="95"/>
        <v>1.1909491215372327E-2</v>
      </c>
      <c r="AC65" s="336">
        <f t="shared" si="95"/>
        <v>1.2077500021171712E-2</v>
      </c>
      <c r="AD65" s="336">
        <f t="shared" si="95"/>
        <v>1.2246945034855026E-2</v>
      </c>
      <c r="AE65" s="336">
        <f t="shared" ref="AE65:AL65" si="96">AE18/AE$49</f>
        <v>1.2389970334735234E-2</v>
      </c>
      <c r="AF65" s="336">
        <f t="shared" si="96"/>
        <v>1.2573005417317169E-2</v>
      </c>
      <c r="AG65" s="336">
        <f t="shared" si="96"/>
        <v>1.272204532323574E-2</v>
      </c>
      <c r="AH65" s="336">
        <f t="shared" si="96"/>
        <v>1.2868567434342339E-2</v>
      </c>
      <c r="AI65" s="336">
        <f t="shared" si="96"/>
        <v>1.2994853011244414E-2</v>
      </c>
      <c r="AJ65" s="336">
        <f t="shared" si="96"/>
        <v>1.3174118063614128E-2</v>
      </c>
      <c r="AK65" s="336">
        <f t="shared" si="96"/>
        <v>1.3304959697124809E-2</v>
      </c>
      <c r="AL65" s="336">
        <f t="shared" si="96"/>
        <v>1.3485001425785103E-2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1.3885662083872327E-2</v>
      </c>
      <c r="N66" s="336">
        <f t="shared" si="97"/>
        <v>1.2647128809494208E-2</v>
      </c>
      <c r="O66" s="336">
        <f t="shared" si="97"/>
        <v>1.3942748266214175E-2</v>
      </c>
      <c r="P66" s="336">
        <f t="shared" si="97"/>
        <v>1.5456099328234154E-2</v>
      </c>
      <c r="Q66" s="336">
        <f t="shared" si="97"/>
        <v>1.5287217876848757E-2</v>
      </c>
      <c r="R66" s="336">
        <f t="shared" si="97"/>
        <v>1.6881581393100295E-2</v>
      </c>
      <c r="S66" s="336">
        <f t="shared" si="97"/>
        <v>1.4655346778427994E-2</v>
      </c>
      <c r="T66" s="336">
        <f t="shared" si="97"/>
        <v>1.5733533877647941E-2</v>
      </c>
      <c r="U66" s="336">
        <f t="shared" si="97"/>
        <v>1.4803210311290747E-2</v>
      </c>
      <c r="V66" s="336">
        <f t="shared" si="97"/>
        <v>1.7231001705486432E-2</v>
      </c>
      <c r="W66" s="336">
        <f t="shared" si="97"/>
        <v>1.7769323038572055E-2</v>
      </c>
      <c r="X66" s="336">
        <f t="shared" si="97"/>
        <v>1.653106187074246E-2</v>
      </c>
      <c r="Y66" s="336">
        <f t="shared" si="97"/>
        <v>1.6248651060236336E-2</v>
      </c>
      <c r="Z66" s="336">
        <f t="shared" si="97"/>
        <v>1.6243796560557584E-2</v>
      </c>
      <c r="AA66" s="336">
        <f t="shared" si="97"/>
        <v>1.6395312297252222E-2</v>
      </c>
      <c r="AB66" s="336">
        <f t="shared" si="97"/>
        <v>1.6532391850001806E-2</v>
      </c>
      <c r="AC66" s="336">
        <f t="shared" si="97"/>
        <v>1.6679927347762573E-2</v>
      </c>
      <c r="AD66" s="336">
        <f t="shared" si="97"/>
        <v>1.6822758659186556E-2</v>
      </c>
      <c r="AE66" s="336">
        <f t="shared" ref="AE66:AL66" si="98">AE19/AE$49</f>
        <v>1.697074614824572E-2</v>
      </c>
      <c r="AF66" s="336">
        <f t="shared" si="98"/>
        <v>1.7123209536960778E-2</v>
      </c>
      <c r="AG66" s="336">
        <f t="shared" si="98"/>
        <v>1.7283302160785597E-2</v>
      </c>
      <c r="AH66" s="336">
        <f t="shared" si="98"/>
        <v>1.7426232013870415E-2</v>
      </c>
      <c r="AI66" s="336">
        <f t="shared" si="98"/>
        <v>1.75843018896941E-2</v>
      </c>
      <c r="AJ66" s="336">
        <f t="shared" si="98"/>
        <v>1.775655147015712E-2</v>
      </c>
      <c r="AK66" s="336">
        <f t="shared" si="98"/>
        <v>1.7911025553043511E-2</v>
      </c>
      <c r="AL66" s="336">
        <f t="shared" si="98"/>
        <v>1.8069718018694881E-2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5.4670925771133638E-2</v>
      </c>
      <c r="N67" s="336">
        <f t="shared" si="99"/>
        <v>5.1865421346334081E-2</v>
      </c>
      <c r="O67" s="336">
        <f t="shared" si="99"/>
        <v>5.2215849110534458E-2</v>
      </c>
      <c r="P67" s="336">
        <f t="shared" si="99"/>
        <v>5.2802628432252266E-2</v>
      </c>
      <c r="Q67" s="336">
        <f t="shared" si="99"/>
        <v>5.4097687085794426E-2</v>
      </c>
      <c r="R67" s="336">
        <f t="shared" si="99"/>
        <v>5.343230514025462E-2</v>
      </c>
      <c r="S67" s="336">
        <f t="shared" si="99"/>
        <v>5.325710763272018E-2</v>
      </c>
      <c r="T67" s="336">
        <f t="shared" si="99"/>
        <v>5.4551893785427144E-2</v>
      </c>
      <c r="U67" s="336">
        <f t="shared" si="99"/>
        <v>5.3896348825217606E-2</v>
      </c>
      <c r="V67" s="336">
        <f t="shared" si="99"/>
        <v>5.3656475451252975E-2</v>
      </c>
      <c r="W67" s="336">
        <f t="shared" si="99"/>
        <v>5.6941940738234983E-2</v>
      </c>
      <c r="X67" s="336">
        <f t="shared" si="99"/>
        <v>5.3004721765322643E-2</v>
      </c>
      <c r="Y67" s="336">
        <f t="shared" si="99"/>
        <v>5.3076181618817074E-2</v>
      </c>
      <c r="Z67" s="336">
        <f t="shared" si="99"/>
        <v>5.3168168813390856E-2</v>
      </c>
      <c r="AA67" s="336">
        <f t="shared" si="99"/>
        <v>5.3243006815716844E-2</v>
      </c>
      <c r="AB67" s="336">
        <f t="shared" si="99"/>
        <v>5.3282263919003543E-2</v>
      </c>
      <c r="AC67" s="336">
        <f t="shared" si="99"/>
        <v>5.3320402290255746E-2</v>
      </c>
      <c r="AD67" s="336">
        <f t="shared" si="99"/>
        <v>5.3363990451395116E-2</v>
      </c>
      <c r="AE67" s="336">
        <f t="shared" ref="AE67:AL67" si="100">AE20/AE$49</f>
        <v>5.3451377038473039E-2</v>
      </c>
      <c r="AF67" s="336">
        <f t="shared" si="100"/>
        <v>5.3532889928274277E-2</v>
      </c>
      <c r="AG67" s="336">
        <f t="shared" si="100"/>
        <v>5.3628376104504639E-2</v>
      </c>
      <c r="AH67" s="336">
        <f t="shared" si="100"/>
        <v>5.3731923624733675E-2</v>
      </c>
      <c r="AI67" s="336">
        <f t="shared" si="100"/>
        <v>5.3836984148981734E-2</v>
      </c>
      <c r="AJ67" s="336">
        <f t="shared" si="100"/>
        <v>5.3927825933897132E-2</v>
      </c>
      <c r="AK67" s="336">
        <f t="shared" si="100"/>
        <v>5.4046972615325338E-2</v>
      </c>
      <c r="AL67" s="336">
        <f t="shared" si="100"/>
        <v>5.4140018763625307E-2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0.11954090990313659</v>
      </c>
      <c r="N69" s="337">
        <f t="shared" si="101"/>
        <v>0.12210232172552753</v>
      </c>
      <c r="O69" s="337">
        <f t="shared" si="101"/>
        <v>0.12089590898677317</v>
      </c>
      <c r="P69" s="337">
        <f t="shared" si="101"/>
        <v>0.11671609329157527</v>
      </c>
      <c r="Q69" s="337">
        <f t="shared" si="101"/>
        <v>0.11769742136985736</v>
      </c>
      <c r="R69" s="337">
        <f t="shared" si="101"/>
        <v>0.11905960702667209</v>
      </c>
      <c r="S69" s="337">
        <f t="shared" si="101"/>
        <v>0.11405623536513278</v>
      </c>
      <c r="T69" s="337">
        <f t="shared" si="101"/>
        <v>0.11740405242986482</v>
      </c>
      <c r="U69" s="337">
        <f t="shared" si="101"/>
        <v>0.11409175983348074</v>
      </c>
      <c r="V69" s="337">
        <f t="shared" si="101"/>
        <v>0.10718326808694714</v>
      </c>
      <c r="W69" s="337">
        <f t="shared" si="101"/>
        <v>0.11396535634304333</v>
      </c>
      <c r="X69" s="337">
        <f t="shared" si="101"/>
        <v>0.10880498627877201</v>
      </c>
      <c r="Y69" s="337">
        <f t="shared" si="101"/>
        <v>0.10822193054958372</v>
      </c>
      <c r="Z69" s="337">
        <f t="shared" si="101"/>
        <v>0.10748285069806203</v>
      </c>
      <c r="AA69" s="337">
        <f t="shared" si="101"/>
        <v>0.10670409170883478</v>
      </c>
      <c r="AB69" s="337">
        <f t="shared" si="101"/>
        <v>0.10581293389999859</v>
      </c>
      <c r="AC69" s="337">
        <f t="shared" si="101"/>
        <v>0.10476046130054864</v>
      </c>
      <c r="AD69" s="337">
        <f t="shared" si="101"/>
        <v>0.10370676457786919</v>
      </c>
      <c r="AE69" s="337">
        <f t="shared" ref="AE69:AL69" si="102">AE22/AE$49</f>
        <v>0.10255757270875743</v>
      </c>
      <c r="AF69" s="337">
        <f t="shared" si="102"/>
        <v>0.10137846562151434</v>
      </c>
      <c r="AG69" s="337">
        <f t="shared" si="102"/>
        <v>0.10019463622110791</v>
      </c>
      <c r="AH69" s="337">
        <f t="shared" si="102"/>
        <v>9.8963657451904413E-2</v>
      </c>
      <c r="AI69" s="337">
        <f t="shared" si="102"/>
        <v>9.7739393020292983E-2</v>
      </c>
      <c r="AJ69" s="337">
        <f t="shared" si="102"/>
        <v>9.6335046877417757E-2</v>
      </c>
      <c r="AK69" s="337">
        <f t="shared" si="102"/>
        <v>9.4985502140568417E-2</v>
      </c>
      <c r="AL69" s="337">
        <f t="shared" si="102"/>
        <v>9.3767085913151096E-2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9.2953823302176941E-2</v>
      </c>
      <c r="N70" s="336">
        <f t="shared" si="103"/>
        <v>9.6955812021329968E-2</v>
      </c>
      <c r="O70" s="336">
        <f t="shared" si="103"/>
        <v>9.6939535200491686E-2</v>
      </c>
      <c r="P70" s="336">
        <f t="shared" si="103"/>
        <v>9.2817153912880132E-2</v>
      </c>
      <c r="Q70" s="336">
        <f t="shared" si="103"/>
        <v>9.4161429085219586E-2</v>
      </c>
      <c r="R70" s="336">
        <f t="shared" si="103"/>
        <v>9.7019666485963454E-2</v>
      </c>
      <c r="S70" s="336">
        <f t="shared" si="103"/>
        <v>9.3132361319540585E-2</v>
      </c>
      <c r="T70" s="336">
        <f t="shared" si="103"/>
        <v>9.5419729656816027E-2</v>
      </c>
      <c r="U70" s="336">
        <f t="shared" si="103"/>
        <v>9.2422251432667787E-2</v>
      </c>
      <c r="V70" s="336">
        <f t="shared" si="103"/>
        <v>8.8596063634016675E-2</v>
      </c>
      <c r="W70" s="336">
        <f t="shared" si="103"/>
        <v>9.5280477411638559E-2</v>
      </c>
      <c r="X70" s="336">
        <f t="shared" si="103"/>
        <v>8.8172532933995643E-2</v>
      </c>
      <c r="Y70" s="336">
        <f t="shared" si="103"/>
        <v>8.785522236530828E-2</v>
      </c>
      <c r="Z70" s="336">
        <f t="shared" si="103"/>
        <v>8.7462272342201594E-2</v>
      </c>
      <c r="AA70" s="336">
        <f t="shared" si="103"/>
        <v>8.7039347493701069E-2</v>
      </c>
      <c r="AB70" s="336">
        <f t="shared" si="103"/>
        <v>8.6577914438364281E-2</v>
      </c>
      <c r="AC70" s="336">
        <f t="shared" si="103"/>
        <v>8.6090689577994539E-2</v>
      </c>
      <c r="AD70" s="336">
        <f t="shared" si="103"/>
        <v>8.5550850294316264E-2</v>
      </c>
      <c r="AE70" s="336">
        <f t="shared" ref="AE70:AL70" si="104">AE23/AE$49</f>
        <v>8.498191834974364E-2</v>
      </c>
      <c r="AF70" s="336">
        <f t="shared" si="104"/>
        <v>8.442444927066714E-2</v>
      </c>
      <c r="AG70" s="336">
        <f t="shared" si="104"/>
        <v>8.3881298056030659E-2</v>
      </c>
      <c r="AH70" s="336">
        <f t="shared" si="104"/>
        <v>8.3321746512060618E-2</v>
      </c>
      <c r="AI70" s="336">
        <f t="shared" si="104"/>
        <v>8.2713998174259923E-2</v>
      </c>
      <c r="AJ70" s="336">
        <f t="shared" si="104"/>
        <v>8.2098967250825813E-2</v>
      </c>
      <c r="AK70" s="336">
        <f t="shared" si="104"/>
        <v>8.1445625048094245E-2</v>
      </c>
      <c r="AL70" s="336">
        <f t="shared" si="104"/>
        <v>8.0743308782625645E-2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2.658708660095966E-2</v>
      </c>
      <c r="N71" s="336">
        <f t="shared" si="105"/>
        <v>2.5146509704197559E-2</v>
      </c>
      <c r="O71" s="336">
        <f t="shared" si="105"/>
        <v>2.3956373786281484E-2</v>
      </c>
      <c r="P71" s="336">
        <f t="shared" si="105"/>
        <v>2.3898939378695149E-2</v>
      </c>
      <c r="Q71" s="336">
        <f t="shared" si="105"/>
        <v>2.3535992284637777E-2</v>
      </c>
      <c r="R71" s="336">
        <f t="shared" si="105"/>
        <v>2.2039940540708642E-2</v>
      </c>
      <c r="S71" s="336">
        <f t="shared" si="105"/>
        <v>2.0923874045592195E-2</v>
      </c>
      <c r="T71" s="336">
        <f t="shared" si="105"/>
        <v>2.1984322773048782E-2</v>
      </c>
      <c r="U71" s="336">
        <f t="shared" si="105"/>
        <v>2.1669508400812956E-2</v>
      </c>
      <c r="V71" s="336">
        <f t="shared" si="105"/>
        <v>1.858720445293046E-2</v>
      </c>
      <c r="W71" s="336">
        <f t="shared" si="105"/>
        <v>1.8684878931404768E-2</v>
      </c>
      <c r="X71" s="336">
        <f t="shared" si="105"/>
        <v>2.0632453344776366E-2</v>
      </c>
      <c r="Y71" s="336">
        <f t="shared" si="105"/>
        <v>2.0366708184275436E-2</v>
      </c>
      <c r="Z71" s="336">
        <f t="shared" si="105"/>
        <v>2.0020578355860432E-2</v>
      </c>
      <c r="AA71" s="336">
        <f t="shared" si="105"/>
        <v>1.9664744215133718E-2</v>
      </c>
      <c r="AB71" s="336">
        <f t="shared" si="105"/>
        <v>1.9235019461634303E-2</v>
      </c>
      <c r="AC71" s="336">
        <f t="shared" si="105"/>
        <v>1.8669771722554098E-2</v>
      </c>
      <c r="AD71" s="336">
        <f t="shared" si="105"/>
        <v>1.8155914283552923E-2</v>
      </c>
      <c r="AE71" s="336">
        <f t="shared" ref="AE71:AL71" si="106">AE24/AE$49</f>
        <v>1.7575654359013791E-2</v>
      </c>
      <c r="AF71" s="336">
        <f t="shared" si="106"/>
        <v>1.6954016350847187E-2</v>
      </c>
      <c r="AG71" s="336">
        <f t="shared" si="106"/>
        <v>1.6313338165077258E-2</v>
      </c>
      <c r="AH71" s="336">
        <f t="shared" si="106"/>
        <v>1.5641910939843798E-2</v>
      </c>
      <c r="AI71" s="336">
        <f t="shared" si="106"/>
        <v>1.5025394846033066E-2</v>
      </c>
      <c r="AJ71" s="336">
        <f t="shared" si="106"/>
        <v>1.4236079626591949E-2</v>
      </c>
      <c r="AK71" s="336">
        <f t="shared" si="106"/>
        <v>1.3539877092474182E-2</v>
      </c>
      <c r="AL71" s="336">
        <f t="shared" si="106"/>
        <v>1.3023777130525454E-2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0.12911951563067883</v>
      </c>
      <c r="N73" s="337">
        <f t="shared" si="107"/>
        <v>0.12066708264687387</v>
      </c>
      <c r="O73" s="337">
        <f t="shared" si="107"/>
        <v>0.11948659200130801</v>
      </c>
      <c r="P73" s="337">
        <f t="shared" si="107"/>
        <v>0.1243311546042212</v>
      </c>
      <c r="Q73" s="337">
        <f t="shared" si="107"/>
        <v>0.1183538600526511</v>
      </c>
      <c r="R73" s="337">
        <f t="shared" si="107"/>
        <v>0.12335120622310948</v>
      </c>
      <c r="S73" s="337">
        <f t="shared" si="107"/>
        <v>0.11407011196949043</v>
      </c>
      <c r="T73" s="337">
        <f t="shared" si="107"/>
        <v>0.1133782697036666</v>
      </c>
      <c r="U73" s="337">
        <f t="shared" si="107"/>
        <v>0.12174735987205709</v>
      </c>
      <c r="V73" s="337">
        <f t="shared" si="107"/>
        <v>0.12360401619308614</v>
      </c>
      <c r="W73" s="337">
        <f t="shared" si="107"/>
        <v>0.10826357595895648</v>
      </c>
      <c r="X73" s="337">
        <f t="shared" si="107"/>
        <v>0.10885415824004439</v>
      </c>
      <c r="Y73" s="337">
        <f t="shared" si="107"/>
        <v>0.10776761770432447</v>
      </c>
      <c r="Z73" s="337">
        <f t="shared" si="107"/>
        <v>0.1065438065018921</v>
      </c>
      <c r="AA73" s="337">
        <f t="shared" si="107"/>
        <v>0.10532137952911848</v>
      </c>
      <c r="AB73" s="337">
        <f t="shared" si="107"/>
        <v>0.10416547553618545</v>
      </c>
      <c r="AC73" s="337">
        <f t="shared" si="107"/>
        <v>0.10304491473242949</v>
      </c>
      <c r="AD73" s="337">
        <f t="shared" si="107"/>
        <v>0.10193946654762563</v>
      </c>
      <c r="AE73" s="337">
        <f t="shared" ref="AE73:AL73" si="108">AE26/AE$49</f>
        <v>0.10088022232274714</v>
      </c>
      <c r="AF73" s="337">
        <f t="shared" si="108"/>
        <v>9.9810961524815736E-2</v>
      </c>
      <c r="AG73" s="337">
        <f t="shared" si="108"/>
        <v>9.875875608366258E-2</v>
      </c>
      <c r="AH73" s="337">
        <f t="shared" si="108"/>
        <v>9.7712252444643405E-2</v>
      </c>
      <c r="AI73" s="337">
        <f t="shared" si="108"/>
        <v>9.6689416574167145E-2</v>
      </c>
      <c r="AJ73" s="337">
        <f t="shared" si="108"/>
        <v>9.5675078286538442E-2</v>
      </c>
      <c r="AK73" s="337">
        <f t="shared" si="108"/>
        <v>9.4664721239862012E-2</v>
      </c>
      <c r="AL73" s="337">
        <f t="shared" si="108"/>
        <v>9.3650518231489593E-2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1.5872132052166584E-2</v>
      </c>
      <c r="N74" s="336">
        <f t="shared" si="109"/>
        <v>1.2121478209957083E-2</v>
      </c>
      <c r="O74" s="336">
        <f t="shared" si="109"/>
        <v>1.4322939079329395E-2</v>
      </c>
      <c r="P74" s="336">
        <f t="shared" si="109"/>
        <v>1.3052732193389054E-2</v>
      </c>
      <c r="Q74" s="336">
        <f t="shared" si="109"/>
        <v>1.165413202266085E-2</v>
      </c>
      <c r="R74" s="336">
        <f t="shared" si="109"/>
        <v>1.3731159459492263E-2</v>
      </c>
      <c r="S74" s="336">
        <f t="shared" si="109"/>
        <v>1.1484615718280597E-2</v>
      </c>
      <c r="T74" s="336">
        <f t="shared" si="109"/>
        <v>9.6697046523720881E-3</v>
      </c>
      <c r="U74" s="336">
        <f t="shared" si="109"/>
        <v>1.3336240348165936E-2</v>
      </c>
      <c r="V74" s="336">
        <f t="shared" si="109"/>
        <v>1.1834677619753431E-2</v>
      </c>
      <c r="W74" s="336">
        <f t="shared" si="109"/>
        <v>1.0086272258935408E-2</v>
      </c>
      <c r="X74" s="336">
        <f t="shared" si="109"/>
        <v>9.8053051416289796E-3</v>
      </c>
      <c r="Y74" s="336">
        <f t="shared" si="109"/>
        <v>9.8335072592848176E-3</v>
      </c>
      <c r="Z74" s="336">
        <f t="shared" si="109"/>
        <v>9.9140531871850218E-3</v>
      </c>
      <c r="AA74" s="336">
        <f t="shared" si="109"/>
        <v>9.9898493628533553E-3</v>
      </c>
      <c r="AB74" s="336">
        <f t="shared" si="109"/>
        <v>1.0021920576239065E-2</v>
      </c>
      <c r="AC74" s="336">
        <f t="shared" si="109"/>
        <v>1.005341049275333E-2</v>
      </c>
      <c r="AD74" s="336">
        <f t="shared" si="109"/>
        <v>1.0087896599691271E-2</v>
      </c>
      <c r="AE74" s="336">
        <f t="shared" ref="AE74:AL74" si="110">AE27/AE$49</f>
        <v>1.0118303126190317E-2</v>
      </c>
      <c r="AF74" s="336">
        <f t="shared" si="110"/>
        <v>1.0149317408205651E-2</v>
      </c>
      <c r="AG74" s="336">
        <f t="shared" si="110"/>
        <v>1.0176837895002332E-2</v>
      </c>
      <c r="AH74" s="336">
        <f t="shared" si="110"/>
        <v>1.0208576572363974E-2</v>
      </c>
      <c r="AI74" s="336">
        <f t="shared" si="110"/>
        <v>1.0236486884389214E-2</v>
      </c>
      <c r="AJ74" s="336">
        <f t="shared" si="110"/>
        <v>1.0264908637629763E-2</v>
      </c>
      <c r="AK74" s="336">
        <f t="shared" si="110"/>
        <v>1.0290651127322178E-2</v>
      </c>
      <c r="AL74" s="336">
        <f t="shared" si="110"/>
        <v>1.0313975898876747E-2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4.9256286792876698E-2</v>
      </c>
      <c r="N75" s="336">
        <f t="shared" si="111"/>
        <v>5.1064819618121995E-2</v>
      </c>
      <c r="O75" s="336">
        <f t="shared" si="111"/>
        <v>4.7914191284723934E-2</v>
      </c>
      <c r="P75" s="336">
        <f t="shared" si="111"/>
        <v>5.0964598544909638E-2</v>
      </c>
      <c r="Q75" s="336">
        <f t="shared" si="111"/>
        <v>5.0826044303122403E-2</v>
      </c>
      <c r="R75" s="336">
        <f t="shared" si="111"/>
        <v>5.2314178022779954E-2</v>
      </c>
      <c r="S75" s="336">
        <f t="shared" si="111"/>
        <v>4.8413374989032025E-2</v>
      </c>
      <c r="T75" s="336">
        <f t="shared" si="111"/>
        <v>4.7849999282403764E-2</v>
      </c>
      <c r="U75" s="336">
        <f t="shared" si="111"/>
        <v>4.9872505156232365E-2</v>
      </c>
      <c r="V75" s="336">
        <f t="shared" si="111"/>
        <v>5.2558200250380001E-2</v>
      </c>
      <c r="W75" s="336">
        <f t="shared" si="111"/>
        <v>4.5259955167689103E-2</v>
      </c>
      <c r="X75" s="336">
        <f t="shared" si="111"/>
        <v>4.4906619951910434E-2</v>
      </c>
      <c r="Y75" s="336">
        <f t="shared" si="111"/>
        <v>4.449561023889833E-2</v>
      </c>
      <c r="Z75" s="336">
        <f t="shared" si="111"/>
        <v>4.4120432051992266E-2</v>
      </c>
      <c r="AA75" s="336">
        <f t="shared" si="111"/>
        <v>4.3688103054488954E-2</v>
      </c>
      <c r="AB75" s="336">
        <f t="shared" si="111"/>
        <v>4.3249536987098602E-2</v>
      </c>
      <c r="AC75" s="336">
        <f t="shared" si="111"/>
        <v>4.2802036012993143E-2</v>
      </c>
      <c r="AD75" s="336">
        <f t="shared" si="111"/>
        <v>4.2352520492831863E-2</v>
      </c>
      <c r="AE75" s="336">
        <f t="shared" ref="AE75:AL75" si="112">AE28/AE$49</f>
        <v>4.1894013636982544E-2</v>
      </c>
      <c r="AF75" s="336">
        <f t="shared" si="112"/>
        <v>4.143484546417886E-2</v>
      </c>
      <c r="AG75" s="336">
        <f t="shared" si="112"/>
        <v>4.1002626217800528E-2</v>
      </c>
      <c r="AH75" s="336">
        <f t="shared" si="112"/>
        <v>4.0576540267492522E-2</v>
      </c>
      <c r="AI75" s="336">
        <f t="shared" si="112"/>
        <v>4.0171598397363464E-2</v>
      </c>
      <c r="AJ75" s="336">
        <f t="shared" si="112"/>
        <v>3.9761359695472245E-2</v>
      </c>
      <c r="AK75" s="336">
        <f t="shared" si="112"/>
        <v>3.9345263302405675E-2</v>
      </c>
      <c r="AL75" s="336">
        <f t="shared" si="112"/>
        <v>3.8923375627834295E-2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4.3897579150089107E-2</v>
      </c>
      <c r="N76" s="336">
        <f t="shared" si="113"/>
        <v>3.8558909947105813E-2</v>
      </c>
      <c r="O76" s="336">
        <f t="shared" si="113"/>
        <v>3.6738529301481263E-2</v>
      </c>
      <c r="P76" s="336">
        <f t="shared" si="113"/>
        <v>3.9860002229114698E-2</v>
      </c>
      <c r="Q76" s="336">
        <f t="shared" si="113"/>
        <v>3.4658700127034113E-2</v>
      </c>
      <c r="R76" s="336">
        <f t="shared" si="113"/>
        <v>3.6777908844739346E-2</v>
      </c>
      <c r="S76" s="336">
        <f t="shared" si="113"/>
        <v>3.380322773834351E-2</v>
      </c>
      <c r="T76" s="336">
        <f t="shared" si="113"/>
        <v>3.5243167287660693E-2</v>
      </c>
      <c r="U76" s="336">
        <f t="shared" si="113"/>
        <v>4.0732807367627771E-2</v>
      </c>
      <c r="V76" s="336">
        <f t="shared" si="113"/>
        <v>4.2477840790682238E-2</v>
      </c>
      <c r="W76" s="336">
        <f t="shared" si="113"/>
        <v>3.562807827306249E-2</v>
      </c>
      <c r="X76" s="336">
        <f t="shared" si="113"/>
        <v>3.725297656485832E-2</v>
      </c>
      <c r="Y76" s="336">
        <f t="shared" si="113"/>
        <v>3.6677622764029874E-2</v>
      </c>
      <c r="Z76" s="336">
        <f t="shared" si="113"/>
        <v>3.5983982276849666E-2</v>
      </c>
      <c r="AA76" s="336">
        <f t="shared" si="113"/>
        <v>3.5363129531771086E-2</v>
      </c>
      <c r="AB76" s="336">
        <f t="shared" si="113"/>
        <v>3.4831322119420381E-2</v>
      </c>
      <c r="AC76" s="336">
        <f t="shared" si="113"/>
        <v>3.4280335249947405E-2</v>
      </c>
      <c r="AD76" s="336">
        <f t="shared" si="113"/>
        <v>3.3730431142227249E-2</v>
      </c>
      <c r="AE76" s="336">
        <f t="shared" ref="AE76:AL76" si="114">AE29/AE$49</f>
        <v>3.3224339018013811E-2</v>
      </c>
      <c r="AF76" s="336">
        <f t="shared" si="114"/>
        <v>3.2700259194552203E-2</v>
      </c>
      <c r="AG76" s="336">
        <f t="shared" si="114"/>
        <v>3.2166560970922423E-2</v>
      </c>
      <c r="AH76" s="336">
        <f t="shared" si="114"/>
        <v>3.1631340434233497E-2</v>
      </c>
      <c r="AI76" s="336">
        <f t="shared" si="114"/>
        <v>3.1104822400887171E-2</v>
      </c>
      <c r="AJ76" s="336">
        <f t="shared" si="114"/>
        <v>3.0586858320248583E-2</v>
      </c>
      <c r="AK76" s="336">
        <f t="shared" si="114"/>
        <v>3.0064453583740616E-2</v>
      </c>
      <c r="AL76" s="336">
        <f t="shared" si="114"/>
        <v>2.9540623633285742E-2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2.0093517635546444E-2</v>
      </c>
      <c r="N77" s="336">
        <f t="shared" si="115"/>
        <v>1.8921874871688962E-2</v>
      </c>
      <c r="O77" s="336">
        <f t="shared" si="115"/>
        <v>2.0510932335773426E-2</v>
      </c>
      <c r="P77" s="336">
        <f t="shared" si="115"/>
        <v>2.0453821636807788E-2</v>
      </c>
      <c r="Q77" s="336">
        <f t="shared" si="115"/>
        <v>2.1214983599833724E-2</v>
      </c>
      <c r="R77" s="336">
        <f t="shared" si="115"/>
        <v>2.0527959896097916E-2</v>
      </c>
      <c r="S77" s="336">
        <f t="shared" si="115"/>
        <v>2.0368893523834322E-2</v>
      </c>
      <c r="T77" s="336">
        <f t="shared" si="115"/>
        <v>2.0615398481230059E-2</v>
      </c>
      <c r="U77" s="336">
        <f t="shared" si="115"/>
        <v>1.7805807000031003E-2</v>
      </c>
      <c r="V77" s="336">
        <f t="shared" si="115"/>
        <v>1.6733297532270468E-2</v>
      </c>
      <c r="W77" s="336">
        <f t="shared" si="115"/>
        <v>1.728927025926948E-2</v>
      </c>
      <c r="X77" s="336">
        <f t="shared" si="115"/>
        <v>1.6889256581646677E-2</v>
      </c>
      <c r="Y77" s="336">
        <f t="shared" si="115"/>
        <v>1.6760877442111438E-2</v>
      </c>
      <c r="Z77" s="336">
        <f t="shared" si="115"/>
        <v>1.6525338985865154E-2</v>
      </c>
      <c r="AA77" s="336">
        <f t="shared" si="115"/>
        <v>1.6280297580005078E-2</v>
      </c>
      <c r="AB77" s="336">
        <f t="shared" si="115"/>
        <v>1.6062695853427417E-2</v>
      </c>
      <c r="AC77" s="336">
        <f t="shared" si="115"/>
        <v>1.5909132976735615E-2</v>
      </c>
      <c r="AD77" s="336">
        <f t="shared" si="115"/>
        <v>1.5768618312875248E-2</v>
      </c>
      <c r="AE77" s="336">
        <f t="shared" ref="AE77:AL77" si="116">AE30/AE$49</f>
        <v>1.5643566541560464E-2</v>
      </c>
      <c r="AF77" s="336">
        <f t="shared" si="116"/>
        <v>1.5526539457879013E-2</v>
      </c>
      <c r="AG77" s="336">
        <f t="shared" si="116"/>
        <v>1.5412730999937285E-2</v>
      </c>
      <c r="AH77" s="336">
        <f t="shared" si="116"/>
        <v>1.52957951705534E-2</v>
      </c>
      <c r="AI77" s="336">
        <f t="shared" si="116"/>
        <v>1.5176508891527303E-2</v>
      </c>
      <c r="AJ77" s="336">
        <f t="shared" si="116"/>
        <v>1.506195163318786E-2</v>
      </c>
      <c r="AK77" s="336">
        <f t="shared" si="116"/>
        <v>1.4964353226393536E-2</v>
      </c>
      <c r="AL77" s="336">
        <f t="shared" si="116"/>
        <v>1.4872543071492814E-2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0.10371349577102562</v>
      </c>
      <c r="N79" s="337">
        <f t="shared" si="117"/>
        <v>0.10215658750391168</v>
      </c>
      <c r="O79" s="337">
        <f t="shared" si="117"/>
        <v>0.10009325653205627</v>
      </c>
      <c r="P79" s="337">
        <f t="shared" si="117"/>
        <v>9.8588679056613046E-2</v>
      </c>
      <c r="Q79" s="337">
        <f t="shared" si="117"/>
        <v>9.9331849775793471E-2</v>
      </c>
      <c r="R79" s="337">
        <f t="shared" si="117"/>
        <v>9.7693953968686575E-2</v>
      </c>
      <c r="S79" s="337">
        <f t="shared" si="117"/>
        <v>0.10240442436272654</v>
      </c>
      <c r="T79" s="337">
        <f t="shared" si="117"/>
        <v>0.10124329594932394</v>
      </c>
      <c r="U79" s="337">
        <f t="shared" si="117"/>
        <v>9.5265647851767193E-2</v>
      </c>
      <c r="V79" s="337">
        <f t="shared" si="117"/>
        <v>9.4844175321012469E-2</v>
      </c>
      <c r="W79" s="337">
        <f t="shared" si="117"/>
        <v>9.3386640845092767E-2</v>
      </c>
      <c r="X79" s="337">
        <f t="shared" si="117"/>
        <v>9.5314784444723577E-2</v>
      </c>
      <c r="Y79" s="337">
        <f t="shared" si="117"/>
        <v>9.5655341726749388E-2</v>
      </c>
      <c r="Z79" s="337">
        <f t="shared" si="117"/>
        <v>9.6014012776708846E-2</v>
      </c>
      <c r="AA79" s="337">
        <f t="shared" si="117"/>
        <v>9.6408549085073861E-2</v>
      </c>
      <c r="AB79" s="337">
        <f t="shared" si="117"/>
        <v>9.6788345524485786E-2</v>
      </c>
      <c r="AC79" s="337">
        <f t="shared" si="117"/>
        <v>9.7203815656890694E-2</v>
      </c>
      <c r="AD79" s="337">
        <f t="shared" si="117"/>
        <v>9.7631532594827861E-2</v>
      </c>
      <c r="AE79" s="337">
        <f t="shared" ref="AE79:AL79" si="118">AE32/AE$49</f>
        <v>9.8097448993361591E-2</v>
      </c>
      <c r="AF79" s="337">
        <f t="shared" si="118"/>
        <v>9.8528319857027272E-2</v>
      </c>
      <c r="AG79" s="337">
        <f t="shared" si="118"/>
        <v>9.8911000885877107E-2</v>
      </c>
      <c r="AH79" s="337">
        <f t="shared" si="118"/>
        <v>9.9330069222443973E-2</v>
      </c>
      <c r="AI79" s="337">
        <f t="shared" si="118"/>
        <v>9.9727344647896954E-2</v>
      </c>
      <c r="AJ79" s="337">
        <f t="shared" si="118"/>
        <v>0.10016499726778033</v>
      </c>
      <c r="AK79" s="337">
        <f t="shared" si="118"/>
        <v>0.10062750435743059</v>
      </c>
      <c r="AL79" s="337">
        <f t="shared" si="118"/>
        <v>0.1010699231162569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8.1778792609800421E-2</v>
      </c>
      <c r="N80" s="336">
        <f t="shared" si="119"/>
        <v>7.7870977899528085E-2</v>
      </c>
      <c r="O80" s="336">
        <f t="shared" si="119"/>
        <v>7.6991893127312458E-2</v>
      </c>
      <c r="P80" s="336">
        <f t="shared" si="119"/>
        <v>7.5225722531865297E-2</v>
      </c>
      <c r="Q80" s="336">
        <f t="shared" si="119"/>
        <v>7.9174229324603954E-2</v>
      </c>
      <c r="R80" s="336">
        <f t="shared" si="119"/>
        <v>7.4041853769575908E-2</v>
      </c>
      <c r="S80" s="336">
        <f t="shared" si="119"/>
        <v>7.8719029377245744E-2</v>
      </c>
      <c r="T80" s="336">
        <f t="shared" si="119"/>
        <v>7.7596388032080452E-2</v>
      </c>
      <c r="U80" s="336">
        <f t="shared" si="119"/>
        <v>7.4161198241163656E-2</v>
      </c>
      <c r="V80" s="336">
        <f t="shared" si="119"/>
        <v>7.3102952191570397E-2</v>
      </c>
      <c r="W80" s="336">
        <f t="shared" si="119"/>
        <v>7.2784926566208025E-2</v>
      </c>
      <c r="X80" s="336">
        <f t="shared" si="119"/>
        <v>7.4951958384841727E-2</v>
      </c>
      <c r="Y80" s="336">
        <f t="shared" si="119"/>
        <v>7.5312415538953348E-2</v>
      </c>
      <c r="Z80" s="336">
        <f t="shared" si="119"/>
        <v>7.5682378829165217E-2</v>
      </c>
      <c r="AA80" s="336">
        <f t="shared" si="119"/>
        <v>7.6076419585252145E-2</v>
      </c>
      <c r="AB80" s="336">
        <f t="shared" si="119"/>
        <v>7.645633557514217E-2</v>
      </c>
      <c r="AC80" s="336">
        <f t="shared" si="119"/>
        <v>7.6869303856323373E-2</v>
      </c>
      <c r="AD80" s="336">
        <f t="shared" si="119"/>
        <v>7.7292202494052872E-2</v>
      </c>
      <c r="AE80" s="336">
        <f t="shared" ref="AE80:AL80" si="120">AE33/AE$49</f>
        <v>7.7759553044262048E-2</v>
      </c>
      <c r="AF80" s="336">
        <f t="shared" si="120"/>
        <v>7.8192712731636277E-2</v>
      </c>
      <c r="AG80" s="336">
        <f t="shared" si="120"/>
        <v>7.8582950476584437E-2</v>
      </c>
      <c r="AH80" s="336">
        <f t="shared" si="120"/>
        <v>7.8998593242092977E-2</v>
      </c>
      <c r="AI80" s="336">
        <f t="shared" si="120"/>
        <v>7.9395978658241745E-2</v>
      </c>
      <c r="AJ80" s="336">
        <f t="shared" si="120"/>
        <v>7.9834801448427778E-2</v>
      </c>
      <c r="AK80" s="336">
        <f t="shared" si="120"/>
        <v>8.0282094367870802E-2</v>
      </c>
      <c r="AL80" s="336">
        <f t="shared" si="120"/>
        <v>8.0696645213092055E-2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2.0409669447802477E-2</v>
      </c>
      <c r="N81" s="336">
        <f t="shared" si="121"/>
        <v>2.3217302608173042E-2</v>
      </c>
      <c r="O81" s="336">
        <f t="shared" si="121"/>
        <v>2.2034042925567019E-2</v>
      </c>
      <c r="P81" s="336">
        <f t="shared" si="121"/>
        <v>2.2442917678919008E-2</v>
      </c>
      <c r="Q81" s="336">
        <f t="shared" si="121"/>
        <v>1.9096260066876661E-2</v>
      </c>
      <c r="R81" s="336">
        <f t="shared" si="121"/>
        <v>2.2691783394149654E-2</v>
      </c>
      <c r="S81" s="336">
        <f t="shared" si="121"/>
        <v>2.2893323290941764E-2</v>
      </c>
      <c r="T81" s="336">
        <f t="shared" si="121"/>
        <v>2.2815854435123264E-2</v>
      </c>
      <c r="U81" s="336">
        <f t="shared" si="121"/>
        <v>2.022662327486819E-2</v>
      </c>
      <c r="V81" s="336">
        <f t="shared" si="121"/>
        <v>2.096854264204184E-2</v>
      </c>
      <c r="W81" s="336">
        <f t="shared" si="121"/>
        <v>1.9606625362731691E-2</v>
      </c>
      <c r="X81" s="336">
        <f t="shared" si="121"/>
        <v>1.9585021281699998E-2</v>
      </c>
      <c r="Y81" s="336">
        <f t="shared" si="121"/>
        <v>1.9559736755028687E-2</v>
      </c>
      <c r="Z81" s="336">
        <f t="shared" si="121"/>
        <v>1.9543398107351725E-2</v>
      </c>
      <c r="AA81" s="336">
        <f t="shared" si="121"/>
        <v>1.9538560314769391E-2</v>
      </c>
      <c r="AB81" s="336">
        <f t="shared" si="121"/>
        <v>1.9531318358674211E-2</v>
      </c>
      <c r="AC81" s="336">
        <f t="shared" si="121"/>
        <v>1.9528273736298285E-2</v>
      </c>
      <c r="AD81" s="336">
        <f t="shared" si="121"/>
        <v>1.9527473684219331E-2</v>
      </c>
      <c r="AE81" s="336">
        <f t="shared" ref="AE81:AL81" si="122">AE34/AE$49</f>
        <v>1.9522066448416649E-2</v>
      </c>
      <c r="AF81" s="336">
        <f t="shared" si="122"/>
        <v>1.9512465220017185E-2</v>
      </c>
      <c r="AG81" s="336">
        <f t="shared" si="122"/>
        <v>1.9499901320734966E-2</v>
      </c>
      <c r="AH81" s="336">
        <f t="shared" si="122"/>
        <v>1.949848908814978E-2</v>
      </c>
      <c r="AI81" s="336">
        <f t="shared" si="122"/>
        <v>1.9494932496434088E-2</v>
      </c>
      <c r="AJ81" s="336">
        <f t="shared" si="122"/>
        <v>1.9487229362806419E-2</v>
      </c>
      <c r="AK81" s="336">
        <f t="shared" si="122"/>
        <v>1.9498991665246143E-2</v>
      </c>
      <c r="AL81" s="336">
        <f t="shared" si="122"/>
        <v>1.9520495457091246E-2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1.5250337134227071E-3</v>
      </c>
      <c r="N82" s="336">
        <f t="shared" si="123"/>
        <v>1.0683069962105565E-3</v>
      </c>
      <c r="O82" s="336">
        <f t="shared" si="123"/>
        <v>1.067320479176786E-3</v>
      </c>
      <c r="P82" s="336">
        <f t="shared" si="123"/>
        <v>9.2003884582874112E-4</v>
      </c>
      <c r="Q82" s="336">
        <f t="shared" si="123"/>
        <v>1.0613603843128445E-3</v>
      </c>
      <c r="R82" s="336">
        <f t="shared" si="123"/>
        <v>9.6031680496100574E-4</v>
      </c>
      <c r="S82" s="336">
        <f t="shared" si="123"/>
        <v>7.920716945390312E-4</v>
      </c>
      <c r="T82" s="336">
        <f t="shared" si="123"/>
        <v>8.3105348212022439E-4</v>
      </c>
      <c r="U82" s="336">
        <f t="shared" si="123"/>
        <v>8.7782633573535147E-4</v>
      </c>
      <c r="V82" s="336">
        <f t="shared" si="123"/>
        <v>7.7268048740023777E-4</v>
      </c>
      <c r="W82" s="336">
        <f t="shared" si="123"/>
        <v>9.9508891615304653E-4</v>
      </c>
      <c r="X82" s="336">
        <f t="shared" si="123"/>
        <v>7.7780477818185413E-4</v>
      </c>
      <c r="Y82" s="336">
        <f t="shared" si="123"/>
        <v>7.8318943276734117E-4</v>
      </c>
      <c r="Z82" s="336">
        <f t="shared" si="123"/>
        <v>7.8823584019190171E-4</v>
      </c>
      <c r="AA82" s="336">
        <f t="shared" si="123"/>
        <v>7.9356918505231184E-4</v>
      </c>
      <c r="AB82" s="336">
        <f t="shared" si="123"/>
        <v>8.0069159066942111E-4</v>
      </c>
      <c r="AC82" s="336">
        <f t="shared" si="123"/>
        <v>8.0623806426904411E-4</v>
      </c>
      <c r="AD82" s="336">
        <f t="shared" si="123"/>
        <v>8.1185641655563971E-4</v>
      </c>
      <c r="AE82" s="336">
        <f t="shared" ref="AE82:AL82" si="124">AE35/AE$49</f>
        <v>8.1582950068288752E-4</v>
      </c>
      <c r="AF82" s="336">
        <f t="shared" si="124"/>
        <v>8.231419053738191E-4</v>
      </c>
      <c r="AG82" s="336">
        <f t="shared" si="124"/>
        <v>8.2814908855770005E-4</v>
      </c>
      <c r="AH82" s="336">
        <f t="shared" si="124"/>
        <v>8.3298689220122086E-4</v>
      </c>
      <c r="AI82" s="336">
        <f t="shared" si="124"/>
        <v>8.3643349322111643E-4</v>
      </c>
      <c r="AJ82" s="336">
        <f t="shared" si="124"/>
        <v>8.4296645654613456E-4</v>
      </c>
      <c r="AK82" s="336">
        <f t="shared" si="124"/>
        <v>8.4641832431365442E-4</v>
      </c>
      <c r="AL82" s="336">
        <f t="shared" si="124"/>
        <v>8.5278244607359815E-4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7.9817315924941276E-2</v>
      </c>
      <c r="N84" s="337">
        <f t="shared" si="125"/>
        <v>8.4960688983823918E-2</v>
      </c>
      <c r="O84" s="337">
        <f t="shared" si="125"/>
        <v>8.8047247659101921E-2</v>
      </c>
      <c r="P84" s="337">
        <f t="shared" si="125"/>
        <v>8.6532312231600905E-2</v>
      </c>
      <c r="Q84" s="337">
        <f t="shared" si="125"/>
        <v>8.9963916178833717E-2</v>
      </c>
      <c r="R84" s="337">
        <f t="shared" si="125"/>
        <v>8.362604826102063E-2</v>
      </c>
      <c r="S84" s="337">
        <f t="shared" si="125"/>
        <v>8.1411352910148047E-2</v>
      </c>
      <c r="T84" s="337">
        <f t="shared" si="125"/>
        <v>8.2411606678165647E-2</v>
      </c>
      <c r="U84" s="337">
        <f t="shared" si="125"/>
        <v>7.8218658505110575E-2</v>
      </c>
      <c r="V84" s="337">
        <f t="shared" si="125"/>
        <v>7.5429281673891652E-2</v>
      </c>
      <c r="W84" s="337">
        <f t="shared" si="125"/>
        <v>7.6632431690023539E-2</v>
      </c>
      <c r="X84" s="337">
        <f t="shared" si="125"/>
        <v>7.6105673585956352E-2</v>
      </c>
      <c r="Y84" s="337">
        <f t="shared" si="125"/>
        <v>7.6011702834887326E-2</v>
      </c>
      <c r="Z84" s="337">
        <f t="shared" si="125"/>
        <v>7.5900845127808841E-2</v>
      </c>
      <c r="AA84" s="337">
        <f t="shared" si="125"/>
        <v>7.5767361096223951E-2</v>
      </c>
      <c r="AB84" s="337">
        <f t="shared" si="125"/>
        <v>7.5586524845516284E-2</v>
      </c>
      <c r="AC84" s="337">
        <f t="shared" si="125"/>
        <v>7.5402328692933174E-2</v>
      </c>
      <c r="AD84" s="337">
        <f t="shared" si="125"/>
        <v>7.5231239177974293E-2</v>
      </c>
      <c r="AE84" s="337">
        <f t="shared" ref="AE84:AL84" si="126">AE37/AE$49</f>
        <v>7.5056310853639049E-2</v>
      </c>
      <c r="AF84" s="337">
        <f t="shared" si="126"/>
        <v>7.488874256573011E-2</v>
      </c>
      <c r="AG84" s="337">
        <f t="shared" si="126"/>
        <v>7.4711339240553051E-2</v>
      </c>
      <c r="AH84" s="337">
        <f t="shared" si="126"/>
        <v>7.4607238432849513E-2</v>
      </c>
      <c r="AI84" s="337">
        <f t="shared" si="126"/>
        <v>7.4494562275754767E-2</v>
      </c>
      <c r="AJ84" s="337">
        <f t="shared" si="126"/>
        <v>7.4395905347803964E-2</v>
      </c>
      <c r="AK84" s="337">
        <f t="shared" si="126"/>
        <v>7.4268610242445257E-2</v>
      </c>
      <c r="AL84" s="337">
        <f t="shared" si="126"/>
        <v>7.4096334750288623E-2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6.3585355774906691E-2</v>
      </c>
      <c r="N85" s="336">
        <f t="shared" si="127"/>
        <v>6.8140132695141034E-2</v>
      </c>
      <c r="O85" s="336">
        <f t="shared" si="127"/>
        <v>7.0935710087182094E-2</v>
      </c>
      <c r="P85" s="336">
        <f t="shared" si="127"/>
        <v>6.9452300341529397E-2</v>
      </c>
      <c r="Q85" s="336">
        <f t="shared" si="127"/>
        <v>7.3415912517252505E-2</v>
      </c>
      <c r="R85" s="336">
        <f t="shared" si="127"/>
        <v>6.6095718368013645E-2</v>
      </c>
      <c r="S85" s="336">
        <f t="shared" si="127"/>
        <v>6.4616199337537525E-2</v>
      </c>
      <c r="T85" s="336">
        <f t="shared" si="127"/>
        <v>6.4193289558094682E-2</v>
      </c>
      <c r="U85" s="336">
        <f t="shared" si="127"/>
        <v>6.0006383174047842E-2</v>
      </c>
      <c r="V85" s="336">
        <f t="shared" si="127"/>
        <v>5.7903942916152563E-2</v>
      </c>
      <c r="W85" s="336">
        <f t="shared" si="127"/>
        <v>5.8221088827881899E-2</v>
      </c>
      <c r="X85" s="336">
        <f t="shared" si="127"/>
        <v>5.3846407049844697E-2</v>
      </c>
      <c r="Y85" s="336">
        <f t="shared" si="127"/>
        <v>5.339019786028975E-2</v>
      </c>
      <c r="Z85" s="336">
        <f t="shared" si="127"/>
        <v>5.2972816837935276E-2</v>
      </c>
      <c r="AA85" s="336">
        <f t="shared" si="127"/>
        <v>5.2561082703195323E-2</v>
      </c>
      <c r="AB85" s="336">
        <f t="shared" si="127"/>
        <v>5.211260451867275E-2</v>
      </c>
      <c r="AC85" s="336">
        <f t="shared" si="127"/>
        <v>5.1659903518104081E-2</v>
      </c>
      <c r="AD85" s="336">
        <f t="shared" si="127"/>
        <v>5.1204665394050476E-2</v>
      </c>
      <c r="AE85" s="336">
        <f t="shared" ref="AE85:AL85" si="128">AE38/AE$49</f>
        <v>5.0737290032424179E-2</v>
      </c>
      <c r="AF85" s="336">
        <f t="shared" si="128"/>
        <v>5.027179874474267E-2</v>
      </c>
      <c r="AG85" s="336">
        <f t="shared" si="128"/>
        <v>4.9793877030032192E-2</v>
      </c>
      <c r="AH85" s="336">
        <f t="shared" si="128"/>
        <v>4.9400775940756245E-2</v>
      </c>
      <c r="AI85" s="336">
        <f t="shared" si="128"/>
        <v>4.9005636244335515E-2</v>
      </c>
      <c r="AJ85" s="336">
        <f t="shared" si="128"/>
        <v>4.860818103273825E-2</v>
      </c>
      <c r="AK85" s="336">
        <f t="shared" si="128"/>
        <v>4.8182697789223045E-2</v>
      </c>
      <c r="AL85" s="336">
        <f t="shared" si="128"/>
        <v>4.7707608151326852E-2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1.6231960150034596E-2</v>
      </c>
      <c r="N86" s="336">
        <f t="shared" si="129"/>
        <v>1.6820556288682877E-2</v>
      </c>
      <c r="O86" s="336">
        <f t="shared" si="129"/>
        <v>1.7111537571919831E-2</v>
      </c>
      <c r="P86" s="336">
        <f t="shared" si="129"/>
        <v>1.7080011890071509E-2</v>
      </c>
      <c r="Q86" s="336">
        <f t="shared" si="129"/>
        <v>1.6548003661581209E-2</v>
      </c>
      <c r="R86" s="336">
        <f t="shared" si="129"/>
        <v>1.7530329893006982E-2</v>
      </c>
      <c r="S86" s="336">
        <f t="shared" si="129"/>
        <v>1.6795153572610525E-2</v>
      </c>
      <c r="T86" s="336">
        <f t="shared" si="129"/>
        <v>1.8218317120070958E-2</v>
      </c>
      <c r="U86" s="336">
        <f t="shared" si="129"/>
        <v>1.8212275331062733E-2</v>
      </c>
      <c r="V86" s="336">
        <f t="shared" si="129"/>
        <v>1.7525338757739099E-2</v>
      </c>
      <c r="W86" s="336">
        <f t="shared" si="129"/>
        <v>1.841134286214164E-2</v>
      </c>
      <c r="X86" s="336">
        <f t="shared" si="129"/>
        <v>2.2259266536111655E-2</v>
      </c>
      <c r="Y86" s="336">
        <f t="shared" si="129"/>
        <v>2.2621504974597577E-2</v>
      </c>
      <c r="Z86" s="336">
        <f t="shared" si="129"/>
        <v>2.2928028289873559E-2</v>
      </c>
      <c r="AA86" s="336">
        <f t="shared" si="129"/>
        <v>2.3206278393028627E-2</v>
      </c>
      <c r="AB86" s="336">
        <f t="shared" si="129"/>
        <v>2.3473920326843541E-2</v>
      </c>
      <c r="AC86" s="336">
        <f t="shared" si="129"/>
        <v>2.374242517482909E-2</v>
      </c>
      <c r="AD86" s="336">
        <f t="shared" si="129"/>
        <v>2.4026573783923821E-2</v>
      </c>
      <c r="AE86" s="336">
        <f t="shared" ref="AE86:AL86" si="130">AE39/AE$49</f>
        <v>2.4319020821214871E-2</v>
      </c>
      <c r="AF86" s="336">
        <f t="shared" si="130"/>
        <v>2.461694382098744E-2</v>
      </c>
      <c r="AG86" s="336">
        <f t="shared" si="130"/>
        <v>2.4917462210520859E-2</v>
      </c>
      <c r="AH86" s="336">
        <f t="shared" si="130"/>
        <v>2.5206462492093271E-2</v>
      </c>
      <c r="AI86" s="336">
        <f t="shared" si="130"/>
        <v>2.5488926031419255E-2</v>
      </c>
      <c r="AJ86" s="336">
        <f t="shared" si="130"/>
        <v>2.5787724315065718E-2</v>
      </c>
      <c r="AK86" s="336">
        <f t="shared" si="130"/>
        <v>2.6085912453222206E-2</v>
      </c>
      <c r="AL86" s="336">
        <f t="shared" si="130"/>
        <v>2.638872659896177E-2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8.7285238363515344E-2</v>
      </c>
      <c r="N88" s="337">
        <f t="shared" si="131"/>
        <v>8.3201714808356961E-2</v>
      </c>
      <c r="O88" s="337">
        <f t="shared" si="131"/>
        <v>8.685370204499579E-2</v>
      </c>
      <c r="P88" s="337">
        <f t="shared" si="131"/>
        <v>8.6024776358426591E-2</v>
      </c>
      <c r="Q88" s="337">
        <f t="shared" si="131"/>
        <v>8.629871190191403E-2</v>
      </c>
      <c r="R88" s="337">
        <f t="shared" si="131"/>
        <v>8.9562068672162876E-2</v>
      </c>
      <c r="S88" s="337">
        <f t="shared" si="131"/>
        <v>9.1389562339323521E-2</v>
      </c>
      <c r="T88" s="337">
        <f t="shared" si="131"/>
        <v>8.9547311659195869E-2</v>
      </c>
      <c r="U88" s="337">
        <f t="shared" si="131"/>
        <v>8.9011331712494465E-2</v>
      </c>
      <c r="V88" s="337">
        <f t="shared" si="131"/>
        <v>9.2999175915881707E-2</v>
      </c>
      <c r="W88" s="337">
        <f t="shared" si="131"/>
        <v>8.3418475010029178E-2</v>
      </c>
      <c r="X88" s="337">
        <f t="shared" si="131"/>
        <v>9.4189801712404514E-2</v>
      </c>
      <c r="Y88" s="337">
        <f t="shared" si="131"/>
        <v>9.3997981794849722E-2</v>
      </c>
      <c r="Z88" s="337">
        <f t="shared" si="131"/>
        <v>9.3924068501151509E-2</v>
      </c>
      <c r="AA88" s="337">
        <f t="shared" si="131"/>
        <v>9.3756701561257136E-2</v>
      </c>
      <c r="AB88" s="337">
        <f t="shared" si="131"/>
        <v>9.3497360151660117E-2</v>
      </c>
      <c r="AC88" s="337">
        <f t="shared" si="131"/>
        <v>9.3319012047409181E-2</v>
      </c>
      <c r="AD88" s="337">
        <f t="shared" si="131"/>
        <v>9.3149681145982544E-2</v>
      </c>
      <c r="AE88" s="337">
        <f t="shared" ref="AE88:AL88" si="132">AE41/AE$49</f>
        <v>9.2948987851935366E-2</v>
      </c>
      <c r="AF88" s="337">
        <f t="shared" si="132"/>
        <v>9.2717368622393895E-2</v>
      </c>
      <c r="AG88" s="337">
        <f t="shared" si="132"/>
        <v>9.2484814609501642E-2</v>
      </c>
      <c r="AH88" s="337">
        <f t="shared" si="132"/>
        <v>9.2218253723460999E-2</v>
      </c>
      <c r="AI88" s="337">
        <f t="shared" si="132"/>
        <v>9.1994785460292924E-2</v>
      </c>
      <c r="AJ88" s="337">
        <f t="shared" si="132"/>
        <v>9.1762383632534791E-2</v>
      </c>
      <c r="AK88" s="337">
        <f t="shared" si="132"/>
        <v>9.1473768586122162E-2</v>
      </c>
      <c r="AL88" s="337">
        <f t="shared" si="132"/>
        <v>9.1149536814383619E-2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4.2091060278327236E-2</v>
      </c>
      <c r="N89" s="336">
        <f t="shared" si="133"/>
        <v>3.982219695216304E-2</v>
      </c>
      <c r="O89" s="336">
        <f t="shared" si="133"/>
        <v>3.9923927982302154E-2</v>
      </c>
      <c r="P89" s="336">
        <f t="shared" si="133"/>
        <v>4.2915431242369836E-2</v>
      </c>
      <c r="Q89" s="336">
        <f t="shared" si="133"/>
        <v>4.2924091323352398E-2</v>
      </c>
      <c r="R89" s="336">
        <f t="shared" si="133"/>
        <v>4.2523341154515594E-2</v>
      </c>
      <c r="S89" s="336">
        <f t="shared" si="133"/>
        <v>4.1943067056960125E-2</v>
      </c>
      <c r="T89" s="336">
        <f t="shared" si="133"/>
        <v>4.1611913500592991E-2</v>
      </c>
      <c r="U89" s="336">
        <f t="shared" si="133"/>
        <v>4.2222682177436063E-2</v>
      </c>
      <c r="V89" s="336">
        <f t="shared" si="133"/>
        <v>3.9546649456845669E-2</v>
      </c>
      <c r="W89" s="336">
        <f t="shared" si="133"/>
        <v>3.4949388551827255E-2</v>
      </c>
      <c r="X89" s="336">
        <f t="shared" si="133"/>
        <v>4.1981788976012249E-2</v>
      </c>
      <c r="Y89" s="336">
        <f t="shared" si="133"/>
        <v>4.1868302080893732E-2</v>
      </c>
      <c r="Z89" s="336">
        <f t="shared" si="133"/>
        <v>4.1740448710871458E-2</v>
      </c>
      <c r="AA89" s="336">
        <f t="shared" si="133"/>
        <v>4.1527584988450834E-2</v>
      </c>
      <c r="AB89" s="336">
        <f t="shared" si="133"/>
        <v>4.1231378353077067E-2</v>
      </c>
      <c r="AC89" s="336">
        <f t="shared" si="133"/>
        <v>4.1053686317084989E-2</v>
      </c>
      <c r="AD89" s="336">
        <f t="shared" si="133"/>
        <v>4.088313201381235E-2</v>
      </c>
      <c r="AE89" s="336">
        <f t="shared" ref="AE89:AL89" si="134">AE42/AE$49</f>
        <v>4.0691860941992494E-2</v>
      </c>
      <c r="AF89" s="336">
        <f t="shared" si="134"/>
        <v>4.0479306825729526E-2</v>
      </c>
      <c r="AG89" s="336">
        <f t="shared" si="134"/>
        <v>4.0264251992612479E-2</v>
      </c>
      <c r="AH89" s="336">
        <f t="shared" si="134"/>
        <v>4.0026902865278283E-2</v>
      </c>
      <c r="AI89" s="336">
        <f t="shared" si="134"/>
        <v>3.9828970307333268E-2</v>
      </c>
      <c r="AJ89" s="336">
        <f t="shared" si="134"/>
        <v>3.9630319350035262E-2</v>
      </c>
      <c r="AK89" s="336">
        <f t="shared" si="134"/>
        <v>3.9381252140274804E-2</v>
      </c>
      <c r="AL89" s="336">
        <f t="shared" si="134"/>
        <v>3.9103034476458819E-2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4.5194178085188115E-2</v>
      </c>
      <c r="N90" s="336">
        <f t="shared" si="135"/>
        <v>4.3379517856193921E-2</v>
      </c>
      <c r="O90" s="336">
        <f t="shared" si="135"/>
        <v>4.6929774062693622E-2</v>
      </c>
      <c r="P90" s="336">
        <f t="shared" si="135"/>
        <v>4.3109345116056748E-2</v>
      </c>
      <c r="Q90" s="336">
        <f t="shared" si="135"/>
        <v>4.3374620578561639E-2</v>
      </c>
      <c r="R90" s="336">
        <f t="shared" si="135"/>
        <v>4.7038727517647289E-2</v>
      </c>
      <c r="S90" s="336">
        <f t="shared" si="135"/>
        <v>4.9446495282363404E-2</v>
      </c>
      <c r="T90" s="336">
        <f t="shared" si="135"/>
        <v>4.7935398158602878E-2</v>
      </c>
      <c r="U90" s="336">
        <f t="shared" si="135"/>
        <v>4.6788649535058388E-2</v>
      </c>
      <c r="V90" s="336">
        <f t="shared" si="135"/>
        <v>5.3452526459036039E-2</v>
      </c>
      <c r="W90" s="336">
        <f t="shared" si="135"/>
        <v>4.8469086458201915E-2</v>
      </c>
      <c r="X90" s="336">
        <f t="shared" si="135"/>
        <v>5.2208012736392265E-2</v>
      </c>
      <c r="Y90" s="336">
        <f t="shared" si="135"/>
        <v>5.212967971395599E-2</v>
      </c>
      <c r="Z90" s="336">
        <f t="shared" si="135"/>
        <v>5.2183619790280064E-2</v>
      </c>
      <c r="AA90" s="336">
        <f t="shared" si="135"/>
        <v>5.2229116572806294E-2</v>
      </c>
      <c r="AB90" s="336">
        <f t="shared" si="135"/>
        <v>5.226598179858305E-2</v>
      </c>
      <c r="AC90" s="336">
        <f t="shared" si="135"/>
        <v>5.2265325730324184E-2</v>
      </c>
      <c r="AD90" s="336">
        <f t="shared" si="135"/>
        <v>5.2266549132170194E-2</v>
      </c>
      <c r="AE90" s="336">
        <f t="shared" ref="AE90:AL90" si="136">AE43/AE$49</f>
        <v>5.2257126909942865E-2</v>
      </c>
      <c r="AF90" s="336">
        <f t="shared" si="136"/>
        <v>5.2238061796664383E-2</v>
      </c>
      <c r="AG90" s="336">
        <f t="shared" si="136"/>
        <v>5.2220562616889163E-2</v>
      </c>
      <c r="AH90" s="336">
        <f t="shared" si="136"/>
        <v>5.219135085818271E-2</v>
      </c>
      <c r="AI90" s="336">
        <f t="shared" si="136"/>
        <v>5.2165815152959649E-2</v>
      </c>
      <c r="AJ90" s="336">
        <f t="shared" si="136"/>
        <v>5.213206428249953E-2</v>
      </c>
      <c r="AK90" s="336">
        <f t="shared" si="136"/>
        <v>5.2092516445847351E-2</v>
      </c>
      <c r="AL90" s="336">
        <f t="shared" si="136"/>
        <v>5.2046502337924787E-2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0.12119244607000766</v>
      </c>
      <c r="N92" s="337">
        <f t="shared" si="137"/>
        <v>0.11750568555219415</v>
      </c>
      <c r="O92" s="337">
        <f t="shared" si="137"/>
        <v>0.1182064034973619</v>
      </c>
      <c r="P92" s="337">
        <f t="shared" si="137"/>
        <v>0.11488245117326913</v>
      </c>
      <c r="Q92" s="337">
        <f t="shared" si="137"/>
        <v>0.11822289519837684</v>
      </c>
      <c r="R92" s="337">
        <f t="shared" si="137"/>
        <v>0.12081327955794779</v>
      </c>
      <c r="S92" s="337">
        <f t="shared" si="137"/>
        <v>0.11772546596392376</v>
      </c>
      <c r="T92" s="337">
        <f t="shared" si="137"/>
        <v>0.11264001259019382</v>
      </c>
      <c r="U92" s="337">
        <f t="shared" si="137"/>
        <v>0.11058381953326188</v>
      </c>
      <c r="V92" s="337">
        <f t="shared" si="137"/>
        <v>0.10959914798907761</v>
      </c>
      <c r="W92" s="337">
        <f t="shared" si="137"/>
        <v>0.10078145075556325</v>
      </c>
      <c r="X92" s="337">
        <f t="shared" si="137"/>
        <v>0.10051221624363316</v>
      </c>
      <c r="Y92" s="337">
        <f t="shared" si="137"/>
        <v>0.10004890220534932</v>
      </c>
      <c r="Z92" s="337">
        <f t="shared" si="137"/>
        <v>9.9169177255113747E-2</v>
      </c>
      <c r="AA92" s="337">
        <f t="shared" si="137"/>
        <v>9.8202737964082326E-2</v>
      </c>
      <c r="AB92" s="337">
        <f t="shared" si="137"/>
        <v>9.7503926901184257E-2</v>
      </c>
      <c r="AC92" s="337">
        <f t="shared" si="137"/>
        <v>9.673938668284586E-2</v>
      </c>
      <c r="AD92" s="337">
        <f t="shared" si="137"/>
        <v>9.5862712496555216E-2</v>
      </c>
      <c r="AE92" s="337">
        <f t="shared" ref="AE92:AL92" si="138">AE45/AE$49</f>
        <v>9.505634934322274E-2</v>
      </c>
      <c r="AF92" s="337">
        <f t="shared" si="138"/>
        <v>9.4291476858299E-2</v>
      </c>
      <c r="AG92" s="337">
        <f t="shared" si="138"/>
        <v>9.3558880429180619E-2</v>
      </c>
      <c r="AH92" s="337">
        <f t="shared" si="138"/>
        <v>9.2794191889438049E-2</v>
      </c>
      <c r="AI92" s="337">
        <f t="shared" si="138"/>
        <v>9.2072560382167892E-2</v>
      </c>
      <c r="AJ92" s="337">
        <f t="shared" si="138"/>
        <v>9.1342665326886716E-2</v>
      </c>
      <c r="AK92" s="337">
        <f t="shared" si="138"/>
        <v>9.0619898258002318E-2</v>
      </c>
      <c r="AL92" s="337">
        <f t="shared" si="138"/>
        <v>8.9911743138452627E-2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2.1501126883567059E-2</v>
      </c>
      <c r="N93" s="336">
        <f t="shared" si="139"/>
        <v>2.0668575763013314E-2</v>
      </c>
      <c r="O93" s="336">
        <f t="shared" si="139"/>
        <v>2.0437095897691857E-2</v>
      </c>
      <c r="P93" s="336">
        <f t="shared" si="139"/>
        <v>2.128517598647842E-2</v>
      </c>
      <c r="Q93" s="336">
        <f t="shared" si="139"/>
        <v>2.2275277681327272E-2</v>
      </c>
      <c r="R93" s="336">
        <f t="shared" si="139"/>
        <v>2.3336891202799432E-2</v>
      </c>
      <c r="S93" s="336">
        <f t="shared" si="139"/>
        <v>2.3270807197680241E-2</v>
      </c>
      <c r="T93" s="336">
        <f t="shared" si="139"/>
        <v>2.0536034402311717E-2</v>
      </c>
      <c r="U93" s="336">
        <f t="shared" si="139"/>
        <v>2.1213184066331131E-2</v>
      </c>
      <c r="V93" s="336">
        <f t="shared" si="139"/>
        <v>2.0367486923601387E-2</v>
      </c>
      <c r="W93" s="336">
        <f t="shared" si="139"/>
        <v>1.8192659821465011E-2</v>
      </c>
      <c r="X93" s="336">
        <f t="shared" si="139"/>
        <v>1.5590599815184328E-2</v>
      </c>
      <c r="Y93" s="336">
        <f t="shared" si="139"/>
        <v>1.5473209076862067E-2</v>
      </c>
      <c r="Z93" s="336">
        <f t="shared" si="139"/>
        <v>1.5384254507978536E-2</v>
      </c>
      <c r="AA93" s="336">
        <f t="shared" si="139"/>
        <v>1.5278861035868823E-2</v>
      </c>
      <c r="AB93" s="336">
        <f t="shared" si="139"/>
        <v>1.5168820763716511E-2</v>
      </c>
      <c r="AC93" s="336">
        <f t="shared" si="139"/>
        <v>1.5028675888387265E-2</v>
      </c>
      <c r="AD93" s="336">
        <f t="shared" si="139"/>
        <v>1.4876492140851455E-2</v>
      </c>
      <c r="AE93" s="336">
        <f t="shared" ref="AE93:AL93" si="140">AE46/AE$49</f>
        <v>1.4753717420704006E-2</v>
      </c>
      <c r="AF93" s="336">
        <f t="shared" si="140"/>
        <v>1.4626972776617153E-2</v>
      </c>
      <c r="AG93" s="336">
        <f t="shared" si="140"/>
        <v>1.4497314940515033E-2</v>
      </c>
      <c r="AH93" s="336">
        <f t="shared" si="140"/>
        <v>1.4366250828886446E-2</v>
      </c>
      <c r="AI93" s="336">
        <f t="shared" si="140"/>
        <v>1.423964153741984E-2</v>
      </c>
      <c r="AJ93" s="336">
        <f t="shared" si="140"/>
        <v>1.4115407310012927E-2</v>
      </c>
      <c r="AK93" s="336">
        <f t="shared" si="140"/>
        <v>1.3997885990058233E-2</v>
      </c>
      <c r="AL93" s="336">
        <f t="shared" si="140"/>
        <v>1.3881046635195007E-2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9.96913191864406E-2</v>
      </c>
      <c r="N94" s="336">
        <f t="shared" si="141"/>
        <v>9.6837109789180836E-2</v>
      </c>
      <c r="O94" s="336">
        <f t="shared" si="141"/>
        <v>9.7769307599670036E-2</v>
      </c>
      <c r="P94" s="336">
        <f t="shared" si="141"/>
        <v>9.3597275186790702E-2</v>
      </c>
      <c r="Q94" s="336">
        <f t="shared" si="141"/>
        <v>9.5947617517049569E-2</v>
      </c>
      <c r="R94" s="336">
        <f t="shared" si="141"/>
        <v>9.7476388355148366E-2</v>
      </c>
      <c r="S94" s="336">
        <f t="shared" si="141"/>
        <v>9.4454658766243524E-2</v>
      </c>
      <c r="T94" s="336">
        <f t="shared" si="141"/>
        <v>9.2103978187882116E-2</v>
      </c>
      <c r="U94" s="336">
        <f t="shared" si="141"/>
        <v>8.9370635466930734E-2</v>
      </c>
      <c r="V94" s="336">
        <f t="shared" si="141"/>
        <v>8.9231661065476225E-2</v>
      </c>
      <c r="W94" s="336">
        <f t="shared" si="141"/>
        <v>8.2588790934098225E-2</v>
      </c>
      <c r="X94" s="336">
        <f t="shared" si="141"/>
        <v>8.4921616428448823E-2</v>
      </c>
      <c r="Y94" s="336">
        <f t="shared" si="141"/>
        <v>8.4575693128487242E-2</v>
      </c>
      <c r="Z94" s="336">
        <f t="shared" si="141"/>
        <v>8.3784922747135199E-2</v>
      </c>
      <c r="AA94" s="336">
        <f t="shared" si="141"/>
        <v>8.29238769282135E-2</v>
      </c>
      <c r="AB94" s="336">
        <f t="shared" si="141"/>
        <v>8.2335106137467751E-2</v>
      </c>
      <c r="AC94" s="336">
        <f t="shared" si="141"/>
        <v>8.1710710794458602E-2</v>
      </c>
      <c r="AD94" s="336">
        <f t="shared" si="141"/>
        <v>8.098622035570377E-2</v>
      </c>
      <c r="AE94" s="336">
        <f t="shared" ref="AE94:AL94" si="142">AE47/AE$49</f>
        <v>8.0302631922518741E-2</v>
      </c>
      <c r="AF94" s="336">
        <f t="shared" si="142"/>
        <v>7.9664504081681853E-2</v>
      </c>
      <c r="AG94" s="336">
        <f t="shared" si="142"/>
        <v>7.9061565488665594E-2</v>
      </c>
      <c r="AH94" s="336">
        <f t="shared" si="142"/>
        <v>7.8427941060551606E-2</v>
      </c>
      <c r="AI94" s="336">
        <f t="shared" si="142"/>
        <v>7.783291884474805E-2</v>
      </c>
      <c r="AJ94" s="336">
        <f t="shared" si="142"/>
        <v>7.7227258016873787E-2</v>
      </c>
      <c r="AK94" s="336">
        <f t="shared" si="142"/>
        <v>7.6622012267944087E-2</v>
      </c>
      <c r="AL94" s="336">
        <f t="shared" si="142"/>
        <v>7.6030696503257625E-2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Stoke-on-Trent and Staffordshire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Stoke-on-Trent and Staffordshire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Stoke-on-Trent and Staffordshire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Stoke-on-Trent and Staffordshire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Stoke-on-Trent and Staffordshire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Stoke-on-Trent and Staffordshire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Stoke-on-Trent and Staffordshire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Stoke-on-Trent and Staffordshire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Stoke-on-Trent and Staffordshire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Stoke-on-Trent and Staffordshire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Stoke-on-Trent and Staffordshire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Stoke-on-Trent and Staffordshire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Stoke-on-Trent and Staffordshire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5.5080694643092798</v>
      </c>
      <c r="Y4" s="11">
        <f>'Occ T1'!D8-'Occ T1'!C8</f>
        <v>1.3839802372924694</v>
      </c>
      <c r="Z4" s="11">
        <f>'Occ T1'!E8-'Occ T1'!D8</f>
        <v>1.6599795396370141</v>
      </c>
      <c r="AA4" s="11">
        <f>'Occ T1'!F8-'Occ T1'!E8</f>
        <v>6.9812784885660122</v>
      </c>
      <c r="AB4" s="11">
        <f>'Occ T1'!D8-'Occ T1'!B8</f>
        <v>6.8920497016017492</v>
      </c>
      <c r="AC4" s="11">
        <f>'Occ T1'!F8-'Occ T1'!D8</f>
        <v>8.6412580282030262</v>
      </c>
    </row>
    <row r="5" spans="1:29" x14ac:dyDescent="0.2">
      <c r="W5" s="10" t="str">
        <f>name!E5</f>
        <v>Professional occupations</v>
      </c>
      <c r="X5" s="11">
        <f>'Occ T1'!C9-'Occ T1'!B9</f>
        <v>13.204131210021814</v>
      </c>
      <c r="Y5" s="11">
        <f>'Occ T1'!D9-'Occ T1'!C9</f>
        <v>4.8458570060629569</v>
      </c>
      <c r="Z5" s="11">
        <f>'Occ T1'!E9-'Occ T1'!D9</f>
        <v>8.7304351866478527</v>
      </c>
      <c r="AA5" s="11">
        <f>'Occ T1'!F9-'Occ T1'!E9</f>
        <v>12.884661775819069</v>
      </c>
      <c r="AB5" s="11">
        <f>'Occ T1'!D9-'Occ T1'!B9</f>
        <v>18.04998821608477</v>
      </c>
      <c r="AC5" s="11">
        <f>'Occ T1'!F9-'Occ T1'!D9</f>
        <v>21.615096962466922</v>
      </c>
    </row>
    <row r="6" spans="1:29" x14ac:dyDescent="0.2">
      <c r="W6" s="10" t="str">
        <f>name!E6</f>
        <v>Associate professional occupations</v>
      </c>
      <c r="X6" s="11">
        <f>'Occ T1'!C10-'Occ T1'!B10</f>
        <v>3.9367821414902764</v>
      </c>
      <c r="Y6" s="11">
        <f>'Occ T1'!D10-'Occ T1'!C10</f>
        <v>2.0953662808314633</v>
      </c>
      <c r="Z6" s="11">
        <f>'Occ T1'!E10-'Occ T1'!D10</f>
        <v>-1.1013094965203081</v>
      </c>
      <c r="AA6" s="11">
        <f>'Occ T1'!F10-'Occ T1'!E10</f>
        <v>5.4478710561921488</v>
      </c>
      <c r="AB6" s="11">
        <f>'Occ T1'!D10-'Occ T1'!B10</f>
        <v>6.0321484223217396</v>
      </c>
      <c r="AC6" s="11">
        <f>'Occ T1'!F10-'Occ T1'!D10</f>
        <v>4.3465615596718408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-4.4646441410438982</v>
      </c>
      <c r="Y7" s="11">
        <f>'Occ T1'!D11-'Occ T1'!C11</f>
        <v>1.9469024270800404</v>
      </c>
      <c r="Z7" s="11">
        <f>'Occ T1'!E11-'Occ T1'!D11</f>
        <v>-2.4059918794320225</v>
      </c>
      <c r="AA7" s="11">
        <f>'Occ T1'!F11-'Occ T1'!E11</f>
        <v>-4.7082807173216779</v>
      </c>
      <c r="AB7" s="11">
        <f>'Occ T1'!D11-'Occ T1'!B11</f>
        <v>-2.5177417139638578</v>
      </c>
      <c r="AC7" s="11">
        <f>'Occ T1'!F11-'Occ T1'!D11</f>
        <v>-7.1142725967537004</v>
      </c>
    </row>
    <row r="8" spans="1:29" x14ac:dyDescent="0.2">
      <c r="W8" s="10" t="str">
        <f>name!E8</f>
        <v>Skilled trades occupations</v>
      </c>
      <c r="X8" s="11">
        <f>'Occ T1'!C12-'Occ T1'!B12</f>
        <v>2.1964467691114606</v>
      </c>
      <c r="Y8" s="11">
        <f>'Occ T1'!D12-'Occ T1'!C12</f>
        <v>-9.9847570704027433</v>
      </c>
      <c r="Z8" s="11">
        <f>'Occ T1'!E12-'Occ T1'!D12</f>
        <v>-0.29476237891321233</v>
      </c>
      <c r="AA8" s="11">
        <f>'Occ T1'!F12-'Occ T1'!E12</f>
        <v>-3.8747815283214635</v>
      </c>
      <c r="AB8" s="11">
        <f>'Occ T1'!D12-'Occ T1'!B12</f>
        <v>-7.7883103012912827</v>
      </c>
      <c r="AC8" s="11">
        <f>'Occ T1'!F12-'Occ T1'!D12</f>
        <v>-4.1695439072346758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8.2594528562786707E-2</v>
      </c>
      <c r="Y9" s="11">
        <f>'Occ T1'!D13-'Occ T1'!C13</f>
        <v>-2.2157066978359197</v>
      </c>
      <c r="Z9" s="11">
        <f>'Occ T1'!E13-'Occ T1'!D13</f>
        <v>3.5329619888372292</v>
      </c>
      <c r="AA9" s="11">
        <f>'Occ T1'!F13-'Occ T1'!E13</f>
        <v>4.3515364873713835</v>
      </c>
      <c r="AB9" s="11">
        <f>'Occ T1'!D13-'Occ T1'!B13</f>
        <v>-2.133112169273133</v>
      </c>
      <c r="AC9" s="11">
        <f>'Occ T1'!F13-'Occ T1'!D13</f>
        <v>7.8844984762086128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-3.057120547234689</v>
      </c>
      <c r="Y10" s="11">
        <f>'Occ T1'!D14-'Occ T1'!C14</f>
        <v>-0.51477456411374334</v>
      </c>
      <c r="Z10" s="11">
        <f>'Occ T1'!E14-'Occ T1'!D14</f>
        <v>0.80405754844331057</v>
      </c>
      <c r="AA10" s="11">
        <f>'Occ T1'!F14-'Occ T1'!E14</f>
        <v>0.66284298975268996</v>
      </c>
      <c r="AB10" s="11">
        <f>'Occ T1'!D14-'Occ T1'!B14</f>
        <v>-3.5718951113484323</v>
      </c>
      <c r="AC10" s="11">
        <f>'Occ T1'!F14-'Occ T1'!D14</f>
        <v>1.4669005381960005</v>
      </c>
    </row>
    <row r="11" spans="1:29" x14ac:dyDescent="0.2">
      <c r="W11" s="10" t="str">
        <f>name!E11</f>
        <v>Process, plant and machine operatives</v>
      </c>
      <c r="X11" s="11">
        <f>'Occ T1'!C15-'Occ T1'!B15</f>
        <v>3.3623506130685143</v>
      </c>
      <c r="Y11" s="11">
        <f>'Occ T1'!D15-'Occ T1'!C15</f>
        <v>-6.4768271924040306</v>
      </c>
      <c r="Z11" s="11">
        <f>'Occ T1'!E15-'Occ T1'!D15</f>
        <v>6.9996401152413483</v>
      </c>
      <c r="AA11" s="11">
        <f>'Occ T1'!F15-'Occ T1'!E15</f>
        <v>0.53440221528720144</v>
      </c>
      <c r="AB11" s="11">
        <f>'Occ T1'!D15-'Occ T1'!B15</f>
        <v>-3.1144765793355162</v>
      </c>
      <c r="AC11" s="11">
        <f>'Occ T1'!F15-'Occ T1'!D15</f>
        <v>7.5340423305285498</v>
      </c>
    </row>
    <row r="12" spans="1:29" x14ac:dyDescent="0.2">
      <c r="W12" s="10" t="str">
        <f>name!E12</f>
        <v>Elementary occupations</v>
      </c>
      <c r="X12" s="11">
        <f>'Occ T1'!C16-'Occ T1'!B16</f>
        <v>-4.0756100382855607</v>
      </c>
      <c r="Y12" s="11">
        <f>'Occ T1'!D16-'Occ T1'!C16</f>
        <v>-6.3270404265103437</v>
      </c>
      <c r="Z12" s="11">
        <f>'Occ T1'!E16-'Occ T1'!D16</f>
        <v>1.898937605867701E-2</v>
      </c>
      <c r="AA12" s="11">
        <f>'Occ T1'!F16-'Occ T1'!E16</f>
        <v>-2.3535307673455605</v>
      </c>
      <c r="AB12" s="11">
        <f>'Occ T1'!D16-'Occ T1'!B16</f>
        <v>-10.402650464795904</v>
      </c>
      <c r="AC12" s="11">
        <f>'Occ T1'!F16-'Occ T1'!D16</f>
        <v>-2.3345413912868835</v>
      </c>
    </row>
    <row r="14" spans="1:29" x14ac:dyDescent="0.2">
      <c r="W14" s="10" t="str">
        <f>name!E3</f>
        <v>All occupations</v>
      </c>
      <c r="X14" s="11">
        <f>'Occ T1'!C18-'Occ T1'!B18</f>
        <v>16.692999999999984</v>
      </c>
      <c r="Y14" s="11">
        <f>'Occ T1'!D18-'Occ T1'!C18</f>
        <v>-15.246999999999844</v>
      </c>
      <c r="Z14" s="11">
        <f>'Occ T1'!E18-'Occ T1'!D18</f>
        <v>17.94399999999996</v>
      </c>
      <c r="AA14" s="11">
        <f>'Occ T1'!F18-'Occ T1'!E18</f>
        <v>19.925999999999817</v>
      </c>
      <c r="AB14" s="11">
        <f>'Occ T1'!D18-'Occ T1'!B18</f>
        <v>1.4460000000001401</v>
      </c>
      <c r="AC14" s="11">
        <f>'Occ T1'!F18-'Occ T1'!D18</f>
        <v>37.869999999999777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Stoke-on-Trent and Staffordshire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8.6412580282030262</v>
      </c>
      <c r="O3" s="11">
        <f>'Occ T1'!AB64</f>
        <v>5.1234957939192398</v>
      </c>
      <c r="P3" s="11">
        <f>'Occ T1'!Q64</f>
        <v>3.5177622342838077</v>
      </c>
    </row>
    <row r="4" spans="1:16" x14ac:dyDescent="0.2">
      <c r="M4" s="10" t="str">
        <f>name!E5</f>
        <v>Professional occupations</v>
      </c>
      <c r="N4" s="11">
        <f>'Occ T1'!F65</f>
        <v>21.615096962466922</v>
      </c>
      <c r="O4" s="11">
        <f>'Occ T1'!AB65</f>
        <v>12.701793481974086</v>
      </c>
      <c r="P4" s="11">
        <f>'Occ T1'!Q65</f>
        <v>8.9133034804927789</v>
      </c>
    </row>
    <row r="5" spans="1:16" x14ac:dyDescent="0.2">
      <c r="M5" s="10" t="str">
        <f>name!E6</f>
        <v>Associate professional occupations</v>
      </c>
      <c r="N5" s="11">
        <f>'Occ T1'!F66</f>
        <v>4.3465615596718408</v>
      </c>
      <c r="O5" s="11">
        <f>'Occ T1'!AB66</f>
        <v>4.9942320029387872</v>
      </c>
      <c r="P5" s="11">
        <f>'Occ T1'!Q66</f>
        <v>-0.64767044326696066</v>
      </c>
    </row>
    <row r="6" spans="1:16" x14ac:dyDescent="0.2">
      <c r="M6" s="10" t="str">
        <f>name!E7</f>
        <v>Administrative and secretarial occupations</v>
      </c>
      <c r="N6" s="11">
        <f>'Occ T1'!F67</f>
        <v>-7.1142725967537004</v>
      </c>
      <c r="O6" s="11">
        <f>'Occ T1'!AB67</f>
        <v>-9.2917615173867034</v>
      </c>
      <c r="P6" s="11">
        <f>'Occ T1'!Q67</f>
        <v>2.1774889206329888</v>
      </c>
    </row>
    <row r="7" spans="1:16" x14ac:dyDescent="0.2">
      <c r="M7" s="10" t="str">
        <f>name!E8</f>
        <v>Skilled trades occupations</v>
      </c>
      <c r="N7" s="11">
        <f>'Occ T1'!F68</f>
        <v>-4.1695439072346758</v>
      </c>
      <c r="O7" s="11">
        <f>'Occ T1'!AB68</f>
        <v>1.0780099049074003</v>
      </c>
      <c r="P7" s="11">
        <f>'Occ T1'!Q68</f>
        <v>-5.2475538121420726</v>
      </c>
    </row>
    <row r="8" spans="1:16" x14ac:dyDescent="0.2">
      <c r="M8" s="10" t="str">
        <f>name!E9</f>
        <v>Caring, leisure and other service occupations</v>
      </c>
      <c r="N8" s="11">
        <f>'Occ T1'!F69</f>
        <v>7.8844984762086128</v>
      </c>
      <c r="O8" s="11">
        <f>'Occ T1'!AB69</f>
        <v>5.8004550899727292</v>
      </c>
      <c r="P8" s="11">
        <f>'Occ T1'!Q69</f>
        <v>2.084043386235872</v>
      </c>
    </row>
    <row r="9" spans="1:16" x14ac:dyDescent="0.2">
      <c r="M9" s="10" t="str">
        <f>name!E10</f>
        <v>Sales and customer service occupations</v>
      </c>
      <c r="N9" s="11">
        <f>'Occ T1'!F70</f>
        <v>1.4669005381960005</v>
      </c>
      <c r="O9" s="11">
        <f>'Occ T1'!AB70</f>
        <v>-0.20133642083164816</v>
      </c>
      <c r="P9" s="11">
        <f>'Occ T1'!Q70</f>
        <v>1.6682369590276558</v>
      </c>
    </row>
    <row r="10" spans="1:16" x14ac:dyDescent="0.2">
      <c r="M10" s="10" t="str">
        <f>name!E11</f>
        <v>Process, plant and machine operatives</v>
      </c>
      <c r="N10" s="11">
        <f>'Occ T1'!F71</f>
        <v>7.5340423305285498</v>
      </c>
      <c r="O10" s="11">
        <f>'Occ T1'!AB71</f>
        <v>2.2929178730009481</v>
      </c>
      <c r="P10" s="11">
        <f>'Occ T1'!Q71</f>
        <v>5.2411244575275973</v>
      </c>
    </row>
    <row r="11" spans="1:16" x14ac:dyDescent="0.2">
      <c r="M11" s="10" t="str">
        <f>name!E12</f>
        <v>Elementary occupations</v>
      </c>
      <c r="N11" s="11">
        <f>'Occ T1'!F72</f>
        <v>-2.3345413912868835</v>
      </c>
      <c r="O11" s="11">
        <f>'Occ T1'!AB72</f>
        <v>-1.9091267789163702</v>
      </c>
      <c r="P11" s="11">
        <f>'Occ T1'!Q72</f>
        <v>-0.42541461237050981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37.869999999999777</v>
      </c>
      <c r="O13" s="11">
        <f>'Occ T1'!AB74</f>
        <v>20.588679429578406</v>
      </c>
      <c r="P13" s="11">
        <f>'Occ T1'!Q74</f>
        <v>17.281320570421144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Stoke-on-Trent and Staffordshire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0.94126329287656141</v>
      </c>
      <c r="O3" s="11">
        <f>'Occ T5'!H44</f>
        <v>2.1363656322083644</v>
      </c>
      <c r="P3" s="11">
        <f>'Occ T5'!G44</f>
        <v>5.5636291031182026</v>
      </c>
    </row>
    <row r="4" spans="1:16" x14ac:dyDescent="0.2">
      <c r="M4" s="10" t="str">
        <f>name!E5</f>
        <v>Professional occupations</v>
      </c>
      <c r="N4" s="11">
        <f>'Occ T5'!I45</f>
        <v>-0.65427644539457397</v>
      </c>
      <c r="O4" s="11">
        <f>'Occ T5'!H45</f>
        <v>5.8128449899932662</v>
      </c>
      <c r="P4" s="11">
        <f>'Occ T5'!G45</f>
        <v>16.456528417868185</v>
      </c>
    </row>
    <row r="5" spans="1:16" x14ac:dyDescent="0.2">
      <c r="M5" s="10" t="str">
        <f>name!E6</f>
        <v>Associate professional occupations</v>
      </c>
      <c r="N5" s="11">
        <f>'Occ T5'!I46</f>
        <v>0.25546544595807497</v>
      </c>
      <c r="O5" s="11">
        <f>'Occ T5'!H46</f>
        <v>1.3657651778031372</v>
      </c>
      <c r="P5" s="11">
        <f>'Occ T5'!G46</f>
        <v>2.7253309359106552</v>
      </c>
    </row>
    <row r="6" spans="1:16" x14ac:dyDescent="0.2">
      <c r="M6" s="10" t="str">
        <f>name!E7</f>
        <v>Administrative and secretarial occupations</v>
      </c>
      <c r="N6" s="11">
        <f>'Occ T5'!I47</f>
        <v>-0.1287151830009059</v>
      </c>
      <c r="O6" s="11">
        <f>'Occ T5'!H47</f>
        <v>-3.3190631268991631</v>
      </c>
      <c r="P6" s="11">
        <f>'Occ T5'!G47</f>
        <v>-3.6664942868536343</v>
      </c>
    </row>
    <row r="7" spans="1:16" x14ac:dyDescent="0.2">
      <c r="M7" s="10" t="str">
        <f>name!E8</f>
        <v>Skilled trades occupations</v>
      </c>
      <c r="N7" s="11">
        <f>'Occ T5'!I48</f>
        <v>0.42662549665401883</v>
      </c>
      <c r="O7" s="11">
        <f>'Occ T5'!H48</f>
        <v>0.69476320508982514</v>
      </c>
      <c r="P7" s="11">
        <f>'Occ T5'!G48</f>
        <v>-5.2909326089785829</v>
      </c>
    </row>
    <row r="8" spans="1:16" x14ac:dyDescent="0.2">
      <c r="M8" s="10" t="str">
        <f>name!E9</f>
        <v>Caring, leisure and other service occupations</v>
      </c>
      <c r="N8" s="11">
        <f>'Occ T5'!I49</f>
        <v>1.0313527839022782</v>
      </c>
      <c r="O8" s="11">
        <f>'Occ T5'!H49</f>
        <v>2.0469045218301432</v>
      </c>
      <c r="P8" s="11">
        <f>'Occ T5'!G49</f>
        <v>4.8062411704761878</v>
      </c>
    </row>
    <row r="9" spans="1:16" x14ac:dyDescent="0.2">
      <c r="M9" s="10" t="str">
        <f>name!E10</f>
        <v>Sales and customer service occupations</v>
      </c>
      <c r="N9" s="11">
        <f>'Occ T5'!I50</f>
        <v>-0.23309177407210635</v>
      </c>
      <c r="O9" s="11">
        <f>'Occ T5'!H50</f>
        <v>0.60509230289785165</v>
      </c>
      <c r="P9" s="11">
        <f>'Occ T5'!G50</f>
        <v>1.0949000093702619</v>
      </c>
    </row>
    <row r="10" spans="1:16" x14ac:dyDescent="0.2">
      <c r="M10" s="10" t="str">
        <f>name!E11</f>
        <v>Process, plant and machine operatives</v>
      </c>
      <c r="N10" s="11">
        <f>'Occ T5'!I51</f>
        <v>1.9524841798000869</v>
      </c>
      <c r="O10" s="11">
        <f>'Occ T5'!H51</f>
        <v>2.4267857472445282</v>
      </c>
      <c r="P10" s="11">
        <f>'Occ T5'!G51</f>
        <v>3.154772403484003</v>
      </c>
    </row>
    <row r="11" spans="1:16" x14ac:dyDescent="0.2">
      <c r="M11" s="10" t="str">
        <f>name!E12</f>
        <v>Elementary occupations</v>
      </c>
      <c r="N11" s="11">
        <f>'Occ T5'!I52</f>
        <v>1.5723373796071369</v>
      </c>
      <c r="O11" s="11">
        <f>'Occ T5'!H52</f>
        <v>-2.7907865344946359</v>
      </c>
      <c r="P11" s="11">
        <f>'Occ T5'!G52</f>
        <v>-1.1160922363993748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5.1634451763305691</v>
      </c>
      <c r="O13" s="11">
        <f>'Occ T5'!H54</f>
        <v>8.9786719156733454</v>
      </c>
      <c r="P13" s="11">
        <f>'Occ T5'!G54</f>
        <v>23.72788290799582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0.403008251527182</v>
      </c>
      <c r="O18" s="11">
        <f>'Occ T5'!AN44</f>
        <v>0.8851358105234155</v>
      </c>
      <c r="P18" s="11">
        <f>'Occ T5'!AM44</f>
        <v>3.835351731868645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4.8884827442070566E-2</v>
      </c>
      <c r="O19" s="11">
        <f>'Occ T5'!AN45</f>
        <v>4.2197453426835096</v>
      </c>
      <c r="P19" s="11">
        <f>'Occ T5'!AM45</f>
        <v>8.4331633118485634</v>
      </c>
    </row>
    <row r="20" spans="13:16" x14ac:dyDescent="0.2">
      <c r="M20" s="10" t="str">
        <f t="shared" si="0"/>
        <v>Associate professional occupations</v>
      </c>
      <c r="N20" s="11">
        <f>'Occ T5'!AO46</f>
        <v>0.11595758478980356</v>
      </c>
      <c r="O20" s="11">
        <f>'Occ T5'!AN46</f>
        <v>1.5561104734831943</v>
      </c>
      <c r="P20" s="11">
        <f>'Occ T5'!AM46</f>
        <v>3.3221639446658102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-0.38854969247399707</v>
      </c>
      <c r="O21" s="11">
        <f>'Occ T5'!AN47</f>
        <v>-3.7381001166893313</v>
      </c>
      <c r="P21" s="11">
        <f>'Occ T5'!AM47</f>
        <v>-5.1651117082233835</v>
      </c>
    </row>
    <row r="22" spans="13:16" x14ac:dyDescent="0.2">
      <c r="M22" s="10" t="str">
        <f t="shared" si="0"/>
        <v>Skilled trades occupations</v>
      </c>
      <c r="N22" s="11">
        <f>'Occ T5'!AO48</f>
        <v>0.47203622917204391</v>
      </c>
      <c r="O22" s="11">
        <f>'Occ T5'!AN48</f>
        <v>0.12825172068296142</v>
      </c>
      <c r="P22" s="11">
        <f>'Occ T5'!AM48</f>
        <v>0.47772195505239079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0.62185832949940867</v>
      </c>
      <c r="O23" s="11">
        <f>'Occ T5'!AN49</f>
        <v>1.4766748271409682</v>
      </c>
      <c r="P23" s="11">
        <f>'Occ T5'!AM49</f>
        <v>3.7019219333323399</v>
      </c>
    </row>
    <row r="24" spans="13:16" x14ac:dyDescent="0.2">
      <c r="M24" s="10" t="str">
        <f t="shared" si="0"/>
        <v>Sales and customer service occupations</v>
      </c>
      <c r="N24" s="11">
        <f>'Occ T5'!AO50</f>
        <v>-0.11281815717201116</v>
      </c>
      <c r="O24" s="11">
        <f>'Occ T5'!AN50</f>
        <v>-7.4462734449692647E-2</v>
      </c>
      <c r="P24" s="11">
        <f>'Occ T5'!AM50</f>
        <v>-1.4055529209939799E-2</v>
      </c>
    </row>
    <row r="25" spans="13:16" x14ac:dyDescent="0.2">
      <c r="M25" s="10" t="str">
        <f t="shared" si="0"/>
        <v>Process, plant and machine operatives</v>
      </c>
      <c r="N25" s="11">
        <f>'Occ T5'!AO51</f>
        <v>8.8298808311659871E-2</v>
      </c>
      <c r="O25" s="11">
        <f>'Occ T5'!AN51</f>
        <v>1.2524461854380489</v>
      </c>
      <c r="P25" s="11">
        <f>'Occ T5'!AM51</f>
        <v>0.95217287925124472</v>
      </c>
    </row>
    <row r="26" spans="13:16" x14ac:dyDescent="0.2">
      <c r="M26" s="10" t="str">
        <f t="shared" si="0"/>
        <v>Elementary occupations</v>
      </c>
      <c r="N26" s="11">
        <f>'Occ T5'!AO52</f>
        <v>0.45033204630784995</v>
      </c>
      <c r="O26" s="11">
        <f>'Occ T5'!AN52</f>
        <v>-2.2577690681834763</v>
      </c>
      <c r="P26" s="11">
        <f>'Occ T5'!AM52</f>
        <v>-0.10168975704072736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1.6990082274040077</v>
      </c>
      <c r="O28" s="11">
        <f>'Occ T5'!AN54</f>
        <v>3.4480324406296035</v>
      </c>
      <c r="P28" s="11">
        <f>'Occ T5'!AM54</f>
        <v>15.441638761544937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0.53825504134938296</v>
      </c>
      <c r="O33" s="11">
        <f>'Occ T5'!X44</f>
        <v>1.2512298216849476</v>
      </c>
      <c r="P33" s="11">
        <f>'Occ T5'!W44</f>
        <v>1.7282773712495292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-0.70316127283664365</v>
      </c>
      <c r="O34" s="11">
        <f>'Occ T5'!X45</f>
        <v>1.5930996473097467</v>
      </c>
      <c r="P34" s="11">
        <f>'Occ T5'!W45</f>
        <v>8.0233651060196252</v>
      </c>
    </row>
    <row r="35" spans="1:16" x14ac:dyDescent="0.2">
      <c r="M35" s="10" t="str">
        <f t="shared" si="1"/>
        <v>Associate professional occupations</v>
      </c>
      <c r="N35" s="11">
        <f>'Occ T5'!Y46</f>
        <v>0.13950786116827274</v>
      </c>
      <c r="O35" s="11">
        <f>'Occ T5'!X46</f>
        <v>-0.19034529568005709</v>
      </c>
      <c r="P35" s="11">
        <f>'Occ T5'!W46</f>
        <v>-0.59683300875515144</v>
      </c>
    </row>
    <row r="36" spans="1:16" x14ac:dyDescent="0.2">
      <c r="M36" s="10" t="str">
        <f t="shared" si="1"/>
        <v>Administrative and secretarial occupations</v>
      </c>
      <c r="N36" s="11">
        <f>'Occ T5'!Y47</f>
        <v>0.25983450947309172</v>
      </c>
      <c r="O36" s="11">
        <f>'Occ T5'!X47</f>
        <v>0.41903698979017445</v>
      </c>
      <c r="P36" s="11">
        <f>'Occ T5'!W47</f>
        <v>1.4986174213697296</v>
      </c>
    </row>
    <row r="37" spans="1:16" x14ac:dyDescent="0.2">
      <c r="M37" s="10" t="str">
        <f t="shared" si="1"/>
        <v>Skilled trades occupations</v>
      </c>
      <c r="N37" s="11">
        <f>'Occ T5'!Y48</f>
        <v>-4.5410732518025299E-2</v>
      </c>
      <c r="O37" s="11">
        <f>'Occ T5'!X48</f>
        <v>0.56651148440686105</v>
      </c>
      <c r="P37" s="11">
        <f>'Occ T5'!W48</f>
        <v>-5.7686545640309568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0.40949445440286902</v>
      </c>
      <c r="O38" s="11">
        <f>'Occ T5'!X49</f>
        <v>0.57022969468919049</v>
      </c>
      <c r="P38" s="11">
        <f>'Occ T5'!W49</f>
        <v>1.1043192371438177</v>
      </c>
    </row>
    <row r="39" spans="1:16" x14ac:dyDescent="0.2">
      <c r="M39" s="10" t="str">
        <f t="shared" si="1"/>
        <v>Sales and customer service occupations</v>
      </c>
      <c r="N39" s="11">
        <f>'Occ T5'!Y50</f>
        <v>-0.12027361690009519</v>
      </c>
      <c r="O39" s="11">
        <f>'Occ T5'!X50</f>
        <v>0.67955503734757983</v>
      </c>
      <c r="P39" s="11">
        <f>'Occ T5'!W50</f>
        <v>1.1089555385801777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Stoke-on-Trent and Staffordshire</v>
      </c>
      <c r="M40" s="10" t="str">
        <f t="shared" si="1"/>
        <v>Process, plant and machine operatives</v>
      </c>
      <c r="N40" s="11">
        <f>'Occ T5'!Y51</f>
        <v>1.8641853714884222</v>
      </c>
      <c r="O40" s="11">
        <f>'Occ T5'!X51</f>
        <v>1.1743395618064758</v>
      </c>
      <c r="P40" s="11">
        <f>'Occ T5'!W51</f>
        <v>2.2025995242327419</v>
      </c>
    </row>
    <row r="41" spans="1:16" x14ac:dyDescent="0.2">
      <c r="M41" s="10" t="str">
        <f t="shared" si="1"/>
        <v>Elementary occupations</v>
      </c>
      <c r="N41" s="11">
        <f>'Occ T5'!Y52</f>
        <v>1.1220053332992852</v>
      </c>
      <c r="O41" s="11">
        <f>'Occ T5'!X52</f>
        <v>-0.53301746631115421</v>
      </c>
      <c r="P41" s="11">
        <f>'Occ T5'!W52</f>
        <v>-1.0144024793586688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3.4644369489265543</v>
      </c>
      <c r="O43" s="11">
        <f>'Occ T5'!X54</f>
        <v>5.5306394750437633</v>
      </c>
      <c r="P43" s="11">
        <f>'Occ T5'!W54</f>
        <v>8.2862441464508834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Stoke-on-Trent and Staffordshire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Stoke-on-Trent and Staffordshire, Stoke-on-Trent and Staffordshire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5.2321164026435234</v>
      </c>
      <c r="C5" s="11">
        <f>HLOOKUP(C$3,'Qual F1'!$M$4:$BW$14,11,FALSE)</f>
        <v>7.3706544389855599</v>
      </c>
      <c r="D5" s="11">
        <f>HLOOKUP(D$3,'Qual F1'!$M$4:$BW$14,11,FALSE)</f>
        <v>7.1551545252382374</v>
      </c>
      <c r="E5" s="11">
        <f>HLOOKUP(E$3,'Qual F1'!$M$4:$BW$14,11,FALSE)</f>
        <v>9.2932818436066729</v>
      </c>
      <c r="F5" s="11">
        <f>HLOOKUP(F$3,'Qual F1'!$M$4:$BW$14,11,FALSE)</f>
        <v>13.723396547502125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35.019166931779921</v>
      </c>
      <c r="C6" s="11">
        <f>HLOOKUP(C$3,'Qual F1'!$M$4:$BW$14,10,FALSE)</f>
        <v>49.881795258861118</v>
      </c>
      <c r="D6" s="11">
        <f>HLOOKUP(D$3,'Qual F1'!$M$4:$BW$14,10,FALSE)</f>
        <v>49.620426091848394</v>
      </c>
      <c r="E6" s="11">
        <f>HLOOKUP(E$3,'Qual F1'!$M$4:$BW$14,10,FALSE)</f>
        <v>63.427817220851146</v>
      </c>
      <c r="F6" s="11">
        <f>HLOOKUP(F$3,'Qual F1'!$M$4:$BW$14,10,FALSE)</f>
        <v>93.956237029687003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87.552480979574526</v>
      </c>
      <c r="C7" s="11">
        <f>HLOOKUP(C$3,'Qual F1'!$M$4:$BW$14,9,FALSE)</f>
        <v>87.79327254914709</v>
      </c>
      <c r="D7" s="11">
        <f>HLOOKUP(D$3,'Qual F1'!$M$4:$BW$14,9,FALSE)</f>
        <v>97.384240091368696</v>
      </c>
      <c r="E7" s="11">
        <f>HLOOKUP(E$3,'Qual F1'!$M$4:$BW$14,9,FALSE)</f>
        <v>105.13825794115174</v>
      </c>
      <c r="F7" s="11">
        <f>HLOOKUP(F$3,'Qual F1'!$M$4:$BW$14,9,FALSE)</f>
        <v>122.21118058647814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28.427542045140836</v>
      </c>
      <c r="C8" s="11">
        <f>HLOOKUP(C$3,'Qual F1'!$M$4:$BW$14,8,FALSE)</f>
        <v>26.006933426129763</v>
      </c>
      <c r="D8" s="11">
        <f>HLOOKUP(D$3,'Qual F1'!$M$4:$BW$14,8,FALSE)</f>
        <v>28.964630858393026</v>
      </c>
      <c r="E8" s="11">
        <f>HLOOKUP(E$3,'Qual F1'!$M$4:$BW$14,8,FALSE)</f>
        <v>28.754642474996054</v>
      </c>
      <c r="F8" s="11">
        <f>HLOOKUP(F$3,'Qual F1'!$M$4:$BW$14,8,FALSE)</f>
        <v>32.031092709720397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27.667314540730658</v>
      </c>
      <c r="C9" s="11">
        <f>HLOOKUP(C$3,'Qual F1'!$M$4:$BW$14,7,FALSE)</f>
        <v>26.664820336351195</v>
      </c>
      <c r="D9" s="11">
        <f>HLOOKUP(D$3,'Qual F1'!$M$4:$BW$14,7,FALSE)</f>
        <v>28.966310335754994</v>
      </c>
      <c r="E9" s="11">
        <f>HLOOKUP(E$3,'Qual F1'!$M$4:$BW$14,7,FALSE)</f>
        <v>30.466780124017649</v>
      </c>
      <c r="F9" s="11">
        <f>HLOOKUP(F$3,'Qual F1'!$M$4:$BW$14,7,FALSE)</f>
        <v>35.191448921124667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104.63716722295405</v>
      </c>
      <c r="C10" s="11">
        <f>HLOOKUP(C$3,'Qual F1'!$M$4:$BW$14,6,FALSE)</f>
        <v>115.32783199420319</v>
      </c>
      <c r="D10" s="11">
        <f>HLOOKUP(D$3,'Qual F1'!$M$4:$BW$14,6,FALSE)</f>
        <v>109.68028528898272</v>
      </c>
      <c r="E10" s="11">
        <f>HLOOKUP(E$3,'Qual F1'!$M$4:$BW$14,6,FALSE)</f>
        <v>115.6289470408167</v>
      </c>
      <c r="F10" s="11">
        <f>HLOOKUP(F$3,'Qual F1'!$M$4:$BW$14,6,FALSE)</f>
        <v>117.5859206701185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117.15156859126049</v>
      </c>
      <c r="C11" s="11">
        <f>HLOOKUP(C$3,'Qual F1'!$M$4:$BW$14,5,FALSE)</f>
        <v>122.71872549392829</v>
      </c>
      <c r="D11" s="11">
        <f>HLOOKUP(D$3,'Qual F1'!$M$4:$BW$14,5,FALSE)</f>
        <v>105.97592781806189</v>
      </c>
      <c r="E11" s="11">
        <f>HLOOKUP(E$3,'Qual F1'!$M$4:$BW$14,5,FALSE)</f>
        <v>113.47066569393481</v>
      </c>
      <c r="F11" s="11">
        <f>HLOOKUP(F$3,'Qual F1'!$M$4:$BW$14,5,FALSE)</f>
        <v>101.27013914398104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77.455932449651854</v>
      </c>
      <c r="C12" s="11">
        <f>HLOOKUP(C$3,'Qual F1'!$M$4:$BW$14,4,FALSE)</f>
        <v>71.723211064450169</v>
      </c>
      <c r="D12" s="11">
        <f>HLOOKUP(D$3,'Qual F1'!$M$4:$BW$14,4,FALSE)</f>
        <v>65.306962962085549</v>
      </c>
      <c r="E12" s="11">
        <f>HLOOKUP(E$3,'Qual F1'!$M$4:$BW$14,4,FALSE)</f>
        <v>57.479893777621953</v>
      </c>
      <c r="F12" s="11">
        <f>HLOOKUP(F$3,'Qual F1'!$M$4:$BW$14,4,FALSE)</f>
        <v>36.262349111096881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43.437710836264266</v>
      </c>
      <c r="C13" s="11">
        <f>HLOOKUP(C$3,'Qual F1'!$M$4:$BW$14,3,FALSE)</f>
        <v>35.786755437943178</v>
      </c>
      <c r="D13" s="11">
        <f>HLOOKUP(D$3,'Qual F1'!$M$4:$BW$14,3,FALSE)</f>
        <v>34.973062028266412</v>
      </c>
      <c r="E13" s="11">
        <f>HLOOKUP(E$3,'Qual F1'!$M$4:$BW$14,3,FALSE)</f>
        <v>22.31071388300305</v>
      </c>
      <c r="F13" s="11">
        <f>HLOOKUP(F$3,'Qual F1'!$M$4:$BW$14,3,FALSE)</f>
        <v>13.665235280290656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526.58100000000013</v>
      </c>
      <c r="C15" s="11">
        <f t="shared" ref="C15:F15" si="0">SUM(C5:C13)</f>
        <v>543.27399999999955</v>
      </c>
      <c r="D15" s="11">
        <f t="shared" si="0"/>
        <v>528.02699999999993</v>
      </c>
      <c r="E15" s="11">
        <f t="shared" si="0"/>
        <v>545.97099999999978</v>
      </c>
      <c r="F15" s="11">
        <f t="shared" si="0"/>
        <v>565.89699999999937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0.9936014407362822</v>
      </c>
      <c r="C19" s="18">
        <f t="shared" si="1"/>
        <v>1.3567103227810582</v>
      </c>
      <c r="D19" s="18">
        <f t="shared" si="1"/>
        <v>1.3550736089704198</v>
      </c>
      <c r="E19" s="18">
        <f t="shared" si="1"/>
        <v>1.7021566793120286</v>
      </c>
      <c r="F19" s="18">
        <f t="shared" si="1"/>
        <v>2.425069676549291</v>
      </c>
      <c r="G19" s="11"/>
    </row>
    <row r="20" spans="1:7" x14ac:dyDescent="0.2">
      <c r="A20" t="str">
        <f>$A6</f>
        <v>RQF7 Other higher degree</v>
      </c>
      <c r="B20" s="18">
        <f t="shared" si="1"/>
        <v>6.6502906355869111</v>
      </c>
      <c r="C20" s="18">
        <f t="shared" si="1"/>
        <v>9.1817011782012674</v>
      </c>
      <c r="D20" s="18">
        <f t="shared" si="1"/>
        <v>9.397327426788479</v>
      </c>
      <c r="E20" s="18">
        <f t="shared" si="1"/>
        <v>11.617433383980316</v>
      </c>
      <c r="F20" s="18">
        <f t="shared" si="1"/>
        <v>16.603063283545787</v>
      </c>
      <c r="G20" s="11"/>
    </row>
    <row r="21" spans="1:7" x14ac:dyDescent="0.2">
      <c r="A21" t="str">
        <f>$A7</f>
        <v>RQF6 First degree</v>
      </c>
      <c r="B21" s="18">
        <f t="shared" si="1"/>
        <v>16.626593245782605</v>
      </c>
      <c r="C21" s="18">
        <f t="shared" si="1"/>
        <v>16.160035736874427</v>
      </c>
      <c r="D21" s="18">
        <f t="shared" si="1"/>
        <v>18.443041755699749</v>
      </c>
      <c r="E21" s="18">
        <f t="shared" si="1"/>
        <v>19.257114011761022</v>
      </c>
      <c r="F21" s="18">
        <f t="shared" si="1"/>
        <v>21.596011391910235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5.3985126780382942</v>
      </c>
      <c r="C22" s="18">
        <f t="shared" si="3"/>
        <v>4.7870749246475599</v>
      </c>
      <c r="D22" s="18">
        <f t="shared" si="3"/>
        <v>5.4854450356502662</v>
      </c>
      <c r="E22" s="18">
        <f t="shared" si="3"/>
        <v>5.2666977687452388</v>
      </c>
      <c r="F22" s="18">
        <f t="shared" si="3"/>
        <v>5.6602337014899238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5.2541422004839999</v>
      </c>
      <c r="C23" s="18">
        <f t="shared" si="4"/>
        <v>4.9081716291137099</v>
      </c>
      <c r="D23" s="18">
        <f t="shared" si="4"/>
        <v>5.4857631022192042</v>
      </c>
      <c r="E23" s="18">
        <f t="shared" si="4"/>
        <v>5.5802927488855012</v>
      </c>
      <c r="F23" s="18">
        <f t="shared" si="4"/>
        <v>6.218702152710601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19.871048750895685</v>
      </c>
      <c r="C24" s="18">
        <f t="shared" si="5"/>
        <v>21.228299531029148</v>
      </c>
      <c r="D24" s="18">
        <f t="shared" si="5"/>
        <v>20.771719114549583</v>
      </c>
      <c r="E24" s="18">
        <f t="shared" si="5"/>
        <v>21.178587698030984</v>
      </c>
      <c r="F24" s="18">
        <f t="shared" si="5"/>
        <v>20.778678923924076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22.247587473011837</v>
      </c>
      <c r="C25" s="18">
        <f t="shared" si="6"/>
        <v>22.588735241135851</v>
      </c>
      <c r="D25" s="18">
        <f t="shared" si="6"/>
        <v>20.070172134769983</v>
      </c>
      <c r="E25" s="18">
        <f t="shared" si="6"/>
        <v>20.783277077708313</v>
      </c>
      <c r="F25" s="18">
        <f t="shared" si="6"/>
        <v>17.895507335077081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14.70921519189865</v>
      </c>
      <c r="C26" s="18">
        <f>C12/C$15*100</f>
        <v>13.202032687824234</v>
      </c>
      <c r="D26" s="18">
        <f t="shared" si="7"/>
        <v>12.368110525046173</v>
      </c>
      <c r="E26" s="18">
        <f t="shared" si="7"/>
        <v>10.528012252962515</v>
      </c>
      <c r="F26" s="18">
        <f t="shared" si="7"/>
        <v>6.4079415708330174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8.2490083835657302</v>
      </c>
      <c r="C27" s="18">
        <f>C13/C$15*100</f>
        <v>6.5872387483927461</v>
      </c>
      <c r="D27" s="18">
        <f t="shared" si="8"/>
        <v>6.6233472963061395</v>
      </c>
      <c r="E27" s="18">
        <f t="shared" si="8"/>
        <v>4.0864283786140767</v>
      </c>
      <c r="F27" s="18">
        <f t="shared" si="8"/>
        <v>2.4147919639599911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8.9449648891746669</v>
      </c>
      <c r="C33" s="18">
        <f t="shared" si="9"/>
        <v>-2.9237554891663353</v>
      </c>
      <c r="D33" s="18">
        <f t="shared" si="9"/>
        <v>5.3683109112955263</v>
      </c>
      <c r="E33" s="18">
        <f t="shared" si="9"/>
        <v>3.9750769447974621</v>
      </c>
      <c r="F33" s="18">
        <f>IF(F$3-D$3 &lt;&gt; 0,(EXP(LN(F5/D5)/(F$3-D$3))-1)*100,0)</f>
        <v>4.4374292493540413</v>
      </c>
    </row>
    <row r="34" spans="1:6" x14ac:dyDescent="0.2">
      <c r="A34" t="str">
        <f>$A20</f>
        <v>RQF7 Other higher degree</v>
      </c>
      <c r="B34" s="18">
        <f t="shared" si="9"/>
        <v>9.2468859155145022</v>
      </c>
      <c r="C34" s="18">
        <f t="shared" si="9"/>
        <v>-0.52397706549323075</v>
      </c>
      <c r="D34" s="18">
        <f t="shared" si="9"/>
        <v>5.0325369060434832</v>
      </c>
      <c r="E34" s="18">
        <f t="shared" si="9"/>
        <v>4.0074826133449593</v>
      </c>
      <c r="F34" s="18">
        <f t="shared" ref="F34:F43" si="10">IF(F$3-D$3 &lt;&gt; 0,(EXP(LN(F6/D6)/(F$3-D$3))-1)*100,0)</f>
        <v>4.348050982781837</v>
      </c>
    </row>
    <row r="35" spans="1:6" x14ac:dyDescent="0.2">
      <c r="A35" t="str">
        <f>$A21</f>
        <v>RQF6 First degree</v>
      </c>
      <c r="B35" s="18">
        <f t="shared" si="9"/>
        <v>6.8685554450742536E-2</v>
      </c>
      <c r="C35" s="18">
        <f t="shared" si="9"/>
        <v>10.92449029833411</v>
      </c>
      <c r="D35" s="18">
        <f t="shared" si="9"/>
        <v>1.5440356278833889</v>
      </c>
      <c r="E35" s="18">
        <f t="shared" si="9"/>
        <v>1.516121362635503</v>
      </c>
      <c r="F35" s="18">
        <f t="shared" si="10"/>
        <v>1.5254252649940181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-2.2003143543638415</v>
      </c>
      <c r="C36" s="18">
        <f t="shared" ref="C36:E36" si="12">IF(D$3-C$3 &lt;&gt; 0,(EXP(LN(D8/C8)/(D$3-C$3))-1)*100,0)</f>
        <v>11.372726587178473</v>
      </c>
      <c r="D36" s="18">
        <f t="shared" si="12"/>
        <v>-0.14541873368010272</v>
      </c>
      <c r="E36" s="18">
        <f t="shared" si="12"/>
        <v>1.0849215161654824</v>
      </c>
      <c r="F36" s="18">
        <f t="shared" si="10"/>
        <v>0.67313287814751988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-0.91842224493664526</v>
      </c>
      <c r="C37" s="18">
        <f t="shared" si="13"/>
        <v>8.6311850984657212</v>
      </c>
      <c r="D37" s="18">
        <f t="shared" si="13"/>
        <v>1.0151878530398228</v>
      </c>
      <c r="E37" s="18">
        <f t="shared" si="13"/>
        <v>1.452104177092739</v>
      </c>
      <c r="F37" s="18">
        <f t="shared" si="10"/>
        <v>1.3062558301476512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2.4618135578324374</v>
      </c>
      <c r="C38" s="18">
        <f t="shared" si="14"/>
        <v>-4.8969503783825141</v>
      </c>
      <c r="D38" s="18">
        <f t="shared" si="14"/>
        <v>1.0619328129549688</v>
      </c>
      <c r="E38" s="18">
        <f t="shared" si="14"/>
        <v>0.16797065578524339</v>
      </c>
      <c r="F38" s="18">
        <f t="shared" si="10"/>
        <v>0.46507593498714694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1.1674217332482639</v>
      </c>
      <c r="C39" s="18">
        <f t="shared" si="15"/>
        <v>-13.64322975852188</v>
      </c>
      <c r="D39" s="18">
        <f t="shared" si="15"/>
        <v>1.3760289001981896</v>
      </c>
      <c r="E39" s="18">
        <f t="shared" si="15"/>
        <v>-1.1310822187424074</v>
      </c>
      <c r="F39" s="18">
        <f t="shared" si="10"/>
        <v>-0.30234455503939106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-1.9040088592236715</v>
      </c>
      <c r="C40" s="18">
        <f t="shared" si="16"/>
        <v>-8.9458461314552817</v>
      </c>
      <c r="D40" s="18">
        <f t="shared" si="16"/>
        <v>-2.520948701454373</v>
      </c>
      <c r="E40" s="18">
        <f t="shared" si="16"/>
        <v>-4.5020612477052024</v>
      </c>
      <c r="F40" s="18">
        <f t="shared" si="10"/>
        <v>-3.8462049694151568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-4.7283144420376511</v>
      </c>
      <c r="C41" s="18">
        <f t="shared" si="17"/>
        <v>-2.2737278071709222</v>
      </c>
      <c r="D41" s="18">
        <f t="shared" si="17"/>
        <v>-8.5979446633093417</v>
      </c>
      <c r="E41" s="18">
        <f t="shared" si="17"/>
        <v>-4.7839053405446137</v>
      </c>
      <c r="F41" s="18">
        <f t="shared" si="10"/>
        <v>-6.0726152386044845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0.78326738499547854</v>
      </c>
      <c r="C43" s="18">
        <f t="shared" ref="C43" si="18">IF(D$3-C$3 &lt;&gt; 0,(EXP(LN(D15/C15)/(D$3-C$3))-1)*100,0)</f>
        <v>-2.8065027960107791</v>
      </c>
      <c r="D43" s="18">
        <f>IF(E$3-D$3 &lt;&gt; 0,(EXP(LN(E15/D15)/(E$3-D$3))-1)*100,0)</f>
        <v>0.67060740942899155</v>
      </c>
      <c r="E43" s="18">
        <f>IF(F$3-E$3 &lt;&gt; 0,(EXP(LN(F15/E15)/(F$3-E$3))-1)*100,0)</f>
        <v>0.35910546481652261</v>
      </c>
      <c r="F43" s="18">
        <f t="shared" si="10"/>
        <v>0.46283220204645925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2.1385380363420365</v>
      </c>
      <c r="C47" s="27">
        <f>D5-C5</f>
        <v>-0.21549991374732258</v>
      </c>
      <c r="D47" s="27">
        <f>E5-D5</f>
        <v>2.1381273183684355</v>
      </c>
      <c r="E47" s="27">
        <f>F5-E5</f>
        <v>4.4301147038954518</v>
      </c>
      <c r="F47" s="27">
        <f>F5-D5</f>
        <v>6.5682420222638873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14.862628327081197</v>
      </c>
      <c r="C48" s="27">
        <f t="shared" si="20"/>
        <v>-0.26136916701272384</v>
      </c>
      <c r="D48" s="27">
        <f t="shared" si="20"/>
        <v>13.807391129002752</v>
      </c>
      <c r="E48" s="27">
        <f t="shared" si="20"/>
        <v>30.528419808835856</v>
      </c>
      <c r="F48" s="27">
        <f t="shared" ref="F48:F57" si="21">F6-D6</f>
        <v>44.335810937838609</v>
      </c>
    </row>
    <row r="49" spans="1:6" x14ac:dyDescent="0.2">
      <c r="A49" t="str">
        <f t="shared" si="19"/>
        <v>RQF6 First degree</v>
      </c>
      <c r="B49" s="27">
        <f t="shared" ref="B49:E49" si="22">C7-B7</f>
        <v>0.24079156957256487</v>
      </c>
      <c r="C49" s="27">
        <f t="shared" si="22"/>
        <v>9.5909675422216054</v>
      </c>
      <c r="D49" s="27">
        <f t="shared" si="22"/>
        <v>7.7540178497830397</v>
      </c>
      <c r="E49" s="27">
        <f t="shared" si="22"/>
        <v>17.0729226453264</v>
      </c>
      <c r="F49" s="27">
        <f t="shared" si="21"/>
        <v>24.82694049510944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-2.4206086190110732</v>
      </c>
      <c r="C50" s="27">
        <f t="shared" si="23"/>
        <v>2.957697432263263</v>
      </c>
      <c r="D50" s="27">
        <f t="shared" si="23"/>
        <v>-0.20998838339697201</v>
      </c>
      <c r="E50" s="27">
        <f t="shared" si="23"/>
        <v>3.2764502347243436</v>
      </c>
      <c r="F50" s="27">
        <f t="shared" si="21"/>
        <v>3.0664618513273716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-1.0024942043794631</v>
      </c>
      <c r="C51" s="27">
        <f t="shared" si="24"/>
        <v>2.3014899994037989</v>
      </c>
      <c r="D51" s="27">
        <f t="shared" si="24"/>
        <v>1.5004697882626559</v>
      </c>
      <c r="E51" s="27">
        <f t="shared" si="24"/>
        <v>4.724668797107018</v>
      </c>
      <c r="F51" s="27">
        <f t="shared" si="21"/>
        <v>6.2251385853696739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10.690664771249146</v>
      </c>
      <c r="C52" s="27">
        <f t="shared" si="25"/>
        <v>-5.6475467052204777</v>
      </c>
      <c r="D52" s="27">
        <f t="shared" si="25"/>
        <v>5.9486617518339813</v>
      </c>
      <c r="E52" s="27">
        <f t="shared" si="25"/>
        <v>1.9569736293017996</v>
      </c>
      <c r="F52" s="27">
        <f t="shared" si="21"/>
        <v>7.9056353811357809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5.5671569026678043</v>
      </c>
      <c r="C53" s="27">
        <f>D11-C11</f>
        <v>-16.742797675866399</v>
      </c>
      <c r="D53" s="27">
        <f t="shared" si="26"/>
        <v>7.4947378758729144</v>
      </c>
      <c r="E53" s="27">
        <f t="shared" si="26"/>
        <v>-12.200526549953764</v>
      </c>
      <c r="F53" s="27">
        <f t="shared" si="21"/>
        <v>-4.7057886740808499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-5.7327213852016854</v>
      </c>
      <c r="C54" s="27">
        <f t="shared" si="27"/>
        <v>-6.4162481023646194</v>
      </c>
      <c r="D54" s="27">
        <f t="shared" si="27"/>
        <v>-7.8270691844635962</v>
      </c>
      <c r="E54" s="27">
        <f t="shared" si="27"/>
        <v>-21.217544666525072</v>
      </c>
      <c r="F54" s="27">
        <f t="shared" si="21"/>
        <v>-29.044613850988668</v>
      </c>
    </row>
    <row r="55" spans="1:6" x14ac:dyDescent="0.2">
      <c r="A55" t="str">
        <f t="shared" si="19"/>
        <v>No Qualification</v>
      </c>
      <c r="B55" s="27">
        <f t="shared" ref="B55:E55" si="28">C13-B13</f>
        <v>-7.6509553983210878</v>
      </c>
      <c r="C55" s="27">
        <f t="shared" si="28"/>
        <v>-0.81369340967676607</v>
      </c>
      <c r="D55" s="27">
        <f t="shared" si="28"/>
        <v>-12.662348145263362</v>
      </c>
      <c r="E55" s="27">
        <f t="shared" si="28"/>
        <v>-8.6454786027123944</v>
      </c>
      <c r="F55" s="27">
        <f t="shared" si="21"/>
        <v>-21.307826747975756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16.692999999999415</v>
      </c>
      <c r="C57" s="29">
        <f t="shared" ref="C57" si="29">D15-C15</f>
        <v>-15.246999999999616</v>
      </c>
      <c r="D57" s="29">
        <f>E15-D15</f>
        <v>17.943999999999846</v>
      </c>
      <c r="E57" s="29">
        <f>F15-E15</f>
        <v>19.92599999999959</v>
      </c>
      <c r="F57" s="29">
        <f t="shared" si="21"/>
        <v>37.869999999999436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Stoke-on-Trent and Staffordshire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45.803640437304161</v>
      </c>
      <c r="N6" s="11">
        <v>43.296644333307945</v>
      </c>
      <c r="O6" s="11">
        <v>45.592834937853567</v>
      </c>
      <c r="P6" s="11">
        <v>48.863292131353397</v>
      </c>
      <c r="Q6" s="11">
        <v>40.280690098260017</v>
      </c>
      <c r="R6" s="11">
        <v>43.437710836264266</v>
      </c>
      <c r="S6" s="11">
        <v>39.537608587327981</v>
      </c>
      <c r="T6" s="11">
        <v>40.558240721267232</v>
      </c>
      <c r="U6" s="11">
        <v>33.41714764450851</v>
      </c>
      <c r="V6" s="11">
        <v>35.786755437943178</v>
      </c>
      <c r="W6" s="11">
        <v>34.973062028266412</v>
      </c>
      <c r="X6" s="11">
        <v>25.786358574257008</v>
      </c>
      <c r="Y6" s="11">
        <v>27.277663149529193</v>
      </c>
      <c r="Z6" s="11">
        <v>25.380533299769791</v>
      </c>
      <c r="AA6" s="11">
        <v>23.533299686780673</v>
      </c>
      <c r="AB6" s="11">
        <v>22.31071388300305</v>
      </c>
      <c r="AC6" s="11">
        <v>21.191448604612003</v>
      </c>
      <c r="AD6" s="11">
        <v>20.101326453530955</v>
      </c>
      <c r="AE6" s="11">
        <v>19.078481932200884</v>
      </c>
      <c r="AF6" s="11">
        <v>18.099195422442264</v>
      </c>
      <c r="AG6" s="11">
        <v>17.17813893425302</v>
      </c>
      <c r="AH6" s="11">
        <v>16.295737578449572</v>
      </c>
      <c r="AI6" s="11">
        <v>15.45769304217972</v>
      </c>
      <c r="AJ6" s="11">
        <v>14.663217535075756</v>
      </c>
      <c r="AK6" s="11">
        <v>13.940695111056291</v>
      </c>
      <c r="AL6" s="11">
        <v>13.665235280290656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88.345300280211106</v>
      </c>
      <c r="N7" s="11">
        <v>86.198910499328704</v>
      </c>
      <c r="O7" s="11">
        <v>80.159071760037023</v>
      </c>
      <c r="P7" s="11">
        <v>77.075425970230796</v>
      </c>
      <c r="Q7" s="11">
        <v>86.52122049936105</v>
      </c>
      <c r="R7" s="11">
        <v>77.455932449651854</v>
      </c>
      <c r="S7" s="11">
        <v>74.597314612141432</v>
      </c>
      <c r="T7" s="11">
        <v>75.129964300452258</v>
      </c>
      <c r="U7" s="11">
        <v>74.185830580572841</v>
      </c>
      <c r="V7" s="11">
        <v>71.723211064450169</v>
      </c>
      <c r="W7" s="11">
        <v>65.306962962085549</v>
      </c>
      <c r="X7" s="11">
        <v>66.210437647597459</v>
      </c>
      <c r="Y7" s="11">
        <v>63.44194746085418</v>
      </c>
      <c r="Z7" s="11">
        <v>61.504008747960484</v>
      </c>
      <c r="AA7" s="11">
        <v>59.584321006018222</v>
      </c>
      <c r="AB7" s="11">
        <v>57.479893777621953</v>
      </c>
      <c r="AC7" s="11">
        <v>55.325215842956389</v>
      </c>
      <c r="AD7" s="11">
        <v>53.150656341512125</v>
      </c>
      <c r="AE7" s="11">
        <v>50.994326457258914</v>
      </c>
      <c r="AF7" s="11">
        <v>48.850613474097315</v>
      </c>
      <c r="AG7" s="11">
        <v>46.73770596901462</v>
      </c>
      <c r="AH7" s="11">
        <v>44.627489647493164</v>
      </c>
      <c r="AI7" s="11">
        <v>42.523965800675803</v>
      </c>
      <c r="AJ7" s="11">
        <v>40.434946058745474</v>
      </c>
      <c r="AK7" s="11">
        <v>38.358765622590532</v>
      </c>
      <c r="AL7" s="11">
        <v>36.262349111096881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113.50347036365433</v>
      </c>
      <c r="N8" s="11">
        <v>112.52399991302816</v>
      </c>
      <c r="O8" s="11">
        <v>114.79491214715887</v>
      </c>
      <c r="P8" s="11">
        <v>113.44478249430148</v>
      </c>
      <c r="Q8" s="11">
        <v>107.49089272693071</v>
      </c>
      <c r="R8" s="11">
        <v>117.15156859126049</v>
      </c>
      <c r="S8" s="11">
        <v>119.05722958746345</v>
      </c>
      <c r="T8" s="11">
        <v>122.32119349621715</v>
      </c>
      <c r="U8" s="11">
        <v>130.72585226886417</v>
      </c>
      <c r="V8" s="11">
        <v>122.71872549392829</v>
      </c>
      <c r="W8" s="11">
        <v>105.97592781806189</v>
      </c>
      <c r="X8" s="11">
        <v>113.59016485832552</v>
      </c>
      <c r="Y8" s="11">
        <v>114.81744219153281</v>
      </c>
      <c r="Z8" s="11">
        <v>114.51292798772278</v>
      </c>
      <c r="AA8" s="11">
        <v>114.20819805575772</v>
      </c>
      <c r="AB8" s="11">
        <v>113.47066569393481</v>
      </c>
      <c r="AC8" s="11">
        <v>112.55321741970764</v>
      </c>
      <c r="AD8" s="11">
        <v>111.52070057376268</v>
      </c>
      <c r="AE8" s="11">
        <v>110.42558655816445</v>
      </c>
      <c r="AF8" s="11">
        <v>109.26709268825755</v>
      </c>
      <c r="AG8" s="11">
        <v>108.10266540852709</v>
      </c>
      <c r="AH8" s="11">
        <v>106.86652029387369</v>
      </c>
      <c r="AI8" s="11">
        <v>105.5725503921423</v>
      </c>
      <c r="AJ8" s="11">
        <v>104.22847948620726</v>
      </c>
      <c r="AK8" s="11">
        <v>102.81876580747401</v>
      </c>
      <c r="AL8" s="11">
        <v>101.27013914398104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97.937515541280732</v>
      </c>
      <c r="N9" s="11">
        <v>94.68668163936573</v>
      </c>
      <c r="O9" s="11">
        <v>103.28372213426834</v>
      </c>
      <c r="P9" s="11">
        <v>106.18061181481202</v>
      </c>
      <c r="Q9" s="11">
        <v>108.92764403617163</v>
      </c>
      <c r="R9" s="11">
        <v>104.63716722295405</v>
      </c>
      <c r="S9" s="11">
        <v>105.86289056415914</v>
      </c>
      <c r="T9" s="11">
        <v>111.44707232305086</v>
      </c>
      <c r="U9" s="11">
        <v>120.38249067583297</v>
      </c>
      <c r="V9" s="11">
        <v>115.32783199420319</v>
      </c>
      <c r="W9" s="11">
        <v>109.68028528898272</v>
      </c>
      <c r="X9" s="11">
        <v>112.3063763073</v>
      </c>
      <c r="Y9" s="11">
        <v>113.40412734408937</v>
      </c>
      <c r="Z9" s="11">
        <v>114.24745795049661</v>
      </c>
      <c r="AA9" s="11">
        <v>115.13419078653155</v>
      </c>
      <c r="AB9" s="11">
        <v>115.6289470408167</v>
      </c>
      <c r="AC9" s="11">
        <v>115.97718027971919</v>
      </c>
      <c r="AD9" s="11">
        <v>116.23952944400064</v>
      </c>
      <c r="AE9" s="11">
        <v>116.47304539356256</v>
      </c>
      <c r="AF9" s="11">
        <v>116.67376895579039</v>
      </c>
      <c r="AG9" s="11">
        <v>116.90371069082391</v>
      </c>
      <c r="AH9" s="11">
        <v>117.10039032407495</v>
      </c>
      <c r="AI9" s="11">
        <v>117.27825044922544</v>
      </c>
      <c r="AJ9" s="11">
        <v>117.44041151657504</v>
      </c>
      <c r="AK9" s="11">
        <v>117.57130087535317</v>
      </c>
      <c r="AL9" s="11">
        <v>117.5859206701185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22.159061241411546</v>
      </c>
      <c r="N10" s="11">
        <v>21.833193140848245</v>
      </c>
      <c r="O10" s="11">
        <v>23.59639944910759</v>
      </c>
      <c r="P10" s="11">
        <v>23.428920994705347</v>
      </c>
      <c r="Q10" s="11">
        <v>24.260237311904593</v>
      </c>
      <c r="R10" s="11">
        <v>27.667314540730658</v>
      </c>
      <c r="S10" s="11">
        <v>28.72586320662127</v>
      </c>
      <c r="T10" s="11">
        <v>24.87175323410812</v>
      </c>
      <c r="U10" s="11">
        <v>25.490337484991532</v>
      </c>
      <c r="V10" s="11">
        <v>26.664820336351195</v>
      </c>
      <c r="W10" s="11">
        <v>28.966310335754994</v>
      </c>
      <c r="X10" s="11">
        <v>29.495210595224709</v>
      </c>
      <c r="Y10" s="11">
        <v>28.774976954707878</v>
      </c>
      <c r="Z10" s="11">
        <v>29.371155842794941</v>
      </c>
      <c r="AA10" s="11">
        <v>29.973576953743066</v>
      </c>
      <c r="AB10" s="11">
        <v>30.466780124017649</v>
      </c>
      <c r="AC10" s="11">
        <v>30.935132653055973</v>
      </c>
      <c r="AD10" s="11">
        <v>31.39048068519239</v>
      </c>
      <c r="AE10">
        <v>31.847427632975368</v>
      </c>
      <c r="AF10">
        <v>32.297075849704257</v>
      </c>
      <c r="AG10">
        <v>32.771424603684075</v>
      </c>
      <c r="AH10">
        <v>33.243971510922094</v>
      </c>
      <c r="AI10" s="11">
        <v>33.730138668825418</v>
      </c>
      <c r="AJ10" s="11">
        <v>34.241342716859457</v>
      </c>
      <c r="AK10" s="11">
        <v>34.733337417883988</v>
      </c>
      <c r="AL10" s="11">
        <v>35.191448921124667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27.005601218557722</v>
      </c>
      <c r="N11" s="11">
        <v>26.57568033047805</v>
      </c>
      <c r="O11" s="11">
        <v>27.775043587937901</v>
      </c>
      <c r="P11" s="11">
        <v>26.687317500759889</v>
      </c>
      <c r="Q11" s="11">
        <v>27.496363984480379</v>
      </c>
      <c r="R11" s="11">
        <v>28.427542045140836</v>
      </c>
      <c r="S11" s="11">
        <v>30.362116962868829</v>
      </c>
      <c r="T11" s="11">
        <v>27.059952952153008</v>
      </c>
      <c r="U11" s="11">
        <v>26.497857893697081</v>
      </c>
      <c r="V11" s="11">
        <v>26.006933426129763</v>
      </c>
      <c r="W11" s="11">
        <v>28.964630858393026</v>
      </c>
      <c r="X11" s="11">
        <v>28.813039596138253</v>
      </c>
      <c r="Y11" s="11">
        <v>27.810411707293412</v>
      </c>
      <c r="Z11" s="11">
        <v>28.12407104095174</v>
      </c>
      <c r="AA11" s="11">
        <v>28.481255419859117</v>
      </c>
      <c r="AB11" s="11">
        <v>28.754642474996054</v>
      </c>
      <c r="AC11" s="11">
        <v>29.016105231722261</v>
      </c>
      <c r="AD11" s="11">
        <v>29.282465402236618</v>
      </c>
      <c r="AE11">
        <v>29.538768720456183</v>
      </c>
      <c r="AF11">
        <v>29.858538748827712</v>
      </c>
      <c r="AG11">
        <v>30.194576404330494</v>
      </c>
      <c r="AH11">
        <v>30.539339359678358</v>
      </c>
      <c r="AI11" s="11">
        <v>30.908497233239839</v>
      </c>
      <c r="AJ11" s="11">
        <v>31.283682766506796</v>
      </c>
      <c r="AK11" s="11">
        <v>31.667227684329834</v>
      </c>
      <c r="AL11" s="11">
        <v>32.031092709720397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65.230859734299401</v>
      </c>
      <c r="N12" s="11">
        <v>67.954275174364753</v>
      </c>
      <c r="O12" s="11">
        <v>73.642806849915729</v>
      </c>
      <c r="P12" s="11">
        <v>74.766305105168911</v>
      </c>
      <c r="Q12" s="11">
        <v>78.996176569801221</v>
      </c>
      <c r="R12" s="11">
        <v>87.552480979574526</v>
      </c>
      <c r="S12" s="11">
        <v>93.037890472630792</v>
      </c>
      <c r="T12" s="11">
        <v>85.397755260871989</v>
      </c>
      <c r="U12" s="11">
        <v>85.5755637958802</v>
      </c>
      <c r="V12" s="11">
        <v>87.79327254914709</v>
      </c>
      <c r="W12" s="11">
        <v>97.384240091368696</v>
      </c>
      <c r="X12" s="11">
        <v>99.91832615041308</v>
      </c>
      <c r="Y12" s="11">
        <v>98.523016090216345</v>
      </c>
      <c r="Z12" s="11">
        <v>100.79459807924447</v>
      </c>
      <c r="AA12" s="11">
        <v>103.14298843947623</v>
      </c>
      <c r="AB12" s="11">
        <v>105.13825794115174</v>
      </c>
      <c r="AC12" s="11">
        <v>106.99953102659505</v>
      </c>
      <c r="AD12" s="11">
        <v>108.77781821299081</v>
      </c>
      <c r="AE12">
        <v>110.55419967384275</v>
      </c>
      <c r="AF12">
        <v>112.26731481300848</v>
      </c>
      <c r="AG12">
        <v>114.00614927028479</v>
      </c>
      <c r="AH12">
        <v>115.71175633057844</v>
      </c>
      <c r="AI12">
        <v>117.38193579582683</v>
      </c>
      <c r="AJ12">
        <v>119.02791378048595</v>
      </c>
      <c r="AK12">
        <v>120.65599636269592</v>
      </c>
      <c r="AL12">
        <v>122.21118058647814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29.679952549608732</v>
      </c>
      <c r="N13" s="11">
        <v>24.666416824426022</v>
      </c>
      <c r="O13" s="11">
        <v>28.347097363165698</v>
      </c>
      <c r="P13" s="11">
        <v>30.011735642483444</v>
      </c>
      <c r="Q13" s="11">
        <v>28.917146835605891</v>
      </c>
      <c r="R13" s="11">
        <v>35.019166931779921</v>
      </c>
      <c r="S13" s="11">
        <v>37.503312797745302</v>
      </c>
      <c r="T13" s="11">
        <v>37.308134906727425</v>
      </c>
      <c r="U13" s="11">
        <v>44.580572620904185</v>
      </c>
      <c r="V13" s="11">
        <v>49.881795258861118</v>
      </c>
      <c r="W13" s="11">
        <v>49.620426091848394</v>
      </c>
      <c r="X13" s="11">
        <v>50.017778914615086</v>
      </c>
      <c r="Y13" s="11">
        <v>54.231437303187185</v>
      </c>
      <c r="Z13" s="11">
        <v>57.286113532896316</v>
      </c>
      <c r="AA13" s="11">
        <v>60.43859648370929</v>
      </c>
      <c r="AB13" s="11">
        <v>63.427817220851146</v>
      </c>
      <c r="AC13" s="11">
        <v>66.385855263302275</v>
      </c>
      <c r="AD13" s="11">
        <v>69.335762863130554</v>
      </c>
      <c r="AE13">
        <v>72.31614148374058</v>
      </c>
      <c r="AF13">
        <v>75.323539230998833</v>
      </c>
      <c r="AG13">
        <v>78.38172331512844</v>
      </c>
      <c r="AH13">
        <v>81.456892678767218</v>
      </c>
      <c r="AI13">
        <v>84.560450761828591</v>
      </c>
      <c r="AJ13">
        <v>87.697509496182676</v>
      </c>
      <c r="AK13">
        <v>90.841043954771678</v>
      </c>
      <c r="AL13">
        <v>93.956237029687003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4.2995986336716001</v>
      </c>
      <c r="N14" s="11">
        <v>3.7051981448522149</v>
      </c>
      <c r="O14" s="11">
        <v>4.2341117705559208</v>
      </c>
      <c r="P14" s="11">
        <v>4.4136083461840538</v>
      </c>
      <c r="Q14" s="11">
        <v>4.4446279374845306</v>
      </c>
      <c r="R14" s="11">
        <v>5.2321164026435234</v>
      </c>
      <c r="S14" s="11">
        <v>5.6087732090415647</v>
      </c>
      <c r="T14" s="11">
        <v>5.5659328051521779</v>
      </c>
      <c r="U14" s="11">
        <v>6.6393470347487824</v>
      </c>
      <c r="V14" s="11">
        <v>7.3706544389855599</v>
      </c>
      <c r="W14" s="11">
        <v>7.1551545252382374</v>
      </c>
      <c r="X14" s="11">
        <v>7.2973073561287114</v>
      </c>
      <c r="Y14" s="11">
        <v>7.9589777985895731</v>
      </c>
      <c r="Z14" s="11">
        <v>8.4001335181633205</v>
      </c>
      <c r="AA14" s="11">
        <v>8.8565731681240969</v>
      </c>
      <c r="AB14" s="11">
        <v>9.2932818436066729</v>
      </c>
      <c r="AC14" s="11">
        <v>9.7293136783290191</v>
      </c>
      <c r="AD14" s="11">
        <v>10.168260023643002</v>
      </c>
      <c r="AE14">
        <v>10.60002214779853</v>
      </c>
      <c r="AF14">
        <v>11.031860816873229</v>
      </c>
      <c r="AG14">
        <v>11.472905403953284</v>
      </c>
      <c r="AH14">
        <v>11.916902276163061</v>
      </c>
      <c r="AI14">
        <v>12.365517856056305</v>
      </c>
      <c r="AJ14">
        <v>12.814496643361617</v>
      </c>
      <c r="AK14">
        <v>13.271867163844593</v>
      </c>
      <c r="AL14">
        <v>13.723396547502125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Stoke-on-Trent and Staffordshire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Stoke-on-Trent and Staffordshire</v>
      </c>
      <c r="W1" s="203" t="str">
        <f>CONCATENATE("Shift-share Figure 1: Levels of Employment, ",C4," - ",F40,", ",Info!B5)</f>
        <v>Shift-share Figure 1: Levels of Employment, 2015 - 2035, Stoke-on-Trent and Staffordshire</v>
      </c>
      <c r="AK1" s="203" t="str">
        <f>CONCATENATE("Shift-share Figure 1.1: Net Changes, ",C4,"-",F40,", ",Info!B5)</f>
        <v>Shift-share Figure 1.1: Net Changes, 2015-2035, Stoke-on-Trent and Staffordshire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30.505987982525465</v>
      </c>
      <c r="C8" s="141">
        <f t="shared" ref="C8:C33" si="0">B8/B$35*100</f>
        <v>5.7932185138706975</v>
      </c>
      <c r="E8" s="151">
        <v>36.615251613957696</v>
      </c>
      <c r="F8" s="141">
        <f t="shared" ref="F8:F33" si="1">E8/E$35*100</f>
        <v>6.9343521475147458</v>
      </c>
      <c r="H8" s="151">
        <f>E8-B8</f>
        <v>6.1092636314322313</v>
      </c>
      <c r="I8" s="141">
        <f>IF(B8&lt;&gt;0,((E8/B8)-1)*100,0)</f>
        <v>20.026440825098856</v>
      </c>
      <c r="K8" s="207">
        <f t="shared" ref="K8:K33" si="2">(($E$35/$B$35)-1)*B8</f>
        <v>8.3769939710571714E-2</v>
      </c>
      <c r="L8" s="141">
        <f>IF(B8&lt;&gt;0,K8/B8*100,0)</f>
        <v>0.27460162823953471</v>
      </c>
      <c r="N8" s="151">
        <f>H8-(K8+Q8)</f>
        <v>5.9927928975115243</v>
      </c>
      <c r="O8" s="141">
        <f>IF(B8&lt;&gt;0,N8/B8*100,0)</f>
        <v>19.644644523377949</v>
      </c>
      <c r="Q8" s="151">
        <v>3.2700794210135192E-2</v>
      </c>
      <c r="R8" s="141">
        <f>IF(B8&lt;&gt;0,Q8/B8*100,0)</f>
        <v>0.10719467348137345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13.98538513505674</v>
      </c>
      <c r="C9" s="141">
        <f t="shared" si="0"/>
        <v>2.6558848752721302</v>
      </c>
      <c r="E9" s="151">
        <v>14.768171205226261</v>
      </c>
      <c r="F9" s="141">
        <f t="shared" si="1"/>
        <v>2.7968591009979145</v>
      </c>
      <c r="H9" s="151">
        <f t="shared" ref="H9:H32" si="3">E9-B9</f>
        <v>0.78278607016952151</v>
      </c>
      <c r="I9" s="141">
        <f t="shared" ref="I9:I32" si="4">IF(B9&lt;&gt;0,((E9/B9)-1)*100,0)</f>
        <v>5.5971720664834246</v>
      </c>
      <c r="K9" s="207">
        <f t="shared" si="2"/>
        <v>3.840409529643566E-2</v>
      </c>
      <c r="L9" s="141">
        <f t="shared" ref="L9:L32" si="5">IF(B9&lt;&gt;0,K9/B9*100,0)</f>
        <v>0.27460162823953471</v>
      </c>
      <c r="N9" s="151">
        <f t="shared" ref="N9:N31" si="6">H9-(K9+Q9)</f>
        <v>1.0094613062963833</v>
      </c>
      <c r="O9" s="141">
        <f>IF(B9&lt;&gt;0,N9/B9*100,0)</f>
        <v>7.2179728806037469</v>
      </c>
      <c r="Q9" s="151">
        <v>-0.26507933142329743</v>
      </c>
      <c r="R9" s="141">
        <f>IF(B9&lt;&gt;0,Q9/B9*100,0)</f>
        <v>-1.8954024423598541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24.737090291879852</v>
      </c>
      <c r="C10" s="141">
        <f t="shared" si="0"/>
        <v>4.6976799945079382</v>
      </c>
      <c r="E10" s="151">
        <v>30.281366136415635</v>
      </c>
      <c r="F10" s="141">
        <f t="shared" si="1"/>
        <v>5.7348139652736743</v>
      </c>
      <c r="H10" s="151">
        <f t="shared" si="3"/>
        <v>5.5442758445357825</v>
      </c>
      <c r="I10" s="141">
        <f t="shared" si="4"/>
        <v>22.412805140448299</v>
      </c>
      <c r="K10" s="207">
        <f t="shared" si="2"/>
        <v>6.7928452720585938E-2</v>
      </c>
      <c r="L10" s="141">
        <f t="shared" si="5"/>
        <v>0.27460162823953471</v>
      </c>
      <c r="N10" s="151">
        <f t="shared" si="6"/>
        <v>4.5523093321722348</v>
      </c>
      <c r="O10" s="141">
        <f t="shared" ref="O10:O32" si="7">IF(B10&lt;&gt;0,N10/B10*100,0)</f>
        <v>18.402767983049998</v>
      </c>
      <c r="Q10" s="151">
        <v>0.92403805964296193</v>
      </c>
      <c r="R10" s="141">
        <f t="shared" ref="R10:R32" si="8">IF(B10&lt;&gt;0,Q10/B10*100,0)</f>
        <v>3.735435529158758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22.411144230796296</v>
      </c>
      <c r="C11" s="141">
        <f t="shared" si="0"/>
        <v>4.2559728191477273</v>
      </c>
      <c r="E11" s="151">
        <v>26.080940144928533</v>
      </c>
      <c r="F11" s="141">
        <f t="shared" si="1"/>
        <v>4.9393194183116638</v>
      </c>
      <c r="H11" s="151">
        <f>E11-B11</f>
        <v>3.6697959141322372</v>
      </c>
      <c r="I11" s="141">
        <f>IF(B11&lt;&gt;0,((E11/B11)-1)*100,0)</f>
        <v>16.374870806861264</v>
      </c>
      <c r="K11" s="207">
        <f t="shared" si="2"/>
        <v>6.1541366964877178E-2</v>
      </c>
      <c r="L11" s="141">
        <f t="shared" si="5"/>
        <v>0.27460162823953471</v>
      </c>
      <c r="N11" s="151">
        <f t="shared" si="6"/>
        <v>2.6775516643224244</v>
      </c>
      <c r="O11" s="141">
        <f t="shared" si="7"/>
        <v>11.94741168388477</v>
      </c>
      <c r="Q11" s="151">
        <v>0.93070288284493552</v>
      </c>
      <c r="R11" s="141">
        <f>IF(B11&lt;&gt;0,Q11/B11*100,0)</f>
        <v>4.1528574947369679</v>
      </c>
      <c r="T11" s="136"/>
    </row>
    <row r="12" spans="1:97" x14ac:dyDescent="0.2">
      <c r="A12" s="10" t="str">
        <f>name!$D8</f>
        <v>23 Teaching and other educational professionals</v>
      </c>
      <c r="B12" s="151">
        <v>18.229632312207517</v>
      </c>
      <c r="C12" s="141">
        <f t="shared" si="0"/>
        <v>3.4618856951176578</v>
      </c>
      <c r="E12" s="151">
        <v>20.276846525200625</v>
      </c>
      <c r="F12" s="141">
        <f t="shared" si="1"/>
        <v>3.8401154723528572</v>
      </c>
      <c r="H12" s="151">
        <f t="shared" si="3"/>
        <v>2.0472142129931079</v>
      </c>
      <c r="I12" s="141">
        <f t="shared" si="4"/>
        <v>11.23014539147993</v>
      </c>
      <c r="K12" s="207">
        <f t="shared" si="2"/>
        <v>5.0058867151402182E-2</v>
      </c>
      <c r="L12" s="141">
        <f t="shared" si="5"/>
        <v>0.27460162823953471</v>
      </c>
      <c r="N12" s="151">
        <f t="shared" si="6"/>
        <v>2.3162116602158234</v>
      </c>
      <c r="O12" s="141">
        <f t="shared" si="7"/>
        <v>12.705750837688409</v>
      </c>
      <c r="Q12" s="151">
        <v>-0.31905631437411763</v>
      </c>
      <c r="R12" s="141">
        <f t="shared" si="8"/>
        <v>-1.7502070744480174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23.754284681152903</v>
      </c>
      <c r="C13" s="141">
        <f t="shared" si="0"/>
        <v>4.5110409758713086</v>
      </c>
      <c r="E13" s="151">
        <v>30.542986925576553</v>
      </c>
      <c r="F13" s="141">
        <f t="shared" si="1"/>
        <v>5.784360823514052</v>
      </c>
      <c r="H13" s="151">
        <f t="shared" si="3"/>
        <v>6.78870224442365</v>
      </c>
      <c r="I13" s="141">
        <f t="shared" si="4"/>
        <v>28.578853607029188</v>
      </c>
      <c r="K13" s="207">
        <f t="shared" si="2"/>
        <v>6.5229652511100245E-2</v>
      </c>
      <c r="L13" s="141">
        <f t="shared" si="5"/>
        <v>0.27460162823953477</v>
      </c>
      <c r="N13" s="151">
        <f>H13-(K13+Q13)</f>
        <v>6.6543180812090723</v>
      </c>
      <c r="O13" s="141">
        <f>IF(B13&lt;&gt;0,N13/B13*100,0)</f>
        <v>28.013127612673323</v>
      </c>
      <c r="Q13" s="151">
        <v>6.9154510703477723E-2</v>
      </c>
      <c r="R13" s="141">
        <f t="shared" si="8"/>
        <v>0.29112436611634201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7.6432081981617799</v>
      </c>
      <c r="C14" s="141">
        <f t="shared" si="0"/>
        <v>1.4514781578070188</v>
      </c>
      <c r="E14" s="151">
        <v>9.589081122923437</v>
      </c>
      <c r="F14" s="141">
        <f t="shared" si="1"/>
        <v>1.8160209843291035</v>
      </c>
      <c r="H14" s="151">
        <f t="shared" si="3"/>
        <v>1.9458729247616571</v>
      </c>
      <c r="I14" s="141">
        <f t="shared" si="4"/>
        <v>25.458850188454196</v>
      </c>
      <c r="K14" s="207">
        <f t="shared" si="2"/>
        <v>2.0988374161889849E-2</v>
      </c>
      <c r="L14" s="141">
        <f>IF(B14&lt;&gt;0,K14/B14*100,0)</f>
        <v>0.27460162823953471</v>
      </c>
      <c r="N14" s="151">
        <f t="shared" si="6"/>
        <v>1.7556838352195512</v>
      </c>
      <c r="O14" s="141">
        <f t="shared" si="7"/>
        <v>22.970509106919259</v>
      </c>
      <c r="Q14" s="151">
        <v>0.169200715380216</v>
      </c>
      <c r="R14" s="141">
        <f t="shared" si="8"/>
        <v>2.2137394532954029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9.3018263614397814</v>
      </c>
      <c r="C15" s="141">
        <f t="shared" si="0"/>
        <v>1.7664568910461598</v>
      </c>
      <c r="E15" s="151">
        <v>10.694606584925078</v>
      </c>
      <c r="F15" s="141">
        <f t="shared" si="1"/>
        <v>2.02539010030265</v>
      </c>
      <c r="H15" s="151">
        <f t="shared" si="3"/>
        <v>1.3927802234852962</v>
      </c>
      <c r="I15" s="141">
        <f t="shared" si="4"/>
        <v>14.973190955907235</v>
      </c>
      <c r="K15" s="207">
        <f t="shared" si="2"/>
        <v>2.5542966644527907E-2</v>
      </c>
      <c r="L15" s="141">
        <f t="shared" si="5"/>
        <v>0.27460162823953471</v>
      </c>
      <c r="N15" s="151">
        <f t="shared" si="6"/>
        <v>0.97913303980581956</v>
      </c>
      <c r="O15" s="141">
        <f t="shared" si="7"/>
        <v>10.526245080909732</v>
      </c>
      <c r="Q15" s="151">
        <v>0.38810421703494868</v>
      </c>
      <c r="R15" s="141">
        <f t="shared" si="8"/>
        <v>4.1723442467579677</v>
      </c>
      <c r="T15" s="11"/>
    </row>
    <row r="16" spans="1:97" x14ac:dyDescent="0.2">
      <c r="A16" s="10" t="str">
        <f>name!$D12</f>
        <v>33 Protective service occupations</v>
      </c>
      <c r="B16" s="151">
        <v>5.0782263297945391</v>
      </c>
      <c r="C16" s="141">
        <f t="shared" si="0"/>
        <v>0.9643770530639233</v>
      </c>
      <c r="E16" s="151">
        <v>5.3481138102137775</v>
      </c>
      <c r="F16" s="141">
        <f t="shared" si="1"/>
        <v>1.0128485494517847</v>
      </c>
      <c r="H16" s="151">
        <f t="shared" si="3"/>
        <v>0.26988748041923838</v>
      </c>
      <c r="I16" s="141">
        <f t="shared" si="4"/>
        <v>5.3146012582341529</v>
      </c>
      <c r="K16" s="207">
        <f t="shared" si="2"/>
        <v>1.3944892187304568E-2</v>
      </c>
      <c r="L16" s="141">
        <f t="shared" si="5"/>
        <v>0.27460162823953471</v>
      </c>
      <c r="N16" s="151">
        <f t="shared" si="6"/>
        <v>0.49383617898210752</v>
      </c>
      <c r="O16" s="141">
        <f t="shared" si="7"/>
        <v>9.7245799401399999</v>
      </c>
      <c r="Q16" s="151">
        <v>-0.23789359075017372</v>
      </c>
      <c r="R16" s="141">
        <f t="shared" si="8"/>
        <v>-4.6845803101453871</v>
      </c>
      <c r="T16" s="11"/>
    </row>
    <row r="17" spans="1:20" x14ac:dyDescent="0.2">
      <c r="A17" s="10" t="str">
        <f>name!$D13</f>
        <v>34 Culture, media and sports occupations</v>
      </c>
      <c r="B17" s="151">
        <v>8.8895200115601476</v>
      </c>
      <c r="C17" s="141">
        <f t="shared" si="0"/>
        <v>1.6881581393100291</v>
      </c>
      <c r="E17" s="151">
        <v>9.3826823360880898</v>
      </c>
      <c r="F17" s="141">
        <f t="shared" si="1"/>
        <v>1.7769323038572056</v>
      </c>
      <c r="H17" s="151">
        <f t="shared" si="3"/>
        <v>0.49316232452794218</v>
      </c>
      <c r="I17" s="141">
        <f t="shared" si="4"/>
        <v>5.5476822582841478</v>
      </c>
      <c r="K17" s="207">
        <f t="shared" si="2"/>
        <v>2.4410766694423439E-2</v>
      </c>
      <c r="L17" s="141">
        <f t="shared" si="5"/>
        <v>0.27460162823953471</v>
      </c>
      <c r="N17" s="151">
        <f t="shared" si="6"/>
        <v>0.68038581385909391</v>
      </c>
      <c r="O17" s="141">
        <f t="shared" si="7"/>
        <v>7.6537969763755944</v>
      </c>
      <c r="Q17" s="151">
        <v>-0.21163425602557517</v>
      </c>
      <c r="R17" s="141">
        <f t="shared" si="8"/>
        <v>-2.3807163463309702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28.13643667306042</v>
      </c>
      <c r="C18" s="141">
        <f t="shared" si="0"/>
        <v>5.3432305140254615</v>
      </c>
      <c r="E18" s="151">
        <v>30.066882142188014</v>
      </c>
      <c r="F18" s="141">
        <f t="shared" si="1"/>
        <v>5.694194073823498</v>
      </c>
      <c r="H18" s="151">
        <f t="shared" si="3"/>
        <v>1.9304454691275943</v>
      </c>
      <c r="I18" s="141">
        <f t="shared" si="4"/>
        <v>6.8610161676084802</v>
      </c>
      <c r="K18" s="207">
        <f t="shared" si="2"/>
        <v>7.7263113232809488E-2</v>
      </c>
      <c r="L18" s="141">
        <f t="shared" si="5"/>
        <v>0.27460162823953471</v>
      </c>
      <c r="N18" s="151">
        <f t="shared" si="6"/>
        <v>2.4690668173250927</v>
      </c>
      <c r="O18" s="141">
        <f t="shared" si="7"/>
        <v>8.7753358608097347</v>
      </c>
      <c r="Q18" s="151">
        <v>-0.61588446143030817</v>
      </c>
      <c r="R18" s="141">
        <f t="shared" si="8"/>
        <v>-2.1889213214408008</v>
      </c>
      <c r="T18" s="11"/>
    </row>
    <row r="19" spans="1:20" x14ac:dyDescent="0.2">
      <c r="A19" s="10" t="str">
        <f>name!$D15</f>
        <v>41 Administrative occupations</v>
      </c>
      <c r="B19" s="151">
        <v>51.088712997845121</v>
      </c>
      <c r="C19" s="141">
        <f t="shared" si="0"/>
        <v>9.7019666485963434</v>
      </c>
      <c r="E19" s="151">
        <v>50.310664646235288</v>
      </c>
      <c r="F19" s="141">
        <f t="shared" si="1"/>
        <v>9.5280477411638564</v>
      </c>
      <c r="H19" s="151">
        <f t="shared" si="3"/>
        <v>-0.77804835160983288</v>
      </c>
      <c r="I19" s="141">
        <f t="shared" si="4"/>
        <v>-1.5229359010133003</v>
      </c>
      <c r="K19" s="207">
        <f t="shared" si="2"/>
        <v>0.1402904377387055</v>
      </c>
      <c r="L19" s="141">
        <f t="shared" si="5"/>
        <v>0.27460162823953471</v>
      </c>
      <c r="N19" s="151">
        <f t="shared" si="6"/>
        <v>-0.19612279181075953</v>
      </c>
      <c r="O19" s="141">
        <f t="shared" si="7"/>
        <v>-0.38388673407966223</v>
      </c>
      <c r="Q19" s="151">
        <v>-0.72221599753777888</v>
      </c>
      <c r="R19" s="141">
        <f t="shared" si="8"/>
        <v>-1.4136507951731752</v>
      </c>
      <c r="T19" s="11"/>
    </row>
    <row r="20" spans="1:20" x14ac:dyDescent="0.2">
      <c r="A20" s="10" t="str">
        <f>name!$D16</f>
        <v>42 Secretarial and related occupations</v>
      </c>
      <c r="B20" s="151">
        <v>11.605813929866898</v>
      </c>
      <c r="C20" s="141">
        <f t="shared" si="0"/>
        <v>2.203994054070864</v>
      </c>
      <c r="E20" s="151">
        <v>9.8661205675128691</v>
      </c>
      <c r="F20" s="141">
        <f t="shared" si="1"/>
        <v>1.8684878931404767</v>
      </c>
      <c r="H20" s="151">
        <f t="shared" si="3"/>
        <v>-1.7396933623540285</v>
      </c>
      <c r="I20" s="141">
        <f t="shared" si="4"/>
        <v>-14.989843649630007</v>
      </c>
      <c r="K20" s="207">
        <f t="shared" si="2"/>
        <v>3.1869754021865232E-2</v>
      </c>
      <c r="L20" s="141">
        <f t="shared" si="5"/>
        <v>0.27460162823953471</v>
      </c>
      <c r="N20" s="151">
        <f t="shared" si="6"/>
        <v>-1.7975711701876427</v>
      </c>
      <c r="O20" s="141">
        <f t="shared" si="7"/>
        <v>-15.488540321689081</v>
      </c>
      <c r="Q20" s="151">
        <v>2.6008053811748966E-2</v>
      </c>
      <c r="R20" s="141">
        <f t="shared" si="8"/>
        <v>0.22409504381953541</v>
      </c>
      <c r="T20" s="11"/>
    </row>
    <row r="21" spans="1:20" x14ac:dyDescent="0.2">
      <c r="A21" s="10" t="str">
        <f>name!$D17</f>
        <v>51 Skilled agricultural and related trades</v>
      </c>
      <c r="B21" s="151">
        <v>7.230567679338896</v>
      </c>
      <c r="C21" s="141">
        <f t="shared" si="0"/>
        <v>1.3731159459492261</v>
      </c>
      <c r="E21" s="151">
        <v>5.3258240820688885</v>
      </c>
      <c r="F21" s="141">
        <f t="shared" si="1"/>
        <v>1.0086272258935409</v>
      </c>
      <c r="H21" s="151">
        <f t="shared" si="3"/>
        <v>-1.9047435972700075</v>
      </c>
      <c r="I21" s="141">
        <f t="shared" si="4"/>
        <v>-26.342932972092193</v>
      </c>
      <c r="K21" s="207">
        <f t="shared" si="2"/>
        <v>1.9855256578426149E-2</v>
      </c>
      <c r="L21" s="141">
        <f t="shared" si="5"/>
        <v>0.27460162823953471</v>
      </c>
      <c r="N21" s="151">
        <f t="shared" si="6"/>
        <v>-0.12051558819632602</v>
      </c>
      <c r="O21" s="141">
        <f t="shared" si="7"/>
        <v>-1.6667514023925849</v>
      </c>
      <c r="Q21" s="151">
        <v>-1.8040832656521077</v>
      </c>
      <c r="R21" s="141">
        <f t="shared" si="8"/>
        <v>-24.950783197939145</v>
      </c>
      <c r="T21" s="11"/>
    </row>
    <row r="22" spans="1:20" x14ac:dyDescent="0.2">
      <c r="A22" s="10" t="str">
        <f>name!$D18</f>
        <v>52 Skilled metal, electrical and electronic trades</v>
      </c>
      <c r="B22" s="151">
        <v>27.547652177413493</v>
      </c>
      <c r="C22" s="141">
        <f t="shared" si="0"/>
        <v>5.2314178022779947</v>
      </c>
      <c r="E22" s="151">
        <v>23.89847834732938</v>
      </c>
      <c r="F22" s="141">
        <f t="shared" si="1"/>
        <v>4.5259955167689103</v>
      </c>
      <c r="H22" s="151">
        <f t="shared" si="3"/>
        <v>-3.6491738300841128</v>
      </c>
      <c r="I22" s="141">
        <f t="shared" si="4"/>
        <v>-13.246768931822416</v>
      </c>
      <c r="K22" s="207">
        <f t="shared" si="2"/>
        <v>7.5646301420941087E-2</v>
      </c>
      <c r="L22" s="141">
        <f t="shared" si="5"/>
        <v>0.27460162823953471</v>
      </c>
      <c r="N22" s="151">
        <f t="shared" si="6"/>
        <v>-4.0343883427386285</v>
      </c>
      <c r="O22" s="141">
        <f t="shared" si="7"/>
        <v>-14.645125895870178</v>
      </c>
      <c r="Q22" s="151">
        <v>0.3095682112335742</v>
      </c>
      <c r="R22" s="141">
        <f t="shared" si="8"/>
        <v>1.1237553358082228</v>
      </c>
      <c r="T22" s="11"/>
    </row>
    <row r="23" spans="1:20" x14ac:dyDescent="0.2">
      <c r="A23" s="10" t="str">
        <f>name!$D19</f>
        <v>53 Skilled construction and building trades</v>
      </c>
      <c r="B23" s="151">
        <v>19.366548017371692</v>
      </c>
      <c r="C23" s="141">
        <f t="shared" si="0"/>
        <v>3.677790884473934</v>
      </c>
      <c r="E23" s="151">
        <v>18.812587286290373</v>
      </c>
      <c r="F23" s="141">
        <f t="shared" si="1"/>
        <v>3.5628078273062491</v>
      </c>
      <c r="H23" s="151">
        <f t="shared" si="3"/>
        <v>-0.55396073108131816</v>
      </c>
      <c r="I23" s="141">
        <f t="shared" si="4"/>
        <v>-2.8603999565870897</v>
      </c>
      <c r="K23" s="207">
        <f t="shared" si="2"/>
        <v>5.3180856189493995E-2</v>
      </c>
      <c r="L23" s="141">
        <f t="shared" si="5"/>
        <v>0.27460162823953471</v>
      </c>
      <c r="N23" s="151">
        <f t="shared" si="6"/>
        <v>-2.4872944222805593</v>
      </c>
      <c r="O23" s="141">
        <f t="shared" si="7"/>
        <v>-12.843251260108252</v>
      </c>
      <c r="Q23" s="151">
        <v>1.8801528350097469</v>
      </c>
      <c r="R23" s="141">
        <f t="shared" si="8"/>
        <v>9.708249675281623</v>
      </c>
      <c r="T23" s="11"/>
    </row>
    <row r="24" spans="1:20" x14ac:dyDescent="0.2">
      <c r="A24" s="10" t="str">
        <f>name!$D20</f>
        <v>54 Textiles, printing and other skilled trades</v>
      </c>
      <c r="B24" s="151">
        <v>10.809633650047138</v>
      </c>
      <c r="C24" s="141">
        <f t="shared" si="0"/>
        <v>2.0527959896097911</v>
      </c>
      <c r="E24" s="151">
        <v>9.1292015071912882</v>
      </c>
      <c r="F24" s="141">
        <f t="shared" si="1"/>
        <v>1.728927025926948</v>
      </c>
      <c r="H24" s="151">
        <f t="shared" si="3"/>
        <v>-1.6804321428558495</v>
      </c>
      <c r="I24" s="141">
        <f t="shared" si="4"/>
        <v>-15.545690050731009</v>
      </c>
      <c r="K24" s="207">
        <f t="shared" si="2"/>
        <v>2.9683430009758087E-2</v>
      </c>
      <c r="L24" s="141">
        <f t="shared" si="5"/>
        <v>0.27460162823953471</v>
      </c>
      <c r="N24" s="151">
        <f t="shared" si="6"/>
        <v>-1.4909282350300008</v>
      </c>
      <c r="O24" s="141">
        <f t="shared" si="7"/>
        <v>-13.792588012670526</v>
      </c>
      <c r="Q24" s="151">
        <v>-0.2191873378356067</v>
      </c>
      <c r="R24" s="141">
        <f t="shared" si="8"/>
        <v>-2.0277036663000221</v>
      </c>
      <c r="T24" s="11"/>
    </row>
    <row r="25" spans="1:20" x14ac:dyDescent="0.2">
      <c r="A25" s="10" t="str">
        <f>name!$D21</f>
        <v>61 Caring personal service occupations</v>
      </c>
      <c r="B25" s="151">
        <v>38.989033399837055</v>
      </c>
      <c r="C25" s="141">
        <f t="shared" si="0"/>
        <v>7.4041853769575896</v>
      </c>
      <c r="E25" s="151">
        <v>38.432406419975138</v>
      </c>
      <c r="F25" s="141">
        <f t="shared" si="1"/>
        <v>7.2784926566208021</v>
      </c>
      <c r="H25" s="151">
        <f t="shared" si="3"/>
        <v>-0.55662697986191745</v>
      </c>
      <c r="I25" s="141">
        <f t="shared" si="4"/>
        <v>-1.4276501142094111</v>
      </c>
      <c r="K25" s="207">
        <f t="shared" si="2"/>
        <v>0.10706452055080858</v>
      </c>
      <c r="L25" s="141">
        <f t="shared" si="5"/>
        <v>0.27460162823953471</v>
      </c>
      <c r="N25" s="151">
        <f t="shared" si="6"/>
        <v>-1.7478542479004782</v>
      </c>
      <c r="O25" s="141">
        <f t="shared" si="7"/>
        <v>-4.4829381379528712</v>
      </c>
      <c r="Q25" s="151">
        <v>1.0841627474877522</v>
      </c>
      <c r="R25" s="141">
        <f t="shared" si="8"/>
        <v>2.7806863955039294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11.94906199147472</v>
      </c>
      <c r="C26" s="141">
        <f t="shared" si="0"/>
        <v>2.2691783394149652</v>
      </c>
      <c r="E26" s="151">
        <v>10.352827570407129</v>
      </c>
      <c r="F26" s="141">
        <f t="shared" si="1"/>
        <v>1.9606625362731691</v>
      </c>
      <c r="H26" s="151">
        <f t="shared" si="3"/>
        <v>-1.5962344210675905</v>
      </c>
      <c r="I26" s="141">
        <f t="shared" si="4"/>
        <v>-13.358658798543798</v>
      </c>
      <c r="K26" s="207">
        <f t="shared" si="2"/>
        <v>3.2812318787940956E-2</v>
      </c>
      <c r="L26" s="141">
        <f t="shared" si="5"/>
        <v>0.27460162823953477</v>
      </c>
      <c r="N26" s="151">
        <f t="shared" si="6"/>
        <v>-1.3159631943483752</v>
      </c>
      <c r="O26" s="141">
        <f t="shared" si="7"/>
        <v>-11.013108771946062</v>
      </c>
      <c r="Q26" s="151">
        <v>-0.31308354550715639</v>
      </c>
      <c r="R26" s="141">
        <f t="shared" si="8"/>
        <v>-2.6201516548372723</v>
      </c>
      <c r="T26" s="11"/>
    </row>
    <row r="27" spans="1:20" x14ac:dyDescent="0.2">
      <c r="A27" s="10" t="str">
        <f>name!$D23</f>
        <v>63 Community and civil enforcement occupations</v>
      </c>
      <c r="B27" s="151">
        <v>0.50568458347317136</v>
      </c>
      <c r="C27" s="141">
        <f t="shared" si="0"/>
        <v>9.6031680496100558E-2</v>
      </c>
      <c r="E27" s="151">
        <v>0.5254338151295449</v>
      </c>
      <c r="F27" s="141">
        <f t="shared" si="1"/>
        <v>9.9508891615304657E-2</v>
      </c>
      <c r="H27" s="151">
        <f t="shared" si="3"/>
        <v>1.9749231656373545E-2</v>
      </c>
      <c r="I27" s="141">
        <f t="shared" si="4"/>
        <v>3.9054446787226027</v>
      </c>
      <c r="K27" s="207">
        <f t="shared" si="2"/>
        <v>1.3886180999736375E-3</v>
      </c>
      <c r="L27" s="141">
        <f t="shared" si="5"/>
        <v>0.27460162823953471</v>
      </c>
      <c r="N27" s="151">
        <f t="shared" si="6"/>
        <v>3.5382578567625889E-2</v>
      </c>
      <c r="O27" s="141">
        <f t="shared" si="7"/>
        <v>6.9969660385154064</v>
      </c>
      <c r="Q27" s="151">
        <v>-1.7021965011225978E-2</v>
      </c>
      <c r="R27" s="141">
        <f t="shared" si="8"/>
        <v>-3.3661229880323345</v>
      </c>
      <c r="T27" s="172"/>
    </row>
    <row r="28" spans="1:20" x14ac:dyDescent="0.2">
      <c r="A28" s="10" t="str">
        <f>name!$D24</f>
        <v>71 Sales occupations</v>
      </c>
      <c r="B28" s="151">
        <v>34.804749473946991</v>
      </c>
      <c r="C28" s="141">
        <f t="shared" si="0"/>
        <v>6.6095718368013632</v>
      </c>
      <c r="E28" s="151">
        <v>30.742306870520004</v>
      </c>
      <c r="F28" s="141">
        <f t="shared" si="1"/>
        <v>5.8221088827881902</v>
      </c>
      <c r="H28" s="151">
        <f t="shared" si="3"/>
        <v>-4.0624426034269874</v>
      </c>
      <c r="I28" s="141">
        <f t="shared" si="4"/>
        <v>-11.672092644907329</v>
      </c>
      <c r="K28" s="207">
        <f t="shared" si="2"/>
        <v>9.5574408760149332E-2</v>
      </c>
      <c r="L28" s="141">
        <f t="shared" si="5"/>
        <v>0.27460162823953471</v>
      </c>
      <c r="N28" s="151">
        <f>H28-(K28+Q28)</f>
        <v>-2.7123310213294549</v>
      </c>
      <c r="O28" s="141">
        <f t="shared" si="7"/>
        <v>-7.792991078300286</v>
      </c>
      <c r="Q28" s="151">
        <v>-1.4456859908576818</v>
      </c>
      <c r="R28" s="141">
        <f t="shared" si="8"/>
        <v>-4.1537031948465728</v>
      </c>
      <c r="T28" s="11"/>
    </row>
    <row r="29" spans="1:20" x14ac:dyDescent="0.2">
      <c r="A29" s="10" t="str">
        <f>name!$D25</f>
        <v>72 Customer service occupations</v>
      </c>
      <c r="B29" s="151">
        <v>9.2311386453895103</v>
      </c>
      <c r="C29" s="141">
        <f t="shared" si="0"/>
        <v>1.7530329893006977</v>
      </c>
      <c r="E29" s="151">
        <v>9.7216861374680672</v>
      </c>
      <c r="F29" s="141">
        <f t="shared" si="1"/>
        <v>1.841134286214164</v>
      </c>
      <c r="H29" s="151">
        <f t="shared" si="3"/>
        <v>0.49054749207855686</v>
      </c>
      <c r="I29" s="141">
        <f t="shared" si="4"/>
        <v>5.3140518296034944</v>
      </c>
      <c r="K29" s="207">
        <f t="shared" si="2"/>
        <v>2.5348857025288524E-2</v>
      </c>
      <c r="L29" s="141">
        <f t="shared" si="5"/>
        <v>0.27460162823953471</v>
      </c>
      <c r="N29" s="151">
        <f t="shared" si="6"/>
        <v>0.77065748885237972</v>
      </c>
      <c r="O29" s="141">
        <f t="shared" si="7"/>
        <v>8.3484553580752952</v>
      </c>
      <c r="Q29" s="151">
        <v>-0.30545885379911142</v>
      </c>
      <c r="R29" s="141">
        <f t="shared" si="8"/>
        <v>-3.309005156711331</v>
      </c>
      <c r="T29" s="11"/>
    </row>
    <row r="30" spans="1:20" x14ac:dyDescent="0.2">
      <c r="A30" s="10" t="str">
        <f>name!$D26</f>
        <v>81 Process, plant and machine operatives</v>
      </c>
      <c r="B30" s="151">
        <v>22.391983508485978</v>
      </c>
      <c r="C30" s="141">
        <f t="shared" si="0"/>
        <v>4.2523341154515588</v>
      </c>
      <c r="E30" s="151">
        <v>18.454220788855697</v>
      </c>
      <c r="F30" s="141">
        <f t="shared" si="1"/>
        <v>3.4949388551827254</v>
      </c>
      <c r="H30" s="151">
        <f t="shared" si="3"/>
        <v>-3.9377627196302818</v>
      </c>
      <c r="I30" s="141">
        <f t="shared" si="4"/>
        <v>-17.585591370849187</v>
      </c>
      <c r="K30" s="207">
        <f t="shared" si="2"/>
        <v>6.1488751309430587E-2</v>
      </c>
      <c r="L30" s="141">
        <f t="shared" si="5"/>
        <v>0.27460162823953471</v>
      </c>
      <c r="N30" s="151">
        <f t="shared" si="6"/>
        <v>-3.6024537610481708</v>
      </c>
      <c r="O30" s="141">
        <f t="shared" si="7"/>
        <v>-16.088140470820438</v>
      </c>
      <c r="Q30" s="151">
        <v>-0.39679770989154162</v>
      </c>
      <c r="R30" s="141">
        <f t="shared" si="8"/>
        <v>-1.7720525282682777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24.769700174970229</v>
      </c>
      <c r="C31" s="141">
        <f t="shared" si="0"/>
        <v>4.7038727517647283</v>
      </c>
      <c r="E31" s="151">
        <v>25.592986315264991</v>
      </c>
      <c r="F31" s="141">
        <f t="shared" si="1"/>
        <v>4.8469086458201911</v>
      </c>
      <c r="H31" s="151">
        <f t="shared" si="3"/>
        <v>0.82328614029476199</v>
      </c>
      <c r="I31" s="141">
        <f t="shared" si="4"/>
        <v>3.3237630430694276</v>
      </c>
      <c r="K31" s="207">
        <f t="shared" si="2"/>
        <v>6.8017999990519121E-2</v>
      </c>
      <c r="L31" s="141">
        <f t="shared" si="5"/>
        <v>0.27460162823953466</v>
      </c>
      <c r="N31" s="151">
        <f t="shared" si="6"/>
        <v>-1.4155859962003019</v>
      </c>
      <c r="O31" s="141">
        <f t="shared" si="7"/>
        <v>-5.7149904367060165</v>
      </c>
      <c r="Q31" s="151">
        <v>2.1708541365045448</v>
      </c>
      <c r="R31" s="141">
        <f t="shared" si="8"/>
        <v>8.7641518515359014</v>
      </c>
      <c r="T31" s="11"/>
    </row>
    <row r="32" spans="1:20" x14ac:dyDescent="0.2">
      <c r="A32" s="10" t="str">
        <f>name!$D28</f>
        <v>91 Elementary trades and related occupations</v>
      </c>
      <c r="B32" s="151">
        <v>12.288763506461327</v>
      </c>
      <c r="C32" s="141">
        <f t="shared" si="0"/>
        <v>2.3336891202799426</v>
      </c>
      <c r="E32" s="151">
        <v>9.6062155875487072</v>
      </c>
      <c r="F32" s="141">
        <f t="shared" si="1"/>
        <v>1.8192659821465011</v>
      </c>
      <c r="H32" s="151">
        <f t="shared" si="3"/>
        <v>-2.6825479189126202</v>
      </c>
      <c r="I32" s="141">
        <f t="shared" si="4"/>
        <v>-21.829274503510131</v>
      </c>
      <c r="K32" s="207">
        <f t="shared" si="2"/>
        <v>3.3745144679248544E-2</v>
      </c>
      <c r="L32" s="141">
        <f t="shared" si="5"/>
        <v>0.27460162823953471</v>
      </c>
      <c r="N32" s="151">
        <f>H32-(K32+Q32)</f>
        <v>-2.6230025825607415</v>
      </c>
      <c r="O32" s="141">
        <f t="shared" si="7"/>
        <v>-21.344723423000119</v>
      </c>
      <c r="Q32" s="151">
        <v>-9.3290481031127109E-2</v>
      </c>
      <c r="R32" s="141">
        <f t="shared" si="8"/>
        <v>-0.75915270874954799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51.329214056442382</v>
      </c>
      <c r="C33" s="141">
        <f t="shared" si="0"/>
        <v>9.7476388355148345</v>
      </c>
      <c r="E33" s="151">
        <v>43.609111510559096</v>
      </c>
      <c r="F33" s="141">
        <f t="shared" si="1"/>
        <v>8.2588790934098224</v>
      </c>
      <c r="H33" s="151">
        <f t="shared" ref="H33" si="9">E33-B33</f>
        <v>-7.7201025458832859</v>
      </c>
      <c r="I33" s="141">
        <f>IF(B33&lt;&gt;0,((E33/B33)-1)*100,0)</f>
        <v>-15.040367727809246</v>
      </c>
      <c r="K33" s="207">
        <f t="shared" si="2"/>
        <v>0.14095085756154691</v>
      </c>
      <c r="L33" s="141">
        <f t="shared" ref="L33" si="10">IF(B33&lt;&gt;0,K33/B33*100,0)</f>
        <v>0.27460162823953471</v>
      </c>
      <c r="N33" s="151">
        <f>H33-(K33+Q33)</f>
        <v>-6.8427793407063584</v>
      </c>
      <c r="O33" s="141">
        <f t="shared" ref="O33" si="11">IF(B33&lt;&gt;0,N33/B33*100,0)</f>
        <v>-13.331159392352928</v>
      </c>
      <c r="Q33" s="151">
        <v>-1.0182740627384745</v>
      </c>
      <c r="R33" s="141">
        <f t="shared" ref="R33" si="12">IF(B33&lt;&gt;0,Q33/B33*100,0)</f>
        <v>-1.9838099636958495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526.58100000000013</v>
      </c>
      <c r="C35" s="147">
        <f>B35/B$35*100</f>
        <v>100</v>
      </c>
      <c r="D35" s="145"/>
      <c r="E35" s="152">
        <f>SUM(E8:E33)</f>
        <v>528.02700000000016</v>
      </c>
      <c r="F35" s="147">
        <f t="shared" ref="F35" si="13">E35/E$35*100</f>
        <v>100</v>
      </c>
      <c r="G35" s="145"/>
      <c r="H35" s="152">
        <f>E35-B35</f>
        <v>1.4460000000000264</v>
      </c>
      <c r="I35" s="147">
        <f>IF(B35&lt;&gt;0,((E35/B35)-1)*100,0)</f>
        <v>0.27460162823953471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Stoke-on-Trent and Staffordshire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36.615251613957696</v>
      </c>
      <c r="C44" s="141">
        <f t="shared" ref="C44:C68" si="15">B44/B$71*100</f>
        <v>6.9343521475147458</v>
      </c>
      <c r="E44" s="151">
        <v>38.36920938916235</v>
      </c>
      <c r="F44" s="141">
        <f t="shared" ref="F44:F68" si="16">E44/E$71*100</f>
        <v>6.7802461206124711</v>
      </c>
      <c r="H44" s="151">
        <f>E44-B44</f>
        <v>1.753957775204654</v>
      </c>
      <c r="I44" s="141">
        <f>IF(B44&gt;0,((E44/B44)-1)*100,0)</f>
        <v>4.7902382146570943</v>
      </c>
      <c r="K44" s="151">
        <f>(($E$71/$B$71)-1)*B44</f>
        <v>2.626039158263815</v>
      </c>
      <c r="L44" s="141">
        <f>IF(B44&gt;0,K44/B44*100,0)</f>
        <v>7.1719817357823956</v>
      </c>
      <c r="N44" s="151">
        <f>H44-(K44+Q44)</f>
        <v>-0.26408296477452087</v>
      </c>
      <c r="O44" s="141">
        <f>IF(B44&gt;0,N44/B44*100,0)</f>
        <v>-0.72123760764722622</v>
      </c>
      <c r="Q44" s="151">
        <v>-0.60799841828464007</v>
      </c>
      <c r="R44" s="141">
        <f>IF(B44&gt;0,Q44/B44*100,0)</f>
        <v>-1.6605059134780646</v>
      </c>
      <c r="T44" s="151"/>
    </row>
    <row r="45" spans="1:20" x14ac:dyDescent="0.2">
      <c r="A45" s="135" t="str">
        <f t="shared" si="14"/>
        <v>12 Other managers and proprietors</v>
      </c>
      <c r="B45" s="151">
        <v>14.768171205226261</v>
      </c>
      <c r="C45" s="141">
        <f t="shared" si="15"/>
        <v>2.7968591009979145</v>
      </c>
      <c r="E45" s="151">
        <v>21.655471458224632</v>
      </c>
      <c r="F45" s="141">
        <f t="shared" si="16"/>
        <v>3.8267514155799791</v>
      </c>
      <c r="H45" s="151">
        <f t="shared" ref="H45:H71" si="17">E45-B45</f>
        <v>6.8873002529983705</v>
      </c>
      <c r="I45" s="141">
        <f t="shared" ref="I45:I71" si="18">IF(B45&gt;0,((E45/B45)-1)*100,0)</f>
        <v>46.636107865278852</v>
      </c>
      <c r="K45" s="151">
        <f t="shared" ref="K45:K68" si="19">(($E$71/$B$71)-1)*B45</f>
        <v>1.0591705415479025</v>
      </c>
      <c r="L45" s="141">
        <f t="shared" ref="L45:L68" si="20">IF(B45&gt;0,K45/B45*100,0)</f>
        <v>7.1719817357823974</v>
      </c>
      <c r="N45" s="151">
        <f t="shared" ref="N45:N68" si="21">H45-(K45+Q45)</f>
        <v>5.4007089937275721</v>
      </c>
      <c r="O45" s="141">
        <f t="shared" ref="O45:O68" si="22">IF(B45&gt;0,N45/B45*100,0)</f>
        <v>36.569924052724502</v>
      </c>
      <c r="Q45" s="151">
        <v>0.42742071772289592</v>
      </c>
      <c r="R45" s="141">
        <f>IF(B45&gt;0,Q45/B45*100,0)</f>
        <v>2.8942020767719523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30.281366136415635</v>
      </c>
      <c r="C46" s="141">
        <f t="shared" si="15"/>
        <v>5.7348139652736743</v>
      </c>
      <c r="E46" s="151">
        <v>35.216422403444007</v>
      </c>
      <c r="F46" s="141">
        <f t="shared" si="16"/>
        <v>6.2231152318255818</v>
      </c>
      <c r="H46" s="151">
        <f t="shared" si="17"/>
        <v>4.9350562670283722</v>
      </c>
      <c r="I46" s="141">
        <f t="shared" si="18"/>
        <v>16.297336932542137</v>
      </c>
      <c r="K46" s="151">
        <f t="shared" si="19"/>
        <v>2.1717740486491244</v>
      </c>
      <c r="L46" s="141">
        <f t="shared" si="20"/>
        <v>7.1719817357823956</v>
      </c>
      <c r="N46" s="151">
        <f t="shared" si="21"/>
        <v>3.3223664801780939</v>
      </c>
      <c r="O46" s="141">
        <f t="shared" si="22"/>
        <v>10.971653211453683</v>
      </c>
      <c r="Q46" s="151">
        <v>-0.55908426179884607</v>
      </c>
      <c r="R46" s="141">
        <f t="shared" ref="R46:R68" si="23">IF(B46&gt;0,Q46/B46*100,0)</f>
        <v>-1.8462980146939441</v>
      </c>
      <c r="T46" s="151"/>
    </row>
    <row r="47" spans="1:20" x14ac:dyDescent="0.2">
      <c r="A47" s="135" t="str">
        <f t="shared" si="14"/>
        <v>22 Health professionals</v>
      </c>
      <c r="B47" s="151">
        <v>26.080940144928533</v>
      </c>
      <c r="C47" s="141">
        <f t="shared" si="15"/>
        <v>4.9393194183116638</v>
      </c>
      <c r="E47" s="151">
        <v>30.923541948367138</v>
      </c>
      <c r="F47" s="141">
        <f t="shared" si="16"/>
        <v>5.4645177388053199</v>
      </c>
      <c r="H47" s="151">
        <f t="shared" si="17"/>
        <v>4.8426018034386047</v>
      </c>
      <c r="I47" s="141">
        <f t="shared" si="18"/>
        <v>18.567589114996895</v>
      </c>
      <c r="K47" s="151">
        <f t="shared" si="19"/>
        <v>1.870520263714613</v>
      </c>
      <c r="L47" s="141">
        <f t="shared" si="20"/>
        <v>7.1719817357823956</v>
      </c>
      <c r="N47" s="151">
        <f t="shared" si="21"/>
        <v>2.4309254097738724</v>
      </c>
      <c r="O47" s="141">
        <f t="shared" si="22"/>
        <v>9.3206970157729092</v>
      </c>
      <c r="Q47" s="151">
        <v>0.5411561299501193</v>
      </c>
      <c r="R47" s="141">
        <f t="shared" si="23"/>
        <v>2.0749103634415866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20.276846525200625</v>
      </c>
      <c r="C48" s="141">
        <f t="shared" si="15"/>
        <v>3.8401154723528572</v>
      </c>
      <c r="E48" s="151">
        <v>23.507020138933079</v>
      </c>
      <c r="F48" s="141">
        <f t="shared" si="16"/>
        <v>4.1539396990853605</v>
      </c>
      <c r="H48" s="151">
        <f t="shared" si="17"/>
        <v>3.2301736137324539</v>
      </c>
      <c r="I48" s="141">
        <f t="shared" si="18"/>
        <v>15.930354898716148</v>
      </c>
      <c r="K48" s="151">
        <f t="shared" si="19"/>
        <v>1.4542517293800161</v>
      </c>
      <c r="L48" s="141">
        <f t="shared" si="20"/>
        <v>7.1719817357823956</v>
      </c>
      <c r="N48" s="151">
        <f t="shared" si="21"/>
        <v>1.8784368181933333</v>
      </c>
      <c r="O48" s="141">
        <f t="shared" si="22"/>
        <v>9.2639494798106803</v>
      </c>
      <c r="Q48" s="151">
        <v>-0.10251493384089556</v>
      </c>
      <c r="R48" s="141">
        <f t="shared" si="23"/>
        <v>-0.5055763168769225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30.542986925576553</v>
      </c>
      <c r="C49" s="141">
        <f t="shared" si="15"/>
        <v>5.784360823514052</v>
      </c>
      <c r="E49" s="151">
        <v>39.150252203844062</v>
      </c>
      <c r="F49" s="141">
        <f t="shared" si="16"/>
        <v>6.9182646672175441</v>
      </c>
      <c r="H49" s="151">
        <f t="shared" si="17"/>
        <v>8.6072652782675085</v>
      </c>
      <c r="I49" s="141">
        <f t="shared" si="18"/>
        <v>28.180823634704268</v>
      </c>
      <c r="K49" s="151">
        <f t="shared" si="19"/>
        <v>2.1905374438647556</v>
      </c>
      <c r="L49" s="141">
        <f t="shared" si="20"/>
        <v>7.1719817357823956</v>
      </c>
      <c r="N49" s="151">
        <f t="shared" si="21"/>
        <v>6.5749284636747003</v>
      </c>
      <c r="O49" s="141">
        <f t="shared" si="22"/>
        <v>21.526802469240121</v>
      </c>
      <c r="Q49" s="151">
        <v>-0.15820062927194795</v>
      </c>
      <c r="R49" s="141">
        <f t="shared" si="23"/>
        <v>-0.51796057031826015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9.589081122923437</v>
      </c>
      <c r="C50" s="141">
        <f t="shared" si="15"/>
        <v>1.8160209843291035</v>
      </c>
      <c r="E50" s="151">
        <v>8.8905532975901114</v>
      </c>
      <c r="F50" s="141">
        <f t="shared" si="16"/>
        <v>1.5710550325571813</v>
      </c>
      <c r="H50" s="151">
        <f t="shared" si="17"/>
        <v>-0.69852782533332558</v>
      </c>
      <c r="I50" s="141">
        <f t="shared" si="18"/>
        <v>-7.2846169135376337</v>
      </c>
      <c r="K50" s="151">
        <f t="shared" si="19"/>
        <v>0.68772714676542634</v>
      </c>
      <c r="L50" s="141">
        <f t="shared" si="20"/>
        <v>7.1719817357823956</v>
      </c>
      <c r="N50" s="151">
        <f t="shared" si="21"/>
        <v>-1.1762301768385206</v>
      </c>
      <c r="O50" s="141">
        <f t="shared" si="22"/>
        <v>-12.266349212821359</v>
      </c>
      <c r="Q50" s="151">
        <v>-0.21002479526023141</v>
      </c>
      <c r="R50" s="141">
        <f t="shared" si="23"/>
        <v>-2.1902494364986751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10.694606584925078</v>
      </c>
      <c r="C51" s="141">
        <f t="shared" si="15"/>
        <v>2.02539010030265</v>
      </c>
      <c r="E51" s="151">
        <v>12.042978990667978</v>
      </c>
      <c r="F51" s="141">
        <f t="shared" si="16"/>
        <v>2.1281220771037801</v>
      </c>
      <c r="H51" s="151">
        <f t="shared" si="17"/>
        <v>1.3483724057429001</v>
      </c>
      <c r="I51" s="141">
        <f t="shared" si="18"/>
        <v>12.607966408446858</v>
      </c>
      <c r="K51" s="151">
        <f t="shared" si="19"/>
        <v>0.767015230984608</v>
      </c>
      <c r="L51" s="141">
        <f t="shared" si="20"/>
        <v>7.1719817357823956</v>
      </c>
      <c r="N51" s="151">
        <f t="shared" si="21"/>
        <v>0.3234951706543987</v>
      </c>
      <c r="O51" s="141">
        <f t="shared" si="22"/>
        <v>3.0248440471890907</v>
      </c>
      <c r="Q51" s="151">
        <v>0.25786200410389343</v>
      </c>
      <c r="R51" s="141">
        <f t="shared" si="23"/>
        <v>2.4111406254753778</v>
      </c>
      <c r="T51" s="151"/>
    </row>
    <row r="52" spans="1:20" x14ac:dyDescent="0.2">
      <c r="A52" s="135" t="str">
        <f t="shared" si="14"/>
        <v>33 Protective service occupations</v>
      </c>
      <c r="B52" s="151">
        <v>5.3481138102137775</v>
      </c>
      <c r="C52" s="141">
        <f t="shared" si="15"/>
        <v>1.0128485494517847</v>
      </c>
      <c r="E52" s="151">
        <v>7.6311218518475119</v>
      </c>
      <c r="F52" s="141">
        <f t="shared" si="16"/>
        <v>1.3485001425785104</v>
      </c>
      <c r="H52" s="151">
        <f t="shared" si="17"/>
        <v>2.2830080416337344</v>
      </c>
      <c r="I52" s="141">
        <f t="shared" si="18"/>
        <v>42.688097573272785</v>
      </c>
      <c r="K52" s="151">
        <f t="shared" si="19"/>
        <v>0.3835657456773881</v>
      </c>
      <c r="L52" s="141">
        <f t="shared" si="20"/>
        <v>7.1719817357823956</v>
      </c>
      <c r="N52" s="151">
        <f t="shared" si="21"/>
        <v>1.9291145800530591</v>
      </c>
      <c r="O52" s="141">
        <f t="shared" si="22"/>
        <v>36.070933576036737</v>
      </c>
      <c r="Q52" s="151">
        <v>-2.9672284096712978E-2</v>
      </c>
      <c r="R52" s="141">
        <f t="shared" si="23"/>
        <v>-0.55481773854634753</v>
      </c>
      <c r="T52" s="151"/>
    </row>
    <row r="53" spans="1:20" x14ac:dyDescent="0.2">
      <c r="A53" s="135" t="str">
        <f t="shared" si="14"/>
        <v>34 Culture, media and sports occupations</v>
      </c>
      <c r="B53" s="151">
        <v>9.3826823360880898</v>
      </c>
      <c r="C53" s="141">
        <f t="shared" si="15"/>
        <v>1.7769323038572056</v>
      </c>
      <c r="E53" s="151">
        <v>10.225599217625376</v>
      </c>
      <c r="F53" s="141">
        <f t="shared" si="16"/>
        <v>1.806971801869488</v>
      </c>
      <c r="H53" s="151">
        <f t="shared" si="17"/>
        <v>0.8429168815372865</v>
      </c>
      <c r="I53" s="141">
        <f t="shared" si="18"/>
        <v>8.9837516750963964</v>
      </c>
      <c r="K53" s="151">
        <f t="shared" si="19"/>
        <v>0.67292426347071876</v>
      </c>
      <c r="L53" s="141">
        <f t="shared" si="20"/>
        <v>7.1719817357823956</v>
      </c>
      <c r="N53" s="151">
        <f t="shared" si="21"/>
        <v>0.1683876104503188</v>
      </c>
      <c r="O53" s="141">
        <f t="shared" si="22"/>
        <v>1.7946638756239128</v>
      </c>
      <c r="Q53" s="151">
        <v>1.6050076162489576E-3</v>
      </c>
      <c r="R53" s="141">
        <f t="shared" si="23"/>
        <v>1.7106063690078326E-2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30.066882142188014</v>
      </c>
      <c r="C54" s="141">
        <f t="shared" si="15"/>
        <v>5.694194073823498</v>
      </c>
      <c r="E54" s="151">
        <v>30.637674198279267</v>
      </c>
      <c r="F54" s="141">
        <f t="shared" si="16"/>
        <v>5.4140018763625308</v>
      </c>
      <c r="H54" s="151">
        <f t="shared" si="17"/>
        <v>0.57079205609125339</v>
      </c>
      <c r="I54" s="141">
        <f t="shared" si="18"/>
        <v>1.8984078674733951</v>
      </c>
      <c r="K54" s="151">
        <f t="shared" si="19"/>
        <v>2.1563912957569431</v>
      </c>
      <c r="L54" s="141">
        <f t="shared" si="20"/>
        <v>7.1719817357823956</v>
      </c>
      <c r="N54" s="151">
        <f t="shared" si="21"/>
        <v>-1.3422319040505308</v>
      </c>
      <c r="O54" s="141">
        <f t="shared" si="22"/>
        <v>-4.4641539408809967</v>
      </c>
      <c r="Q54" s="151">
        <v>-0.24336733561515897</v>
      </c>
      <c r="R54" s="141">
        <f t="shared" si="23"/>
        <v>-0.80941992742799496</v>
      </c>
      <c r="T54" s="151"/>
    </row>
    <row r="55" spans="1:20" x14ac:dyDescent="0.2">
      <c r="A55" s="135" t="str">
        <f t="shared" si="14"/>
        <v>41 Administrative occupations</v>
      </c>
      <c r="B55" s="151">
        <v>50.310664646235288</v>
      </c>
      <c r="C55" s="141">
        <f t="shared" si="15"/>
        <v>9.5280477411638564</v>
      </c>
      <c r="E55" s="151">
        <v>45.692396210161498</v>
      </c>
      <c r="F55" s="141">
        <f t="shared" si="16"/>
        <v>8.0743308782625647</v>
      </c>
      <c r="H55" s="151">
        <f t="shared" si="17"/>
        <v>-4.6182684360737909</v>
      </c>
      <c r="I55" s="141">
        <f t="shared" si="18"/>
        <v>-9.1795019377057141</v>
      </c>
      <c r="K55" s="151">
        <f t="shared" si="19"/>
        <v>3.6082716795787255</v>
      </c>
      <c r="L55" s="141">
        <f t="shared" si="20"/>
        <v>7.1719817357823956</v>
      </c>
      <c r="N55" s="151">
        <f t="shared" si="21"/>
        <v>-8.130786740350386</v>
      </c>
      <c r="O55" s="141">
        <f t="shared" si="22"/>
        <v>-16.161159462954554</v>
      </c>
      <c r="Q55" s="151">
        <v>-9.5753375302130572E-2</v>
      </c>
      <c r="R55" s="141">
        <f t="shared" si="23"/>
        <v>-0.19032421053355281</v>
      </c>
      <c r="T55" s="151"/>
    </row>
    <row r="56" spans="1:20" x14ac:dyDescent="0.2">
      <c r="A56" s="135" t="str">
        <f t="shared" si="14"/>
        <v>42 Secretarial and related occupations</v>
      </c>
      <c r="B56" s="151">
        <v>9.8661205675128691</v>
      </c>
      <c r="C56" s="141">
        <f t="shared" si="15"/>
        <v>1.8684878931404767</v>
      </c>
      <c r="E56" s="151">
        <v>7.3701164068329614</v>
      </c>
      <c r="F56" s="141">
        <f t="shared" si="16"/>
        <v>1.3023777130525453</v>
      </c>
      <c r="H56" s="151">
        <f t="shared" si="17"/>
        <v>-2.4960041606799077</v>
      </c>
      <c r="I56" s="141">
        <f t="shared" si="18"/>
        <v>-25.298739698141759</v>
      </c>
      <c r="K56" s="151">
        <f t="shared" si="19"/>
        <v>0.7075963651322934</v>
      </c>
      <c r="L56" s="141">
        <f t="shared" si="20"/>
        <v>7.1719817357823956</v>
      </c>
      <c r="N56" s="151">
        <f t="shared" si="21"/>
        <v>-3.3204789448742025</v>
      </c>
      <c r="O56" s="141">
        <f t="shared" si="22"/>
        <v>-33.655365573048698</v>
      </c>
      <c r="Q56" s="151">
        <v>0.11687841906200144</v>
      </c>
      <c r="R56" s="141">
        <f t="shared" si="23"/>
        <v>1.1846441391245344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5.3258240820688885</v>
      </c>
      <c r="C57" s="141">
        <f t="shared" si="15"/>
        <v>1.0086272258935409</v>
      </c>
      <c r="E57" s="151">
        <v>5.8366480192466534</v>
      </c>
      <c r="F57" s="141">
        <f t="shared" si="16"/>
        <v>1.0313975898876746</v>
      </c>
      <c r="H57" s="151">
        <f t="shared" si="17"/>
        <v>0.51082393717776498</v>
      </c>
      <c r="I57" s="141">
        <f t="shared" si="18"/>
        <v>9.5914534409354388</v>
      </c>
      <c r="K57" s="151">
        <f t="shared" si="19"/>
        <v>0.3819671304458811</v>
      </c>
      <c r="L57" s="141">
        <f t="shared" si="20"/>
        <v>7.1719817357823956</v>
      </c>
      <c r="N57" s="151">
        <f t="shared" si="21"/>
        <v>0.28609708953468083</v>
      </c>
      <c r="O57" s="141">
        <f t="shared" si="22"/>
        <v>5.371883958727051</v>
      </c>
      <c r="Q57" s="151">
        <v>-0.15724028280279695</v>
      </c>
      <c r="R57" s="141">
        <f t="shared" si="23"/>
        <v>-2.9524122535740016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23.89847834732938</v>
      </c>
      <c r="C58" s="141">
        <f t="shared" si="15"/>
        <v>4.5259955167689103</v>
      </c>
      <c r="E58" s="151">
        <v>22.026621497664539</v>
      </c>
      <c r="F58" s="141">
        <f t="shared" si="16"/>
        <v>3.8923375627834296</v>
      </c>
      <c r="H58" s="151">
        <f t="shared" si="17"/>
        <v>-1.8718568496648409</v>
      </c>
      <c r="I58" s="141">
        <f t="shared" si="18"/>
        <v>-7.8325357056635241</v>
      </c>
      <c r="K58" s="151">
        <f t="shared" si="19"/>
        <v>1.7139945022003737</v>
      </c>
      <c r="L58" s="141">
        <f t="shared" si="20"/>
        <v>7.1719817357823956</v>
      </c>
      <c r="N58" s="151">
        <f t="shared" si="21"/>
        <v>-1.8673347238494613</v>
      </c>
      <c r="O58" s="141">
        <f t="shared" si="22"/>
        <v>-7.8136134724164696</v>
      </c>
      <c r="Q58" s="151">
        <v>-1.7185166280157533</v>
      </c>
      <c r="R58" s="141">
        <f t="shared" si="23"/>
        <v>-7.1909039690294554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18.812587286290373</v>
      </c>
      <c r="C59" s="141">
        <f t="shared" si="15"/>
        <v>3.5628078273062491</v>
      </c>
      <c r="E59" s="151">
        <v>16.7169502922055</v>
      </c>
      <c r="F59" s="141">
        <f t="shared" si="16"/>
        <v>2.9540623633285743</v>
      </c>
      <c r="H59" s="151">
        <f t="shared" si="17"/>
        <v>-2.0956369940848738</v>
      </c>
      <c r="I59" s="141">
        <f t="shared" si="18"/>
        <v>-11.139546954352554</v>
      </c>
      <c r="K59" s="151">
        <f t="shared" si="19"/>
        <v>1.3492353242008666</v>
      </c>
      <c r="L59" s="141">
        <f t="shared" si="20"/>
        <v>7.1719817357823956</v>
      </c>
      <c r="N59" s="151">
        <f t="shared" si="21"/>
        <v>-2.3962104295391118</v>
      </c>
      <c r="O59" s="141">
        <f t="shared" si="22"/>
        <v>-12.737272088488034</v>
      </c>
      <c r="Q59" s="151">
        <v>-1.0486618887466288</v>
      </c>
      <c r="R59" s="141">
        <f t="shared" si="23"/>
        <v>-5.5742566016469119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9.1292015071912882</v>
      </c>
      <c r="C60" s="141">
        <f t="shared" si="15"/>
        <v>1.728927025926948</v>
      </c>
      <c r="E60" s="151">
        <v>8.4163275065285674</v>
      </c>
      <c r="F60" s="141">
        <f t="shared" si="16"/>
        <v>1.4872543071492814</v>
      </c>
      <c r="H60" s="151">
        <f t="shared" si="17"/>
        <v>-0.71287400066272077</v>
      </c>
      <c r="I60" s="141">
        <f t="shared" si="18"/>
        <v>-7.8087223740342822</v>
      </c>
      <c r="K60" s="151">
        <f t="shared" si="19"/>
        <v>0.65474466471853032</v>
      </c>
      <c r="L60" s="141">
        <f t="shared" si="20"/>
        <v>7.1719817357823956</v>
      </c>
      <c r="N60" s="151">
        <f t="shared" si="21"/>
        <v>-1.4957126284361859</v>
      </c>
      <c r="O60" s="141">
        <f t="shared" si="22"/>
        <v>-16.383827515012982</v>
      </c>
      <c r="Q60" s="151">
        <v>0.12809396305493492</v>
      </c>
      <c r="R60" s="141">
        <f t="shared" si="23"/>
        <v>1.4031234051963062</v>
      </c>
      <c r="T60" s="151"/>
    </row>
    <row r="61" spans="1:20" x14ac:dyDescent="0.2">
      <c r="A61" s="135" t="str">
        <f t="shared" si="14"/>
        <v>61 Caring personal service occupations</v>
      </c>
      <c r="B61" s="151">
        <v>38.432406419975138</v>
      </c>
      <c r="C61" s="141">
        <f t="shared" si="15"/>
        <v>7.2784926566208021</v>
      </c>
      <c r="E61" s="151">
        <v>45.665989436153147</v>
      </c>
      <c r="F61" s="141">
        <f t="shared" si="16"/>
        <v>8.0696645213092051</v>
      </c>
      <c r="H61" s="151">
        <f t="shared" si="17"/>
        <v>7.2335830161780095</v>
      </c>
      <c r="I61" s="141">
        <f t="shared" si="18"/>
        <v>18.821571923267278</v>
      </c>
      <c r="K61" s="151">
        <f t="shared" si="19"/>
        <v>2.7563651690622777</v>
      </c>
      <c r="L61" s="141">
        <f t="shared" si="20"/>
        <v>7.1719817357823956</v>
      </c>
      <c r="N61" s="151">
        <f t="shared" si="21"/>
        <v>3.567704993280354</v>
      </c>
      <c r="O61" s="141">
        <f t="shared" si="22"/>
        <v>9.2830642825062579</v>
      </c>
      <c r="Q61" s="151">
        <v>0.90951285383537783</v>
      </c>
      <c r="R61" s="141">
        <f t="shared" si="23"/>
        <v>2.3665259049786203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10.352827570407129</v>
      </c>
      <c r="C62" s="141">
        <f t="shared" si="15"/>
        <v>1.9606625362731691</v>
      </c>
      <c r="E62" s="151">
        <v>11.046589817681564</v>
      </c>
      <c r="F62" s="141">
        <f t="shared" si="16"/>
        <v>1.9520495457091245</v>
      </c>
      <c r="H62" s="151">
        <f t="shared" si="17"/>
        <v>0.69376224727443514</v>
      </c>
      <c r="I62" s="141">
        <f t="shared" si="18"/>
        <v>6.7011861499317149</v>
      </c>
      <c r="K62" s="151">
        <f t="shared" si="19"/>
        <v>0.74250290248664363</v>
      </c>
      <c r="L62" s="141">
        <f t="shared" si="20"/>
        <v>7.1719817357823956</v>
      </c>
      <c r="N62" s="151">
        <f t="shared" si="21"/>
        <v>-0.23656876114184822</v>
      </c>
      <c r="O62" s="141">
        <f t="shared" si="22"/>
        <v>-2.2850642448451892</v>
      </c>
      <c r="Q62" s="151">
        <v>0.18782810592963969</v>
      </c>
      <c r="R62" s="141">
        <f t="shared" si="23"/>
        <v>1.8142686589945136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0.5254338151295449</v>
      </c>
      <c r="C63" s="141">
        <f t="shared" si="15"/>
        <v>9.9508891615304657E-2</v>
      </c>
      <c r="E63" s="151">
        <v>0.4825870278857109</v>
      </c>
      <c r="F63" s="141">
        <f t="shared" si="16"/>
        <v>8.5278244607359818E-2</v>
      </c>
      <c r="H63" s="151">
        <f t="shared" si="17"/>
        <v>-4.2846787243834006E-2</v>
      </c>
      <c r="I63" s="141">
        <f t="shared" si="18"/>
        <v>-8.1545545813929365</v>
      </c>
      <c r="K63" s="151">
        <f t="shared" si="19"/>
        <v>3.7684017254715596E-2</v>
      </c>
      <c r="L63" s="141">
        <f t="shared" si="20"/>
        <v>7.1719817357823956</v>
      </c>
      <c r="N63" s="151">
        <f t="shared" si="21"/>
        <v>-9.6566846684616167E-2</v>
      </c>
      <c r="O63" s="141">
        <f t="shared" si="22"/>
        <v>-18.378498662254493</v>
      </c>
      <c r="Q63" s="151">
        <v>1.6036042186066562E-2</v>
      </c>
      <c r="R63" s="141">
        <f t="shared" si="23"/>
        <v>3.0519623450791609</v>
      </c>
      <c r="T63" s="151"/>
    </row>
    <row r="64" spans="1:20" x14ac:dyDescent="0.2">
      <c r="A64" s="135" t="str">
        <f t="shared" si="14"/>
        <v>71 Sales occupations</v>
      </c>
      <c r="B64" s="151">
        <v>30.742306870520004</v>
      </c>
      <c r="C64" s="141">
        <f t="shared" si="15"/>
        <v>5.8221088827881902</v>
      </c>
      <c r="E64" s="151">
        <v>26.997592330011408</v>
      </c>
      <c r="F64" s="141">
        <f t="shared" si="16"/>
        <v>4.770760815132685</v>
      </c>
      <c r="H64" s="151">
        <f t="shared" si="17"/>
        <v>-3.7447145405085962</v>
      </c>
      <c r="I64" s="141">
        <f t="shared" si="18"/>
        <v>-12.180980940306563</v>
      </c>
      <c r="K64" s="151">
        <f t="shared" si="19"/>
        <v>2.2048326339118711</v>
      </c>
      <c r="L64" s="141">
        <f t="shared" si="20"/>
        <v>7.1719817357823956</v>
      </c>
      <c r="N64" s="151">
        <f t="shared" si="21"/>
        <v>-5.3393860077306599</v>
      </c>
      <c r="O64" s="141">
        <f t="shared" si="22"/>
        <v>-17.368202165891478</v>
      </c>
      <c r="Q64" s="151">
        <v>-0.61016116668980724</v>
      </c>
      <c r="R64" s="141">
        <f t="shared" si="23"/>
        <v>-1.9847605101974783</v>
      </c>
      <c r="T64" s="151"/>
    </row>
    <row r="65" spans="1:20" x14ac:dyDescent="0.2">
      <c r="A65" s="135" t="str">
        <f t="shared" si="14"/>
        <v>72 Customer service occupations</v>
      </c>
      <c r="B65" s="151">
        <v>9.7216861374680672</v>
      </c>
      <c r="C65" s="141">
        <f t="shared" si="15"/>
        <v>1.841134286214164</v>
      </c>
      <c r="E65" s="151">
        <v>14.933301216172667</v>
      </c>
      <c r="F65" s="141">
        <f t="shared" si="16"/>
        <v>2.6388726598961769</v>
      </c>
      <c r="H65" s="151">
        <f t="shared" si="17"/>
        <v>5.2116150787046003</v>
      </c>
      <c r="I65" s="141">
        <f t="shared" si="18"/>
        <v>53.608139627329329</v>
      </c>
      <c r="K65" s="151">
        <f t="shared" si="19"/>
        <v>0.69723755418929878</v>
      </c>
      <c r="L65" s="141">
        <f t="shared" si="20"/>
        <v>7.1719817357823956</v>
      </c>
      <c r="N65" s="151">
        <f t="shared" si="21"/>
        <v>4.3800800604817054</v>
      </c>
      <c r="O65" s="141">
        <f t="shared" si="22"/>
        <v>45.054736375417079</v>
      </c>
      <c r="Q65" s="151">
        <v>0.13429746403359624</v>
      </c>
      <c r="R65" s="141">
        <f t="shared" si="23"/>
        <v>1.381421516129844</v>
      </c>
      <c r="T65" s="151"/>
    </row>
    <row r="66" spans="1:20" x14ac:dyDescent="0.2">
      <c r="A66" s="135" t="str">
        <f t="shared" si="14"/>
        <v>81 Process, plant and machine operatives</v>
      </c>
      <c r="B66" s="151">
        <v>18.454220788855697</v>
      </c>
      <c r="C66" s="141">
        <f t="shared" si="15"/>
        <v>3.4949388551827254</v>
      </c>
      <c r="E66" s="151">
        <v>22.128289901124614</v>
      </c>
      <c r="F66" s="141">
        <f t="shared" si="16"/>
        <v>3.910303447645882</v>
      </c>
      <c r="H66" s="151">
        <f t="shared" si="17"/>
        <v>3.6740691122689171</v>
      </c>
      <c r="I66" s="141">
        <f t="shared" si="18"/>
        <v>19.909099139464324</v>
      </c>
      <c r="K66" s="151">
        <f t="shared" si="19"/>
        <v>1.3235333444576884</v>
      </c>
      <c r="L66" s="141">
        <f t="shared" si="20"/>
        <v>7.1719817357823956</v>
      </c>
      <c r="N66" s="151">
        <f t="shared" si="21"/>
        <v>3.7738714112029519</v>
      </c>
      <c r="O66" s="141">
        <f t="shared" si="22"/>
        <v>20.449909288404918</v>
      </c>
      <c r="Q66" s="151">
        <v>-1.4233356433917232</v>
      </c>
      <c r="R66" s="141">
        <f t="shared" si="23"/>
        <v>-7.7127918847229804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25.592986315264991</v>
      </c>
      <c r="C67" s="141">
        <f t="shared" si="15"/>
        <v>4.8469086458201911</v>
      </c>
      <c r="E67" s="151">
        <v>29.45295953352462</v>
      </c>
      <c r="F67" s="141">
        <f t="shared" si="16"/>
        <v>5.2046502337924787</v>
      </c>
      <c r="H67" s="151">
        <f t="shared" si="17"/>
        <v>3.8599732182596291</v>
      </c>
      <c r="I67" s="141">
        <f t="shared" si="18"/>
        <v>15.082152472208143</v>
      </c>
      <c r="K67" s="151">
        <f t="shared" si="19"/>
        <v>1.835524304172093</v>
      </c>
      <c r="L67" s="141">
        <f t="shared" si="20"/>
        <v>7.1719817357823956</v>
      </c>
      <c r="N67" s="151">
        <f t="shared" si="21"/>
        <v>0.47318763812080533</v>
      </c>
      <c r="O67" s="141">
        <f t="shared" si="22"/>
        <v>1.8488957571886466</v>
      </c>
      <c r="Q67" s="151">
        <v>1.5512612759667306</v>
      </c>
      <c r="R67" s="141">
        <f t="shared" si="23"/>
        <v>6.061274979237095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9.6062155875487072</v>
      </c>
      <c r="C68" s="141">
        <f t="shared" si="15"/>
        <v>1.8192659821465011</v>
      </c>
      <c r="E68" s="151">
        <v>7.8552426477169481</v>
      </c>
      <c r="F68" s="141">
        <f t="shared" si="16"/>
        <v>1.3881046635195007</v>
      </c>
      <c r="H68" s="151">
        <f t="shared" si="17"/>
        <v>-1.7509729398317591</v>
      </c>
      <c r="I68" s="141">
        <f t="shared" si="18"/>
        <v>-18.227499933494297</v>
      </c>
      <c r="K68" s="151">
        <f t="shared" si="19"/>
        <v>0.68895602743887485</v>
      </c>
      <c r="L68" s="141">
        <f t="shared" si="20"/>
        <v>7.1719817357823956</v>
      </c>
      <c r="N68" s="151">
        <f t="shared" si="21"/>
        <v>-2.4068819854823342</v>
      </c>
      <c r="O68" s="141">
        <f t="shared" si="22"/>
        <v>-25.05546501165416</v>
      </c>
      <c r="Q68" s="151">
        <v>-3.3046981788299429E-2</v>
      </c>
      <c r="R68" s="141">
        <f t="shared" si="23"/>
        <v>-0.34401665762252881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43.609111510559096</v>
      </c>
      <c r="C69" s="141">
        <f t="shared" ref="C69" si="25">B69/B$71*100</f>
        <v>8.2588790934098224</v>
      </c>
      <c r="E69" s="151">
        <v>43.025543059103974</v>
      </c>
      <c r="F69" s="141">
        <f t="shared" ref="F69" si="26">E69/E$71*100</f>
        <v>7.6030696503257627</v>
      </c>
      <c r="H69" s="151">
        <f t="shared" ref="H69" si="27">E69-B69</f>
        <v>-0.58356845145512182</v>
      </c>
      <c r="I69" s="141">
        <f t="shared" ref="I69" si="28">IF(B69&gt;0,((E69/B69)-1)*100,0)</f>
        <v>-1.3381800987021353</v>
      </c>
      <c r="K69" s="151">
        <f t="shared" ref="K69" si="29">(($E$71/$B$71)-1)*B69</f>
        <v>3.1276375126742768</v>
      </c>
      <c r="L69" s="141">
        <f t="shared" ref="L69" si="30">IF(B69&gt;0,K69/B69*100,0)</f>
        <v>7.1719817357823956</v>
      </c>
      <c r="N69" s="151">
        <f t="shared" ref="N69" si="31">H69-(K69+Q69)</f>
        <v>-6.436832605564315</v>
      </c>
      <c r="O69" s="141">
        <f t="shared" ref="O69" si="32">IF(B69&gt;0,N69/B69*100,0)</f>
        <v>-14.760292935584715</v>
      </c>
      <c r="Q69" s="151">
        <v>2.7256266414349164</v>
      </c>
      <c r="R69" s="141">
        <f t="shared" ref="R69" si="33">IF(B69&gt;0,Q69/B69*100,0)</f>
        <v>6.2501311011001883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528.02700000000016</v>
      </c>
      <c r="C71" s="147">
        <f>B71/B$71*100</f>
        <v>100</v>
      </c>
      <c r="D71" s="145"/>
      <c r="E71" s="152">
        <f>SUM(E44:E69)</f>
        <v>565.89699999999993</v>
      </c>
      <c r="F71" s="147">
        <f>E71/E$71*100</f>
        <v>100</v>
      </c>
      <c r="G71" s="145"/>
      <c r="H71" s="152">
        <f t="shared" si="17"/>
        <v>37.869999999999777</v>
      </c>
      <c r="I71" s="147">
        <f t="shared" si="18"/>
        <v>7.1719817357823956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Stoke-on-Trent and Staffordshire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Stoke-on-Trent and Staffordshire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Stoke-on-Trent and Staffordshire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Stoke-on-Trent and Staffordshire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36.615251613957646</v>
      </c>
      <c r="C7" s="11">
        <f t="shared" si="2"/>
        <v>38.3692093891624</v>
      </c>
      <c r="D7" s="11">
        <f t="shared" si="2"/>
        <v>1.7539577752047588</v>
      </c>
      <c r="E7" s="11">
        <f t="shared" si="2"/>
        <v>18.330216046228465</v>
      </c>
      <c r="F7" s="11">
        <f t="shared" si="2"/>
        <v>20.084173821433229</v>
      </c>
      <c r="G7" s="200">
        <f>IF(B7&gt;0,(1+(E7/B7))^(1/($C$6-$B$6))-1,0)</f>
        <v>2.7427825529747984E-2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25.151169725596027</v>
      </c>
      <c r="R7" s="11">
        <v>24.54110785870995</v>
      </c>
      <c r="S7" s="345">
        <f>R7-Q7</f>
        <v>-0.61006186688607755</v>
      </c>
      <c r="T7" s="345">
        <v>11.064526271073486</v>
      </c>
      <c r="U7" s="345">
        <f>SUM(S7:T7)</f>
        <v>10.454464404187409</v>
      </c>
      <c r="V7" s="346">
        <f>IF(Q7&gt;0,(1+(T7/Q7))^(1/($C$6-$B$6))-1,0)</f>
        <v>2.4603676452666479E-2</v>
      </c>
      <c r="X7" s="10" t="str">
        <f>name!B4</f>
        <v>Agriculture</v>
      </c>
      <c r="Y7" s="11">
        <v>4.8770000000000078</v>
      </c>
      <c r="Z7" s="11">
        <v>5.1119999999999965</v>
      </c>
      <c r="AA7" s="345">
        <f>Z7-Y7</f>
        <v>0.23499999999998877</v>
      </c>
      <c r="AB7" s="11">
        <v>2.5941740496156545</v>
      </c>
      <c r="AC7" s="345">
        <f>SUM(AA7:AB7)</f>
        <v>2.8291740496156432</v>
      </c>
      <c r="AD7" s="348">
        <f>IF(Y7&gt;0,(1+(AB7/Y7))^(1/($C$6-$B$6))-1,0)</f>
        <v>2.8842919768167885E-2</v>
      </c>
    </row>
    <row r="8" spans="1:30" x14ac:dyDescent="0.2">
      <c r="A8" s="10" t="str">
        <f>name!D5</f>
        <v>12 Other managers and proprietors</v>
      </c>
      <c r="B8" s="11">
        <f t="shared" si="2"/>
        <v>14.768171205226244</v>
      </c>
      <c r="C8" s="11">
        <f t="shared" si="2"/>
        <v>21.655471458224589</v>
      </c>
      <c r="D8" s="11">
        <f t="shared" si="2"/>
        <v>6.8873002529983438</v>
      </c>
      <c r="E8" s="11">
        <f t="shared" si="2"/>
        <v>11.004434876948208</v>
      </c>
      <c r="F8" s="11">
        <f t="shared" si="2"/>
        <v>17.891735129946554</v>
      </c>
      <c r="G8" s="200">
        <f t="shared" ref="G8:G33" si="3">IF(B8&gt;0,(1+(E8/B8))^(1/($C$6-$B$6))-1,0)</f>
        <v>3.7820172130990759E-2</v>
      </c>
      <c r="H8" s="11"/>
      <c r="I8" s="10" t="str">
        <f>name!E4</f>
        <v>Managers, directors and senior officials</v>
      </c>
      <c r="J8" s="11">
        <f t="array" ref="J8:J16">MMULT(aggregation!$B$13:$AA$21,B7:B32)</f>
        <v>51.383422819183892</v>
      </c>
      <c r="K8" s="11">
        <f t="array" ref="K8:K16">MMULT(aggregation!$B$13:$AA$21,C7:C32)</f>
        <v>60.024680847386989</v>
      </c>
      <c r="L8" s="11">
        <f t="array" ref="L8:L16">MMULT(aggregation!$B$13:$AA$21,D7:D32)</f>
        <v>8.6412580282031026</v>
      </c>
      <c r="M8" s="11">
        <f t="array" ref="M8:M16">MMULT(aggregation!$B$13:$AA$21,E7:E32)</f>
        <v>29.334650923176675</v>
      </c>
      <c r="N8" s="11">
        <f t="array" ref="N8:N16">MMULT(aggregation!$B$13:$AA$21,F7:F32)</f>
        <v>37.975908951379779</v>
      </c>
      <c r="O8" s="11"/>
      <c r="P8" s="10" t="str">
        <f>name!D5</f>
        <v>12 Other managers and proprietors</v>
      </c>
      <c r="Q8" s="11">
        <v>8.299534659500825</v>
      </c>
      <c r="R8" s="11">
        <v>12.427358760670717</v>
      </c>
      <c r="S8" s="345">
        <f t="shared" ref="S8:S31" si="4">R8-Q8</f>
        <v>4.1278241011698924</v>
      </c>
      <c r="T8" s="345">
        <v>5.6677969580664982</v>
      </c>
      <c r="U8" s="345">
        <f t="shared" ref="U8:U31" si="5">SUM(S8:T8)</f>
        <v>9.7956210592363906</v>
      </c>
      <c r="V8" s="346">
        <f t="shared" ref="V8:V33" si="6">IF(Q8&gt;0,(1+(T8/Q8))^(1/($C$6-$B$6))-1,0)</f>
        <v>3.5310567155137695E-2</v>
      </c>
      <c r="X8" s="10" t="str">
        <f>name!B5</f>
        <v>Mining and quarrying</v>
      </c>
      <c r="Y8" s="11">
        <v>0.67499999999999838</v>
      </c>
      <c r="Z8" s="11">
        <v>0.2899999999999997</v>
      </c>
      <c r="AA8" s="345">
        <f t="shared" ref="AA8:AA29" si="7">Z8-Y8</f>
        <v>-0.38499999999999868</v>
      </c>
      <c r="AB8" s="11">
        <v>0.18861938691890132</v>
      </c>
      <c r="AC8" s="345">
        <f t="shared" ref="AC8:AC29" si="8">SUM(AA8:AB8)</f>
        <v>-0.19638061308109736</v>
      </c>
      <c r="AD8" s="348">
        <f t="shared" ref="AD8:AD29" si="9">IF(Y8&gt;0,(1+(AB8/Y8))^(1/($C$6-$B$6))-1,0)</f>
        <v>1.6563644730648086E-2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30.281366136415599</v>
      </c>
      <c r="C9" s="11">
        <f t="shared" si="2"/>
        <v>35.216422403443985</v>
      </c>
      <c r="D9" s="11">
        <f t="shared" si="2"/>
        <v>4.9350562670283971</v>
      </c>
      <c r="E9" s="11">
        <f t="shared" si="2"/>
        <v>11.874801775858831</v>
      </c>
      <c r="F9" s="11">
        <f t="shared" si="2"/>
        <v>16.809858042887228</v>
      </c>
      <c r="G9" s="200">
        <f t="shared" si="3"/>
        <v>2.2301608428530129E-2</v>
      </c>
      <c r="H9" s="11"/>
      <c r="I9" s="10" t="str">
        <f>name!E5</f>
        <v>Professional occupations</v>
      </c>
      <c r="J9" s="11">
        <v>107.18213973212133</v>
      </c>
      <c r="K9" s="11">
        <v>128.79723669458821</v>
      </c>
      <c r="L9" s="11">
        <v>21.615096962466907</v>
      </c>
      <c r="M9" s="11">
        <v>55.133237467095398</v>
      </c>
      <c r="N9" s="11">
        <v>76.74833442956232</v>
      </c>
      <c r="O9" s="11"/>
      <c r="P9" s="10" t="str">
        <f>name!D6</f>
        <v>21 Science, research, engineering and technology professionals</v>
      </c>
      <c r="Q9" s="11">
        <v>24.88322561535238</v>
      </c>
      <c r="R9" s="11">
        <v>27.428173120016737</v>
      </c>
      <c r="S9" s="345">
        <f t="shared" si="4"/>
        <v>2.544947504664357</v>
      </c>
      <c r="T9" s="345">
        <v>8.4582299405275947</v>
      </c>
      <c r="U9" s="345">
        <f t="shared" si="5"/>
        <v>11.003177445191952</v>
      </c>
      <c r="V9" s="346">
        <f t="shared" si="6"/>
        <v>1.9698683371482728E-2</v>
      </c>
      <c r="X9" s="10" t="str">
        <f>name!B6</f>
        <v>Food drink and tobacco</v>
      </c>
      <c r="Y9" s="11">
        <v>7.1809999999999992</v>
      </c>
      <c r="Z9" s="11">
        <v>7.0049999999999937</v>
      </c>
      <c r="AA9" s="345">
        <f t="shared" si="7"/>
        <v>-0.17600000000000549</v>
      </c>
      <c r="AB9" s="11">
        <v>3.1408592975555436</v>
      </c>
      <c r="AC9" s="345">
        <f t="shared" si="8"/>
        <v>2.9648592975555381</v>
      </c>
      <c r="AD9" s="348">
        <f t="shared" si="9"/>
        <v>2.4483261769480791E-2</v>
      </c>
    </row>
    <row r="10" spans="1:30" x14ac:dyDescent="0.2">
      <c r="A10" s="10" t="str">
        <f>name!D7</f>
        <v>22 Health professionals</v>
      </c>
      <c r="B10" s="11">
        <f t="shared" si="2"/>
        <v>26.08094014492853</v>
      </c>
      <c r="C10" s="11">
        <f t="shared" si="2"/>
        <v>30.923541948367191</v>
      </c>
      <c r="D10" s="11">
        <f t="shared" si="2"/>
        <v>4.8426018034386589</v>
      </c>
      <c r="E10" s="11">
        <f t="shared" si="2"/>
        <v>15.311880527012637</v>
      </c>
      <c r="F10" s="11">
        <f t="shared" si="2"/>
        <v>20.154482330451302</v>
      </c>
      <c r="G10" s="200">
        <f t="shared" si="3"/>
        <v>3.1272535613496188E-2</v>
      </c>
      <c r="H10" s="11"/>
      <c r="I10" s="10" t="str">
        <f>name!E6</f>
        <v>Associate professional occupations</v>
      </c>
      <c r="J10" s="11">
        <v>65.081365996338377</v>
      </c>
      <c r="K10" s="11">
        <v>69.427927556010218</v>
      </c>
      <c r="L10" s="11">
        <v>4.3465615596718514</v>
      </c>
      <c r="M10" s="11">
        <v>30.166448429800006</v>
      </c>
      <c r="N10" s="11">
        <v>34.513009989471854</v>
      </c>
      <c r="O10" s="11"/>
      <c r="P10" s="10" t="str">
        <f>name!D7</f>
        <v>22 Health professionals</v>
      </c>
      <c r="Q10" s="11">
        <v>6.6723014309781021</v>
      </c>
      <c r="R10" s="11">
        <v>7.6897877729928625</v>
      </c>
      <c r="S10" s="345">
        <f t="shared" si="4"/>
        <v>1.0174863420147604</v>
      </c>
      <c r="T10" s="345">
        <v>2.7828458000751852</v>
      </c>
      <c r="U10" s="345">
        <f t="shared" si="5"/>
        <v>3.8003321420899456</v>
      </c>
      <c r="V10" s="346">
        <f t="shared" si="6"/>
        <v>2.3511773008003223E-2</v>
      </c>
      <c r="X10" s="10" t="str">
        <f>name!B7</f>
        <v>Engineering</v>
      </c>
      <c r="Y10" s="11">
        <v>12.061000000000021</v>
      </c>
      <c r="Z10" s="11">
        <v>11.736999999999981</v>
      </c>
      <c r="AA10" s="345">
        <f t="shared" si="7"/>
        <v>-0.3240000000000407</v>
      </c>
      <c r="AB10" s="11">
        <v>5.227979627466218</v>
      </c>
      <c r="AC10" s="345">
        <f t="shared" si="8"/>
        <v>4.9039796274661773</v>
      </c>
      <c r="AD10" s="348">
        <f t="shared" si="9"/>
        <v>2.4296612253756011E-2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20.276846525200629</v>
      </c>
      <c r="C11" s="11">
        <f t="shared" si="2"/>
        <v>23.507020138933047</v>
      </c>
      <c r="D11" s="11">
        <f t="shared" si="2"/>
        <v>3.2301736137324197</v>
      </c>
      <c r="E11" s="11">
        <f t="shared" si="2"/>
        <v>11.130981543782461</v>
      </c>
      <c r="F11" s="11">
        <f t="shared" si="2"/>
        <v>14.361155157514883</v>
      </c>
      <c r="G11" s="200">
        <f t="shared" si="3"/>
        <v>2.9601498690961403E-2</v>
      </c>
      <c r="H11" s="11"/>
      <c r="I11" s="10" t="str">
        <f>name!E7</f>
        <v>Administrative and secretarial occupations</v>
      </c>
      <c r="J11" s="11">
        <v>60.176785213748147</v>
      </c>
      <c r="K11" s="11">
        <v>53.062512616994447</v>
      </c>
      <c r="L11" s="11">
        <v>-7.1142725967537039</v>
      </c>
      <c r="M11" s="11">
        <v>28.269698971878327</v>
      </c>
      <c r="N11" s="11">
        <v>21.155426375124627</v>
      </c>
      <c r="O11" s="11"/>
      <c r="P11" s="10" t="str">
        <f>name!D8</f>
        <v>23 Teaching and other educational professionals</v>
      </c>
      <c r="Q11" s="11">
        <v>6.5788563962662421</v>
      </c>
      <c r="R11" s="11">
        <v>7.4992363501173429</v>
      </c>
      <c r="S11" s="345">
        <f t="shared" si="4"/>
        <v>0.92037995385110083</v>
      </c>
      <c r="T11" s="345">
        <v>3.0577263695803465</v>
      </c>
      <c r="U11" s="345">
        <f t="shared" si="5"/>
        <v>3.9781063234314473</v>
      </c>
      <c r="V11" s="346">
        <f t="shared" si="6"/>
        <v>2.5773581958036917E-2</v>
      </c>
      <c r="X11" s="10" t="str">
        <f>name!B8</f>
        <v>Rest of manufacturing</v>
      </c>
      <c r="Y11" s="11">
        <v>42.175000000000054</v>
      </c>
      <c r="Z11" s="11">
        <v>38.362000000000073</v>
      </c>
      <c r="AA11" s="345">
        <f t="shared" si="7"/>
        <v>-3.8129999999999811</v>
      </c>
      <c r="AB11" s="11">
        <v>17.096052621018135</v>
      </c>
      <c r="AC11" s="345">
        <f t="shared" si="8"/>
        <v>13.283052621018154</v>
      </c>
      <c r="AD11" s="348">
        <f t="shared" si="9"/>
        <v>2.2945516636516894E-2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30.542986925576564</v>
      </c>
      <c r="C12" s="11">
        <f t="shared" si="2"/>
        <v>39.150252203844005</v>
      </c>
      <c r="D12" s="11">
        <f t="shared" si="2"/>
        <v>8.6072652782674339</v>
      </c>
      <c r="E12" s="11">
        <f t="shared" si="2"/>
        <v>16.815573620441469</v>
      </c>
      <c r="F12" s="11">
        <f t="shared" si="2"/>
        <v>25.4228388987089</v>
      </c>
      <c r="G12" s="200">
        <f t="shared" si="3"/>
        <v>2.9672543916815064E-2</v>
      </c>
      <c r="H12" s="11"/>
      <c r="I12" s="10" t="str">
        <f>name!E8</f>
        <v>Skilled trades occupations</v>
      </c>
      <c r="J12" s="11">
        <v>57.166091222879942</v>
      </c>
      <c r="K12" s="11">
        <v>52.996547315645223</v>
      </c>
      <c r="L12" s="11">
        <v>-4.169543907234714</v>
      </c>
      <c r="M12" s="11">
        <v>23.245129178651354</v>
      </c>
      <c r="N12" s="11">
        <v>19.075585271416639</v>
      </c>
      <c r="O12" s="11"/>
      <c r="P12" s="10" t="str">
        <f>name!D9</f>
        <v>24 Business, media and public service professionals</v>
      </c>
      <c r="Q12" s="11">
        <v>17.868647359336634</v>
      </c>
      <c r="R12" s="11">
        <v>22.299137039299193</v>
      </c>
      <c r="S12" s="345">
        <f t="shared" si="4"/>
        <v>4.4304896799625588</v>
      </c>
      <c r="T12" s="345">
        <v>8.6930907844672642</v>
      </c>
      <c r="U12" s="345">
        <f t="shared" si="5"/>
        <v>13.123580464429823</v>
      </c>
      <c r="V12" s="346">
        <f t="shared" si="6"/>
        <v>2.6780599240658898E-2</v>
      </c>
      <c r="X12" s="10" t="str">
        <f>name!B9</f>
        <v>Electricity and gas</v>
      </c>
      <c r="Y12" s="11">
        <v>0.48799999999999982</v>
      </c>
      <c r="Z12" s="11">
        <v>0.45499999999999952</v>
      </c>
      <c r="AA12" s="345">
        <f t="shared" si="7"/>
        <v>-3.3000000000000307E-2</v>
      </c>
      <c r="AB12" s="11">
        <v>0.19792620586465101</v>
      </c>
      <c r="AC12" s="345">
        <f t="shared" si="8"/>
        <v>0.1649262058646507</v>
      </c>
      <c r="AD12" s="348">
        <f t="shared" si="9"/>
        <v>2.2956512506774551E-2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9.5890811229234156</v>
      </c>
      <c r="C13" s="11">
        <f t="shared" si="2"/>
        <v>8.8905532975901238</v>
      </c>
      <c r="D13" s="11">
        <f t="shared" si="2"/>
        <v>-0.69852782533329072</v>
      </c>
      <c r="E13" s="11">
        <f t="shared" si="2"/>
        <v>3.4632960070055026</v>
      </c>
      <c r="F13" s="11">
        <f t="shared" si="2"/>
        <v>2.7647681816722116</v>
      </c>
      <c r="G13" s="200">
        <f t="shared" si="3"/>
        <v>2.0769083870870952E-2</v>
      </c>
      <c r="H13" s="11"/>
      <c r="I13" s="10" t="str">
        <f>name!E9</f>
        <v>Caring, leisure and other service occupations</v>
      </c>
      <c r="J13" s="11">
        <v>49.310667805511819</v>
      </c>
      <c r="K13" s="11">
        <v>57.195166281720439</v>
      </c>
      <c r="L13" s="11">
        <v>7.8844984762086154</v>
      </c>
      <c r="M13" s="11">
        <v>29.957257478756471</v>
      </c>
      <c r="N13" s="11">
        <v>37.84175595496508</v>
      </c>
      <c r="O13" s="11"/>
      <c r="P13" s="10" t="str">
        <f>name!D10</f>
        <v>31 Science, engineering and technology associate professionals</v>
      </c>
      <c r="Q13" s="11">
        <v>7.3515863844136531</v>
      </c>
      <c r="R13" s="11">
        <v>6.1794178766933001</v>
      </c>
      <c r="S13" s="345">
        <f t="shared" si="4"/>
        <v>-1.172168507720353</v>
      </c>
      <c r="T13" s="345">
        <v>2.241643398957172</v>
      </c>
      <c r="U13" s="345">
        <f t="shared" si="5"/>
        <v>1.069474891236819</v>
      </c>
      <c r="V13" s="346">
        <f t="shared" si="6"/>
        <v>1.7901104224651077E-2</v>
      </c>
      <c r="X13" s="10" t="str">
        <f>name!B10</f>
        <v>Water and sewerage</v>
      </c>
      <c r="Y13" s="11">
        <v>3.52</v>
      </c>
      <c r="Z13" s="11">
        <v>3.6890000000000005</v>
      </c>
      <c r="AA13" s="345">
        <f t="shared" si="7"/>
        <v>0.16900000000000048</v>
      </c>
      <c r="AB13" s="11">
        <v>1.5955822052478885</v>
      </c>
      <c r="AC13" s="345">
        <f t="shared" si="8"/>
        <v>1.764582205247889</v>
      </c>
      <c r="AD13" s="348">
        <f t="shared" si="9"/>
        <v>2.5235164540501565E-2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10.694606584925076</v>
      </c>
      <c r="C14" s="11">
        <f t="shared" si="2"/>
        <v>12.042978990667978</v>
      </c>
      <c r="D14" s="11">
        <f t="shared" si="2"/>
        <v>1.3483724057429027</v>
      </c>
      <c r="E14" s="11">
        <f t="shared" si="2"/>
        <v>6.4330983899655241</v>
      </c>
      <c r="F14" s="11">
        <f t="shared" si="2"/>
        <v>7.7814707957084277</v>
      </c>
      <c r="G14" s="200">
        <f t="shared" si="3"/>
        <v>3.1895275450843918E-2</v>
      </c>
      <c r="H14" s="11"/>
      <c r="I14" s="10" t="str">
        <f>name!E10</f>
        <v>Sales and customer service occupations</v>
      </c>
      <c r="J14" s="11">
        <v>40.463993007988051</v>
      </c>
      <c r="K14" s="11">
        <v>41.930893546184059</v>
      </c>
      <c r="L14" s="11">
        <v>1.4669005381960072</v>
      </c>
      <c r="M14" s="11">
        <v>18.769484983229873</v>
      </c>
      <c r="N14" s="11">
        <v>20.236385521425881</v>
      </c>
      <c r="O14" s="11"/>
      <c r="P14" s="10" t="str">
        <f>name!D11</f>
        <v>32 Health and social care associate professionals</v>
      </c>
      <c r="Q14" s="11">
        <v>2.4141176936427127</v>
      </c>
      <c r="R14" s="11">
        <v>2.378908445050083</v>
      </c>
      <c r="S14" s="345">
        <f t="shared" si="4"/>
        <v>-3.5209248592629638E-2</v>
      </c>
      <c r="T14" s="345">
        <v>1.1091685634554722</v>
      </c>
      <c r="U14" s="345">
        <f t="shared" si="5"/>
        <v>1.0739593148628426</v>
      </c>
      <c r="V14" s="346">
        <f t="shared" si="6"/>
        <v>2.5524324860653813E-2</v>
      </c>
      <c r="X14" s="10" t="str">
        <f>name!B11</f>
        <v>Construction</v>
      </c>
      <c r="Y14" s="11">
        <v>41.640000000000036</v>
      </c>
      <c r="Z14" s="11">
        <v>42.252999999999908</v>
      </c>
      <c r="AA14" s="345">
        <f t="shared" si="7"/>
        <v>0.61299999999987165</v>
      </c>
      <c r="AB14" s="11">
        <v>17.452116969143912</v>
      </c>
      <c r="AC14" s="345">
        <f t="shared" si="8"/>
        <v>18.065116969143784</v>
      </c>
      <c r="AD14" s="348">
        <f t="shared" si="9"/>
        <v>2.3610161505024596E-2</v>
      </c>
    </row>
    <row r="15" spans="1:30" x14ac:dyDescent="0.2">
      <c r="A15" s="10" t="str">
        <f>name!D12</f>
        <v>33 Protective service occupations</v>
      </c>
      <c r="B15" s="11">
        <f t="shared" si="2"/>
        <v>5.3481138102137766</v>
      </c>
      <c r="C15" s="11">
        <f t="shared" si="2"/>
        <v>7.6311218518475092</v>
      </c>
      <c r="D15" s="11">
        <f t="shared" si="2"/>
        <v>2.2830080416337326</v>
      </c>
      <c r="E15" s="11">
        <f t="shared" si="2"/>
        <v>2.3406309700843222</v>
      </c>
      <c r="F15" s="11">
        <f t="shared" si="2"/>
        <v>4.6236390117180548</v>
      </c>
      <c r="G15" s="200">
        <f t="shared" si="3"/>
        <v>2.4496125505883093E-2</v>
      </c>
      <c r="H15" s="11"/>
      <c r="I15" s="10" t="str">
        <f>name!E11</f>
        <v>Process, plant and machine operatives</v>
      </c>
      <c r="J15" s="11">
        <v>44.047207104120702</v>
      </c>
      <c r="K15" s="11">
        <v>51.581249434649315</v>
      </c>
      <c r="L15" s="11">
        <v>7.5340423305286137</v>
      </c>
      <c r="M15" s="11">
        <v>24.006867407512672</v>
      </c>
      <c r="N15" s="11">
        <v>31.540909738041286</v>
      </c>
      <c r="O15" s="11"/>
      <c r="P15" s="10" t="str">
        <f>name!D12</f>
        <v>33 Protective service occupations</v>
      </c>
      <c r="Q15" s="11">
        <v>3.9359294990798501</v>
      </c>
      <c r="R15" s="11">
        <v>5.0941328830063277</v>
      </c>
      <c r="S15" s="345">
        <f t="shared" si="4"/>
        <v>1.1582033839264776</v>
      </c>
      <c r="T15" s="345">
        <v>1.3293163156277177</v>
      </c>
      <c r="U15" s="345">
        <f t="shared" si="5"/>
        <v>2.4875196995541953</v>
      </c>
      <c r="V15" s="346">
        <f t="shared" si="6"/>
        <v>1.958809541985862E-2</v>
      </c>
      <c r="X15" s="10" t="str">
        <f>name!B12</f>
        <v>Wholesale and retail trade</v>
      </c>
      <c r="Y15" s="11">
        <v>85.750999999999834</v>
      </c>
      <c r="Z15" s="11">
        <v>87.595999999999705</v>
      </c>
      <c r="AA15" s="345">
        <f t="shared" si="7"/>
        <v>1.844999999999871</v>
      </c>
      <c r="AB15" s="11">
        <v>40.436267527286731</v>
      </c>
      <c r="AC15" s="345">
        <f t="shared" si="8"/>
        <v>42.281267527286602</v>
      </c>
      <c r="AD15" s="348">
        <f t="shared" si="9"/>
        <v>2.6089136238487187E-2</v>
      </c>
    </row>
    <row r="16" spans="1:30" x14ac:dyDescent="0.2">
      <c r="A16" s="10" t="str">
        <f>name!D13</f>
        <v>34 Culture, media and sports occupations</v>
      </c>
      <c r="B16" s="11">
        <f t="shared" si="2"/>
        <v>9.3826823360880844</v>
      </c>
      <c r="C16" s="11">
        <f t="shared" si="2"/>
        <v>10.225599217625374</v>
      </c>
      <c r="D16" s="11">
        <f t="shared" si="2"/>
        <v>0.84291688153728928</v>
      </c>
      <c r="E16" s="11">
        <f t="shared" si="2"/>
        <v>4.3392349215481962</v>
      </c>
      <c r="F16" s="11">
        <f t="shared" si="2"/>
        <v>5.1821518030854863</v>
      </c>
      <c r="G16" s="200">
        <f t="shared" si="3"/>
        <v>2.5665747245395165E-2</v>
      </c>
      <c r="H16" s="11"/>
      <c r="I16" s="10" t="str">
        <f>name!E12</f>
        <v>Elementary occupations</v>
      </c>
      <c r="J16" s="11">
        <v>53.215327098107807</v>
      </c>
      <c r="K16" s="11">
        <v>50.880785706820923</v>
      </c>
      <c r="L16" s="11">
        <v>-2.3345413912868875</v>
      </c>
      <c r="M16" s="11">
        <v>25.161278827379661</v>
      </c>
      <c r="N16" s="11">
        <v>22.826737436092778</v>
      </c>
      <c r="O16" s="11"/>
      <c r="P16" s="10" t="str">
        <f>name!D13</f>
        <v>34 Culture, media and sports occupations</v>
      </c>
      <c r="Q16" s="11">
        <v>5.6513288112437765</v>
      </c>
      <c r="R16" s="11">
        <v>6.0524387401911328</v>
      </c>
      <c r="S16" s="345">
        <f t="shared" si="4"/>
        <v>0.40110992894735631</v>
      </c>
      <c r="T16" s="345">
        <v>2.2813415523718992</v>
      </c>
      <c r="U16" s="345">
        <f t="shared" si="5"/>
        <v>2.6824514813192555</v>
      </c>
      <c r="V16" s="346">
        <f t="shared" si="6"/>
        <v>2.2864066724034959E-2</v>
      </c>
      <c r="X16" s="10" t="str">
        <f>name!B13</f>
        <v>Transport and storage</v>
      </c>
      <c r="Y16" s="11">
        <v>42.307999999999957</v>
      </c>
      <c r="Z16" s="11">
        <v>50.895000000000032</v>
      </c>
      <c r="AA16" s="345">
        <f t="shared" si="7"/>
        <v>8.5870000000000744</v>
      </c>
      <c r="AB16" s="11">
        <v>23.015902211024926</v>
      </c>
      <c r="AC16" s="345">
        <f t="shared" si="8"/>
        <v>31.602902211025</v>
      </c>
      <c r="AD16" s="348">
        <f t="shared" si="9"/>
        <v>2.9382170206338154E-2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30.066882142188025</v>
      </c>
      <c r="C17" s="11">
        <f t="shared" si="10"/>
        <v>30.637674198279242</v>
      </c>
      <c r="D17" s="11">
        <f t="shared" si="10"/>
        <v>0.57079205609121764</v>
      </c>
      <c r="E17" s="11">
        <f t="shared" si="10"/>
        <v>13.590188141196458</v>
      </c>
      <c r="F17" s="11">
        <f t="shared" si="10"/>
        <v>14.160980197287676</v>
      </c>
      <c r="G17" s="200">
        <f t="shared" si="3"/>
        <v>2.5174384556322815E-2</v>
      </c>
      <c r="H17" s="11"/>
      <c r="O17" s="11"/>
      <c r="P17" s="10" t="str">
        <f>name!D14</f>
        <v>35 Business and public service associate professionals</v>
      </c>
      <c r="Q17" s="11">
        <v>16.442842415889842</v>
      </c>
      <c r="R17" s="11">
        <v>15.443236416062033</v>
      </c>
      <c r="S17" s="345">
        <f t="shared" si="4"/>
        <v>-0.99960599982780884</v>
      </c>
      <c r="T17" s="345">
        <v>5.9474090627028469</v>
      </c>
      <c r="U17" s="345">
        <f t="shared" si="5"/>
        <v>4.947803062875038</v>
      </c>
      <c r="V17" s="346">
        <f t="shared" si="6"/>
        <v>2.0795636914945348E-2</v>
      </c>
      <c r="X17" s="10" t="str">
        <f>name!B14</f>
        <v>Accommodation and food</v>
      </c>
      <c r="Y17" s="11">
        <v>33.38100000000005</v>
      </c>
      <c r="Z17" s="11">
        <v>40.922999999999952</v>
      </c>
      <c r="AA17" s="345">
        <f t="shared" si="7"/>
        <v>7.5419999999999021</v>
      </c>
      <c r="AB17" s="11">
        <v>18.912148207393809</v>
      </c>
      <c r="AC17" s="345">
        <f t="shared" si="8"/>
        <v>26.454148207393711</v>
      </c>
      <c r="AD17" s="348">
        <f t="shared" si="9"/>
        <v>3.0377491618541086E-2</v>
      </c>
    </row>
    <row r="18" spans="1:30" x14ac:dyDescent="0.2">
      <c r="A18" s="10" t="str">
        <f>name!D15</f>
        <v>41 Administrative occupations</v>
      </c>
      <c r="B18" s="11">
        <f t="shared" si="10"/>
        <v>50.310664646235274</v>
      </c>
      <c r="C18" s="11">
        <f t="shared" si="10"/>
        <v>45.69239621016149</v>
      </c>
      <c r="D18" s="11">
        <f t="shared" si="10"/>
        <v>-4.6182684360737882</v>
      </c>
      <c r="E18" s="11">
        <f t="shared" si="10"/>
        <v>23.335875802715936</v>
      </c>
      <c r="F18" s="11">
        <f t="shared" si="10"/>
        <v>18.717607366642152</v>
      </c>
      <c r="G18" s="200">
        <f t="shared" si="3"/>
        <v>2.5729437912993536E-2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17.554154924459649</v>
      </c>
      <c r="R18" s="11">
        <v>19.29448697256278</v>
      </c>
      <c r="S18" s="345">
        <f t="shared" si="4"/>
        <v>1.7403320481031308</v>
      </c>
      <c r="T18" s="345">
        <v>6.8275302317527808</v>
      </c>
      <c r="U18" s="345">
        <f t="shared" si="5"/>
        <v>8.5678622798559125</v>
      </c>
      <c r="V18" s="346">
        <f t="shared" si="6"/>
        <v>2.2144398063844717E-2</v>
      </c>
      <c r="X18" s="10" t="str">
        <f>name!B15</f>
        <v>Media</v>
      </c>
      <c r="Y18" s="11">
        <v>2.4959999999999987</v>
      </c>
      <c r="Z18" s="11">
        <v>2.4909999999999974</v>
      </c>
      <c r="AA18" s="345">
        <f t="shared" si="7"/>
        <v>-5.0000000000012257E-3</v>
      </c>
      <c r="AB18" s="11">
        <v>1.1382313200492571</v>
      </c>
      <c r="AC18" s="345">
        <f t="shared" si="8"/>
        <v>1.1332313200492559</v>
      </c>
      <c r="AD18" s="348">
        <f t="shared" si="9"/>
        <v>2.5363528286124648E-2</v>
      </c>
    </row>
    <row r="19" spans="1:30" x14ac:dyDescent="0.2">
      <c r="A19" s="10" t="str">
        <f>name!D16</f>
        <v>42 Secretarial and related occupations</v>
      </c>
      <c r="B19" s="11">
        <f t="shared" si="10"/>
        <v>9.8661205675128709</v>
      </c>
      <c r="C19" s="11">
        <f t="shared" si="10"/>
        <v>7.3701164068329561</v>
      </c>
      <c r="D19" s="11">
        <f t="shared" si="10"/>
        <v>-2.4960041606799157</v>
      </c>
      <c r="E19" s="11">
        <f t="shared" si="10"/>
        <v>4.9338231691623893</v>
      </c>
      <c r="F19" s="11">
        <f t="shared" si="10"/>
        <v>2.4378190084824745</v>
      </c>
      <c r="G19" s="200">
        <f t="shared" si="3"/>
        <v>2.7403189751707302E-2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0.57747228238424053</v>
      </c>
      <c r="K19" s="11">
        <f t="array" ref="K19:K27">MMULT(aggregation!$B$13:$AA$21,C36:C61)</f>
        <v>1.2327929944611171</v>
      </c>
      <c r="L19" s="11">
        <f t="array" ref="L19:L27">MMULT(aggregation!$B$13:$AA$21,D36:D61)</f>
        <v>0.65532071207687648</v>
      </c>
      <c r="M19" s="11">
        <f t="array" ref="M19:M27">MMULT(aggregation!$B$13:$AA$21,E36:E61)</f>
        <v>0.47896620728941464</v>
      </c>
      <c r="N19" s="11">
        <f t="array" ref="N19:N27">MMULT(aggregation!$B$13:$AA$21,F36:F61)</f>
        <v>1.1342869193662912</v>
      </c>
      <c r="O19" s="11"/>
      <c r="P19" s="10" t="str">
        <f>name!D16</f>
        <v>42 Secretarial and related occupations</v>
      </c>
      <c r="Q19" s="11">
        <v>0.75546148818971393</v>
      </c>
      <c r="R19" s="11">
        <v>1.1926183607195724</v>
      </c>
      <c r="S19" s="345">
        <f t="shared" si="4"/>
        <v>0.43715687252985846</v>
      </c>
      <c r="T19" s="345">
        <v>0.34232235158616958</v>
      </c>
      <c r="U19" s="345">
        <f t="shared" si="5"/>
        <v>0.77947922411602799</v>
      </c>
      <c r="V19" s="346">
        <f t="shared" si="6"/>
        <v>2.5227625936660392E-2</v>
      </c>
      <c r="X19" s="10" t="str">
        <f>name!B16</f>
        <v>Information technology</v>
      </c>
      <c r="Y19" s="11">
        <v>12.448999999999986</v>
      </c>
      <c r="Z19" s="11">
        <v>14.396000000000003</v>
      </c>
      <c r="AA19" s="345">
        <f t="shared" si="7"/>
        <v>1.9470000000000169</v>
      </c>
      <c r="AB19" s="11">
        <v>5.8612951265489013</v>
      </c>
      <c r="AC19" s="345">
        <f t="shared" si="8"/>
        <v>7.8082951265489182</v>
      </c>
      <c r="AD19" s="348">
        <f t="shared" si="9"/>
        <v>2.6055198728977658E-2</v>
      </c>
    </row>
    <row r="20" spans="1:30" x14ac:dyDescent="0.2">
      <c r="A20" s="10" t="str">
        <f>name!D17</f>
        <v>51 Skilled agricultural and related trades</v>
      </c>
      <c r="B20" s="11">
        <f t="shared" si="10"/>
        <v>5.3258240820688858</v>
      </c>
      <c r="C20" s="11">
        <f t="shared" si="10"/>
        <v>5.8366480192466597</v>
      </c>
      <c r="D20" s="11">
        <f t="shared" si="10"/>
        <v>0.51082393717777341</v>
      </c>
      <c r="E20" s="11">
        <f t="shared" si="10"/>
        <v>3.0916290401606852</v>
      </c>
      <c r="F20" s="11">
        <f t="shared" si="10"/>
        <v>3.6024529773384586</v>
      </c>
      <c r="G20" s="200">
        <f t="shared" si="3"/>
        <v>3.0986375123473575E-2</v>
      </c>
      <c r="H20" s="11"/>
      <c r="I20" s="11" t="str">
        <f t="shared" si="11"/>
        <v>Professional occupations</v>
      </c>
      <c r="J20" s="11">
        <v>5.2705369997952607</v>
      </c>
      <c r="K20" s="11">
        <v>9.5676862078867337</v>
      </c>
      <c r="L20" s="11">
        <v>4.297149208091473</v>
      </c>
      <c r="M20" s="11">
        <v>3.4028954374536933</v>
      </c>
      <c r="N20" s="11">
        <v>7.7000446455451668</v>
      </c>
      <c r="O20" s="11"/>
      <c r="P20" s="10" t="str">
        <f>name!D17</f>
        <v>51 Skilled agricultural and related trades</v>
      </c>
      <c r="Q20" s="11">
        <v>4.2539099293628748</v>
      </c>
      <c r="R20" s="11">
        <v>4.4742680860478261</v>
      </c>
      <c r="S20" s="345">
        <f t="shared" si="4"/>
        <v>0.22035815668495129</v>
      </c>
      <c r="T20" s="345">
        <v>2.2325506647993225</v>
      </c>
      <c r="U20" s="345">
        <f t="shared" si="5"/>
        <v>2.4529088214842738</v>
      </c>
      <c r="V20" s="346">
        <f t="shared" si="6"/>
        <v>2.8524480230272875E-2</v>
      </c>
      <c r="X20" s="10" t="str">
        <f>name!B17</f>
        <v>Finance and insurance</v>
      </c>
      <c r="Y20" s="11">
        <v>7.3130000000000015</v>
      </c>
      <c r="Z20" s="11">
        <v>6.9470000000000063</v>
      </c>
      <c r="AA20" s="345">
        <f t="shared" si="7"/>
        <v>-0.36599999999999522</v>
      </c>
      <c r="AB20" s="11">
        <v>3.4765169038850798</v>
      </c>
      <c r="AC20" s="345">
        <f t="shared" si="8"/>
        <v>3.1105169038850846</v>
      </c>
      <c r="AD20" s="348">
        <f t="shared" si="9"/>
        <v>2.6267151697671798E-2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23.898478347329391</v>
      </c>
      <c r="C21" s="11">
        <f t="shared" si="10"/>
        <v>22.026621497664486</v>
      </c>
      <c r="D21" s="11">
        <f t="shared" si="10"/>
        <v>-1.8718568496649035</v>
      </c>
      <c r="E21" s="11">
        <f t="shared" si="10"/>
        <v>8.7380306013673401</v>
      </c>
      <c r="F21" s="11">
        <f t="shared" si="10"/>
        <v>6.8661737517024379</v>
      </c>
      <c r="G21" s="200">
        <f t="shared" si="3"/>
        <v>2.0991742932369384E-2</v>
      </c>
      <c r="H21" s="11"/>
      <c r="I21" s="11" t="str">
        <f t="shared" si="11"/>
        <v>Associate professional occupations</v>
      </c>
      <c r="J21" s="11">
        <v>0.66388709566923199</v>
      </c>
      <c r="K21" s="11">
        <v>1.3798865325668972</v>
      </c>
      <c r="L21" s="11">
        <v>0.71599943689766532</v>
      </c>
      <c r="M21" s="11">
        <v>0.45994899289488306</v>
      </c>
      <c r="N21" s="11">
        <v>1.1759484297925482</v>
      </c>
      <c r="O21" s="11"/>
      <c r="P21" s="10" t="str">
        <f>name!D18</f>
        <v>52 Skilled metal, electrical and electronic trades</v>
      </c>
      <c r="Q21" s="11">
        <v>23.416012547220113</v>
      </c>
      <c r="R21" s="11">
        <v>20.754910561555658</v>
      </c>
      <c r="S21" s="345">
        <f t="shared" si="4"/>
        <v>-2.6611019856644553</v>
      </c>
      <c r="T21" s="345">
        <v>8.1378624011782392</v>
      </c>
      <c r="U21" s="345">
        <f t="shared" si="5"/>
        <v>5.4767604155137839</v>
      </c>
      <c r="V21" s="346">
        <f t="shared" si="6"/>
        <v>2.0084113079857246E-2</v>
      </c>
      <c r="X21" s="10" t="str">
        <f>name!B18</f>
        <v>Real estate</v>
      </c>
      <c r="Y21" s="11">
        <v>6.7989999999999959</v>
      </c>
      <c r="Z21" s="11">
        <v>7.6639999999999988</v>
      </c>
      <c r="AA21" s="345">
        <f t="shared" si="7"/>
        <v>0.86500000000000288</v>
      </c>
      <c r="AB21" s="11">
        <v>3.4447389814276708</v>
      </c>
      <c r="AC21" s="345">
        <f t="shared" si="8"/>
        <v>4.3097389814276736</v>
      </c>
      <c r="AD21" s="348">
        <f t="shared" si="9"/>
        <v>2.7702857735748987E-2</v>
      </c>
    </row>
    <row r="22" spans="1:30" x14ac:dyDescent="0.2">
      <c r="A22" s="10" t="str">
        <f>name!D19</f>
        <v>53 Skilled construction and building trades</v>
      </c>
      <c r="B22" s="11">
        <f t="shared" si="10"/>
        <v>18.81258728629038</v>
      </c>
      <c r="C22" s="11">
        <f t="shared" si="10"/>
        <v>16.716950292205514</v>
      </c>
      <c r="D22" s="11">
        <f t="shared" si="10"/>
        <v>-2.0956369940848649</v>
      </c>
      <c r="E22" s="11">
        <f t="shared" si="10"/>
        <v>7.702330827856918</v>
      </c>
      <c r="F22" s="11">
        <f t="shared" si="10"/>
        <v>5.606693833772054</v>
      </c>
      <c r="G22" s="200">
        <f t="shared" si="3"/>
        <v>2.3142482139594689E-2</v>
      </c>
      <c r="H22" s="11"/>
      <c r="I22" s="11" t="str">
        <f t="shared" si="11"/>
        <v>Administrative and secretarial occupations</v>
      </c>
      <c r="J22" s="11">
        <v>0.32602747854814013</v>
      </c>
      <c r="K22" s="11">
        <v>0.70093689570260143</v>
      </c>
      <c r="L22" s="11">
        <v>0.37490941715446136</v>
      </c>
      <c r="M22" s="11">
        <v>0.25227447609193587</v>
      </c>
      <c r="N22" s="11">
        <v>0.62718389324639723</v>
      </c>
      <c r="O22" s="11"/>
      <c r="P22" s="10" t="str">
        <f>name!D19</f>
        <v>53 Skilled construction and building trades</v>
      </c>
      <c r="Q22" s="11">
        <v>18.529022657834155</v>
      </c>
      <c r="R22" s="11">
        <v>16.389993742419488</v>
      </c>
      <c r="S22" s="345">
        <f t="shared" si="4"/>
        <v>-2.1390289154146664</v>
      </c>
      <c r="T22" s="345">
        <v>7.5420777710703737</v>
      </c>
      <c r="U22" s="345">
        <f t="shared" si="5"/>
        <v>5.4030488556557072</v>
      </c>
      <c r="V22" s="346">
        <f t="shared" si="6"/>
        <v>2.3027064704605138E-2</v>
      </c>
      <c r="X22" s="10" t="str">
        <f>name!B19</f>
        <v>Professional services</v>
      </c>
      <c r="Y22" s="11">
        <v>31.909000000000027</v>
      </c>
      <c r="Z22" s="11">
        <v>34.908999999999899</v>
      </c>
      <c r="AA22" s="345">
        <f t="shared" si="7"/>
        <v>2.9999999999998721</v>
      </c>
      <c r="AB22" s="11">
        <v>15.700642705228228</v>
      </c>
      <c r="AC22" s="345">
        <f t="shared" si="8"/>
        <v>18.700642705228098</v>
      </c>
      <c r="AD22" s="348">
        <f t="shared" si="9"/>
        <v>2.7035483648200964E-2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9.1292015071912846</v>
      </c>
      <c r="C23" s="11">
        <f t="shared" si="10"/>
        <v>8.4163275065285656</v>
      </c>
      <c r="D23" s="11">
        <f t="shared" si="10"/>
        <v>-0.712874000662719</v>
      </c>
      <c r="E23" s="11">
        <f t="shared" si="10"/>
        <v>3.7131387092664108</v>
      </c>
      <c r="F23" s="11">
        <f t="shared" si="10"/>
        <v>3.0002647086036918</v>
      </c>
      <c r="G23" s="200">
        <f t="shared" si="3"/>
        <v>2.3012071765689868E-2</v>
      </c>
      <c r="H23" s="11"/>
      <c r="I23" s="11" t="str">
        <f t="shared" si="11"/>
        <v>Skilled trades occupations</v>
      </c>
      <c r="J23" s="11">
        <v>5.7188154408616791E-2</v>
      </c>
      <c r="K23" s="11">
        <v>0.10217949495661816</v>
      </c>
      <c r="L23" s="11">
        <v>4.4991340548001378E-2</v>
      </c>
      <c r="M23" s="11">
        <v>4.0015976557968666E-2</v>
      </c>
      <c r="N23" s="11">
        <v>8.5007317105970051E-2</v>
      </c>
      <c r="O23" s="11"/>
      <c r="P23" s="10" t="str">
        <f>name!D20</f>
        <v>54 Textiles, printing and other skilled trades</v>
      </c>
      <c r="Q23" s="11">
        <v>5.4017311344780721</v>
      </c>
      <c r="R23" s="11">
        <v>4.7339500667301708</v>
      </c>
      <c r="S23" s="345">
        <f t="shared" si="4"/>
        <v>-0.66778106774790125</v>
      </c>
      <c r="T23" s="345">
        <v>1.5931589114464202</v>
      </c>
      <c r="U23" s="345">
        <f t="shared" si="5"/>
        <v>0.92537784369851894</v>
      </c>
      <c r="V23" s="346">
        <f t="shared" si="6"/>
        <v>1.7379998471340308E-2</v>
      </c>
      <c r="X23" s="10" t="str">
        <f>name!B20</f>
        <v>Support services</v>
      </c>
      <c r="Y23" s="11">
        <v>35.763999999999818</v>
      </c>
      <c r="Z23" s="11">
        <v>41.909000000000027</v>
      </c>
      <c r="AA23" s="345">
        <f t="shared" si="7"/>
        <v>6.1450000000002092</v>
      </c>
      <c r="AB23" s="11">
        <v>18.420575804609985</v>
      </c>
      <c r="AC23" s="345">
        <f t="shared" si="8"/>
        <v>24.565575804610194</v>
      </c>
      <c r="AD23" s="348">
        <f t="shared" si="9"/>
        <v>2.8084092628090973E-2</v>
      </c>
    </row>
    <row r="24" spans="1:30" x14ac:dyDescent="0.2">
      <c r="A24" s="10" t="str">
        <f>name!D21</f>
        <v>61 Caring personal service occupations</v>
      </c>
      <c r="B24" s="11">
        <f t="shared" si="10"/>
        <v>38.432406419975145</v>
      </c>
      <c r="C24" s="11">
        <f t="shared" si="10"/>
        <v>45.665989436153168</v>
      </c>
      <c r="D24" s="11">
        <f t="shared" si="10"/>
        <v>7.2335830161780246</v>
      </c>
      <c r="E24" s="11">
        <f t="shared" si="10"/>
        <v>24.210340433297286</v>
      </c>
      <c r="F24" s="11">
        <f t="shared" si="10"/>
        <v>31.44392344947531</v>
      </c>
      <c r="G24" s="200">
        <f t="shared" si="3"/>
        <v>3.3105993248446541E-2</v>
      </c>
      <c r="H24" s="11"/>
      <c r="I24" s="11" t="str">
        <f t="shared" si="11"/>
        <v>Caring, leisure and other service occupations</v>
      </c>
      <c r="J24" s="11">
        <v>4.7103669290621118E-2</v>
      </c>
      <c r="K24" s="11">
        <v>0.12221691921965432</v>
      </c>
      <c r="L24" s="11">
        <v>7.5113249929033177E-2</v>
      </c>
      <c r="M24" s="11">
        <v>4.4136929602948627E-2</v>
      </c>
      <c r="N24" s="11">
        <v>0.1192501795319818</v>
      </c>
      <c r="O24" s="11"/>
      <c r="P24" s="10" t="str">
        <f>name!D21</f>
        <v>61 Caring personal service occupations</v>
      </c>
      <c r="Q24" s="11">
        <v>4.2902046859622489</v>
      </c>
      <c r="R24" s="11">
        <v>6.0683719786799086</v>
      </c>
      <c r="S24" s="345">
        <f t="shared" si="4"/>
        <v>1.7781672927176597</v>
      </c>
      <c r="T24" s="345">
        <v>2.3985543534311895</v>
      </c>
      <c r="U24" s="345">
        <f t="shared" si="5"/>
        <v>4.1767216461488488</v>
      </c>
      <c r="V24" s="346">
        <f t="shared" si="6"/>
        <v>3.0048883882218824E-2</v>
      </c>
      <c r="X24" s="10" t="str">
        <f>name!B21</f>
        <v>Public admin. and defence</v>
      </c>
      <c r="Y24" s="11">
        <v>17.789999999999967</v>
      </c>
      <c r="Z24" s="11">
        <v>18.592000000000063</v>
      </c>
      <c r="AA24" s="345">
        <f t="shared" si="7"/>
        <v>0.80200000000009553</v>
      </c>
      <c r="AB24" s="11">
        <v>8.8839046067800531</v>
      </c>
      <c r="AC24" s="345">
        <f t="shared" si="8"/>
        <v>9.6859046067801486</v>
      </c>
      <c r="AD24" s="348">
        <f t="shared" si="9"/>
        <v>2.7371174607533577E-2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10.352827570407129</v>
      </c>
      <c r="C25" s="11">
        <f t="shared" si="10"/>
        <v>11.046589817681555</v>
      </c>
      <c r="D25" s="11">
        <f t="shared" si="10"/>
        <v>0.69376224727442581</v>
      </c>
      <c r="E25" s="11">
        <f t="shared" si="10"/>
        <v>5.5210005042718624</v>
      </c>
      <c r="F25" s="11">
        <f t="shared" si="10"/>
        <v>6.2147627515462869</v>
      </c>
      <c r="G25" s="200">
        <f t="shared" si="3"/>
        <v>2.8903977486993693E-2</v>
      </c>
      <c r="H25" s="11"/>
      <c r="I25" s="11" t="str">
        <f t="shared" si="11"/>
        <v>Sales and customer service occupations</v>
      </c>
      <c r="J25" s="11">
        <v>9.2211918178735197E-2</v>
      </c>
      <c r="K25" s="11">
        <v>0.21956053885997984</v>
      </c>
      <c r="L25" s="11">
        <v>0.12734862068124464</v>
      </c>
      <c r="M25" s="11">
        <v>6.732019135243715E-2</v>
      </c>
      <c r="N25" s="11">
        <v>0.1946688120336818</v>
      </c>
      <c r="O25" s="11"/>
      <c r="P25" s="10" t="str">
        <f>name!D22</f>
        <v>62 Leisure, travel and related personal service occupations</v>
      </c>
      <c r="Q25" s="11">
        <v>3.1313863439300853</v>
      </c>
      <c r="R25" s="11">
        <v>3.5188004065959233</v>
      </c>
      <c r="S25" s="345">
        <f t="shared" si="4"/>
        <v>0.387414062665838</v>
      </c>
      <c r="T25" s="345">
        <v>1.4539036626406048</v>
      </c>
      <c r="U25" s="345">
        <f t="shared" si="5"/>
        <v>1.8413177253064428</v>
      </c>
      <c r="V25" s="346">
        <f t="shared" si="6"/>
        <v>2.5751144866984932E-2</v>
      </c>
      <c r="X25" s="10" t="str">
        <f>name!B22</f>
        <v>Education</v>
      </c>
      <c r="Y25" s="11">
        <v>40.200000000000074</v>
      </c>
      <c r="Z25" s="11">
        <v>42.694000000000017</v>
      </c>
      <c r="AA25" s="345">
        <f t="shared" si="7"/>
        <v>2.4939999999999429</v>
      </c>
      <c r="AB25" s="11">
        <v>21.944697354588229</v>
      </c>
      <c r="AC25" s="345">
        <f t="shared" si="8"/>
        <v>24.438697354588172</v>
      </c>
      <c r="AD25" s="348">
        <f t="shared" si="9"/>
        <v>2.9465669237918934E-2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0.52543381512954523</v>
      </c>
      <c r="C26" s="11">
        <f t="shared" si="10"/>
        <v>0.48258702788571051</v>
      </c>
      <c r="D26" s="11">
        <f t="shared" si="10"/>
        <v>-4.2846787243834818E-2</v>
      </c>
      <c r="E26" s="11">
        <f t="shared" si="10"/>
        <v>0.22591654118732166</v>
      </c>
      <c r="F26" s="11">
        <f t="shared" si="10"/>
        <v>0.18306975394348682</v>
      </c>
      <c r="G26" s="200">
        <f t="shared" si="3"/>
        <v>2.412970993407737E-2</v>
      </c>
      <c r="H26" s="11"/>
      <c r="I26" s="11" t="str">
        <f t="shared" si="11"/>
        <v>Process, plant and machine operatives</v>
      </c>
      <c r="J26" s="11">
        <v>8.6191960263982681E-2</v>
      </c>
      <c r="K26" s="11">
        <v>0.30870509746793828</v>
      </c>
      <c r="L26" s="11">
        <v>0.22251313720395555</v>
      </c>
      <c r="M26" s="11">
        <v>0.11148365002348151</v>
      </c>
      <c r="N26" s="11">
        <v>0.33399678722743709</v>
      </c>
      <c r="O26" s="11"/>
      <c r="P26" s="10" t="str">
        <f>name!D23</f>
        <v>63 Community and civil enforcement occupations</v>
      </c>
      <c r="Q26" s="11">
        <v>0.4065104680136894</v>
      </c>
      <c r="R26" s="11">
        <v>0.32497249886606444</v>
      </c>
      <c r="S26" s="345">
        <f t="shared" si="4"/>
        <v>-8.1537969147624956E-2</v>
      </c>
      <c r="T26" s="345">
        <v>0.12498116099107702</v>
      </c>
      <c r="U26" s="345">
        <f t="shared" si="5"/>
        <v>4.3443191843452064E-2</v>
      </c>
      <c r="V26" s="346">
        <f t="shared" si="6"/>
        <v>1.8032508363920341E-2</v>
      </c>
      <c r="X26" s="10" t="str">
        <f>name!B23</f>
        <v>Health and social work</v>
      </c>
      <c r="Y26" s="11">
        <v>68.440000000000055</v>
      </c>
      <c r="Z26" s="11">
        <v>76.088000000000008</v>
      </c>
      <c r="AA26" s="345">
        <f t="shared" si="7"/>
        <v>7.6479999999999535</v>
      </c>
      <c r="AB26" s="11">
        <v>40.043131335854639</v>
      </c>
      <c r="AC26" s="345">
        <f t="shared" si="8"/>
        <v>47.691131335854593</v>
      </c>
      <c r="AD26" s="348">
        <f t="shared" si="9"/>
        <v>3.1185539285983888E-2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30.74230687051999</v>
      </c>
      <c r="C27" s="11">
        <f t="shared" si="12"/>
        <v>26.997592330011404</v>
      </c>
      <c r="D27" s="11">
        <f t="shared" si="12"/>
        <v>-3.7447145405085895</v>
      </c>
      <c r="E27" s="11">
        <f t="shared" si="12"/>
        <v>12.807597766774665</v>
      </c>
      <c r="F27" s="11">
        <f t="shared" si="12"/>
        <v>9.0628832262660755</v>
      </c>
      <c r="G27" s="200">
        <f t="shared" si="3"/>
        <v>2.3489481333016871E-2</v>
      </c>
      <c r="H27" s="11"/>
      <c r="I27" s="11" t="str">
        <f t="shared" si="11"/>
        <v>Elementary occupations</v>
      </c>
      <c r="J27" s="11">
        <v>3.4534966699403626E-2</v>
      </c>
      <c r="K27" s="11">
        <v>8.9431866380593555E-2</v>
      </c>
      <c r="L27" s="11">
        <v>5.4896899681189937E-2</v>
      </c>
      <c r="M27" s="11">
        <v>3.2934247431984628E-2</v>
      </c>
      <c r="N27" s="11">
        <v>8.7831147113174551E-2</v>
      </c>
      <c r="O27" s="11"/>
      <c r="P27" s="10" t="str">
        <f>name!D24</f>
        <v>71 Sales occupations</v>
      </c>
      <c r="Q27" s="11">
        <v>13.196996644925447</v>
      </c>
      <c r="R27" s="11">
        <v>11.982574742596251</v>
      </c>
      <c r="S27" s="345">
        <f t="shared" si="4"/>
        <v>-1.214421902329196</v>
      </c>
      <c r="T27" s="345">
        <v>4.0278614836219075</v>
      </c>
      <c r="U27" s="345">
        <f t="shared" si="5"/>
        <v>2.8134395812927115</v>
      </c>
      <c r="V27" s="346">
        <f t="shared" si="6"/>
        <v>1.791622420328487E-2</v>
      </c>
      <c r="X27" s="10" t="str">
        <f>name!B24</f>
        <v>Arts and entertainment</v>
      </c>
      <c r="Y27" s="11">
        <v>17.263999999999989</v>
      </c>
      <c r="Z27" s="11">
        <v>18.636999999999976</v>
      </c>
      <c r="AA27" s="345">
        <f t="shared" si="7"/>
        <v>1.3729999999999869</v>
      </c>
      <c r="AB27" s="11">
        <v>8.5617338563093632</v>
      </c>
      <c r="AC27" s="345">
        <f t="shared" si="8"/>
        <v>9.9347338563093501</v>
      </c>
      <c r="AD27" s="348">
        <f t="shared" si="9"/>
        <v>2.7213573735810348E-2</v>
      </c>
    </row>
    <row r="28" spans="1:30" x14ac:dyDescent="0.2">
      <c r="A28" s="10" t="str">
        <f>name!D25</f>
        <v>72 Customer service occupations</v>
      </c>
      <c r="B28" s="11">
        <f t="shared" si="12"/>
        <v>9.7216861374680619</v>
      </c>
      <c r="C28" s="11">
        <f t="shared" si="12"/>
        <v>14.933301216172657</v>
      </c>
      <c r="D28" s="11">
        <f t="shared" si="12"/>
        <v>5.2116150787045967</v>
      </c>
      <c r="E28" s="11">
        <f t="shared" si="12"/>
        <v>5.9618872164552066</v>
      </c>
      <c r="F28" s="11">
        <f t="shared" si="12"/>
        <v>11.173502295159803</v>
      </c>
      <c r="G28" s="200">
        <f t="shared" si="3"/>
        <v>3.2397382809614017E-2</v>
      </c>
      <c r="H28" s="11"/>
      <c r="O28" s="11"/>
      <c r="P28" s="10" t="str">
        <f>name!D25</f>
        <v>72 Customer service occupations</v>
      </c>
      <c r="Q28" s="11">
        <v>4.0813399103685661</v>
      </c>
      <c r="R28" s="11">
        <v>6.963998771725417</v>
      </c>
      <c r="S28" s="345">
        <f t="shared" si="4"/>
        <v>2.8826588613568509</v>
      </c>
      <c r="T28" s="345">
        <v>2.0807449145853503</v>
      </c>
      <c r="U28" s="345">
        <f t="shared" si="5"/>
        <v>4.9634037759422007</v>
      </c>
      <c r="V28" s="346">
        <f t="shared" si="6"/>
        <v>2.7846655528612541E-2</v>
      </c>
      <c r="X28" s="10" t="str">
        <f>name!B25</f>
        <v>Other services</v>
      </c>
      <c r="Y28" s="11">
        <v>13.545999999999971</v>
      </c>
      <c r="Z28" s="11">
        <v>13.253</v>
      </c>
      <c r="AA28" s="345">
        <f t="shared" si="7"/>
        <v>-0.29299999999997084</v>
      </c>
      <c r="AB28" s="11">
        <v>6.7109573636626685</v>
      </c>
      <c r="AC28" s="345">
        <f t="shared" si="8"/>
        <v>6.4179573636626976</v>
      </c>
      <c r="AD28" s="348">
        <f t="shared" si="9"/>
        <v>2.7190220963040357E-2</v>
      </c>
    </row>
    <row r="29" spans="1:30" x14ac:dyDescent="0.2">
      <c r="A29" s="10" t="str">
        <f>name!D26</f>
        <v>81 Process, plant and machine operatives</v>
      </c>
      <c r="B29" s="11">
        <f t="shared" si="12"/>
        <v>18.454220788855711</v>
      </c>
      <c r="C29" s="11">
        <f t="shared" si="12"/>
        <v>22.128289901124663</v>
      </c>
      <c r="D29" s="11">
        <f t="shared" si="12"/>
        <v>3.6740691122689491</v>
      </c>
      <c r="E29" s="11">
        <f t="shared" si="12"/>
        <v>8.8184968163997013</v>
      </c>
      <c r="F29" s="11">
        <f t="shared" si="12"/>
        <v>12.492565928668652</v>
      </c>
      <c r="G29" s="200">
        <f t="shared" si="3"/>
        <v>2.6381574179758616E-2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14.30834476475848</v>
      </c>
      <c r="R29" s="11">
        <v>16.637943662662977</v>
      </c>
      <c r="S29" s="345">
        <f t="shared" si="4"/>
        <v>2.3295988979044964</v>
      </c>
      <c r="T29" s="345">
        <v>6.1363814093629445</v>
      </c>
      <c r="U29" s="345">
        <f t="shared" si="5"/>
        <v>8.46598030726744</v>
      </c>
      <c r="V29" s="346">
        <f t="shared" si="6"/>
        <v>2.4077427165955623E-2</v>
      </c>
      <c r="X29" s="231" t="str">
        <f>name!B3</f>
        <v>All industries</v>
      </c>
      <c r="Y29" s="34">
        <f>SUM(Y7:Y28)</f>
        <v>528.02699999999982</v>
      </c>
      <c r="Z29" s="34">
        <f>SUM(Z7:Z28)</f>
        <v>565.89699999999959</v>
      </c>
      <c r="AA29" s="349">
        <f t="shared" si="7"/>
        <v>37.869999999999777</v>
      </c>
      <c r="AB29" s="34">
        <f>SUM(AB7:AB28)</f>
        <v>264.04405366748045</v>
      </c>
      <c r="AC29" s="349">
        <f t="shared" si="8"/>
        <v>301.91405366748023</v>
      </c>
      <c r="AD29" s="350">
        <f t="shared" si="9"/>
        <v>2.7402301206592261E-2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25.592986315264991</v>
      </c>
      <c r="C30" s="11">
        <f t="shared" si="12"/>
        <v>29.452959533524652</v>
      </c>
      <c r="D30" s="11">
        <f t="shared" si="12"/>
        <v>3.8599732182596651</v>
      </c>
      <c r="E30" s="11">
        <f t="shared" si="12"/>
        <v>15.188370591112973</v>
      </c>
      <c r="F30" s="11">
        <f t="shared" si="12"/>
        <v>19.048343809372636</v>
      </c>
      <c r="G30" s="200">
        <f t="shared" si="3"/>
        <v>3.154785539238647E-2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5.4989687699165621</v>
      </c>
      <c r="K30" s="11">
        <f t="array" ref="K30:K38">MMULT(aggregation!$B$13:$AA$21,C65:C90)</f>
        <v>11.379364213033444</v>
      </c>
      <c r="L30" s="11">
        <f t="array" ref="L30:L38">MMULT(aggregation!$B$13:$AA$21,D65:D90)</f>
        <v>5.880395443116881</v>
      </c>
      <c r="M30" s="11">
        <f t="array" ref="M30:M38">MMULT(aggregation!$B$13:$AA$21,E65:E90)</f>
        <v>4.4323498997039881</v>
      </c>
      <c r="N30" s="11">
        <f t="array" ref="N30:N38">MMULT(aggregation!$B$13:$AA$21,F65:F90)</f>
        <v>10.31274534282087</v>
      </c>
      <c r="O30" s="11"/>
      <c r="P30" s="10" t="str">
        <f>name!D27</f>
        <v>82 Transport and mobile machine drivers and operatives</v>
      </c>
      <c r="Q30" s="11">
        <v>24.503394586598091</v>
      </c>
      <c r="R30" s="11">
        <v>27.414920146221188</v>
      </c>
      <c r="S30" s="345">
        <f t="shared" si="4"/>
        <v>2.9115255596230973</v>
      </c>
      <c r="T30" s="345">
        <v>14.053280558970052</v>
      </c>
      <c r="U30" s="345">
        <f t="shared" si="5"/>
        <v>16.964806118593149</v>
      </c>
      <c r="V30" s="346">
        <f t="shared" si="6"/>
        <v>3.0682466714200274E-2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9.6062155875487178</v>
      </c>
      <c r="C31" s="11">
        <f t="shared" si="12"/>
        <v>7.8552426477169508</v>
      </c>
      <c r="D31" s="11">
        <f t="shared" si="12"/>
        <v>-1.7509729398317675</v>
      </c>
      <c r="E31" s="11">
        <f t="shared" si="12"/>
        <v>3.3318661580412616</v>
      </c>
      <c r="F31" s="11">
        <f t="shared" si="12"/>
        <v>1.5808932182094946</v>
      </c>
      <c r="G31" s="200">
        <f t="shared" si="3"/>
        <v>2.0049320260538739E-2</v>
      </c>
      <c r="H31" s="11"/>
      <c r="I31" s="11" t="str">
        <f>I20</f>
        <v>Professional occupations</v>
      </c>
      <c r="J31" s="11">
        <v>26.936505189968276</v>
      </c>
      <c r="K31" s="11">
        <v>46.566060431195922</v>
      </c>
      <c r="L31" s="11">
        <v>19.629555241227642</v>
      </c>
      <c r="M31" s="11">
        <v>17.595995386492316</v>
      </c>
      <c r="N31" s="11">
        <v>37.225550627719954</v>
      </c>
      <c r="O31" s="11"/>
      <c r="P31" s="10" t="str">
        <f>name!D28</f>
        <v>91 Elementary trades and related occupations</v>
      </c>
      <c r="Q31" s="11">
        <v>7.4941550318092185</v>
      </c>
      <c r="R31" s="11">
        <v>6.0946053913882325</v>
      </c>
      <c r="S31" s="345">
        <f t="shared" si="4"/>
        <v>-1.399549640420986</v>
      </c>
      <c r="T31" s="345">
        <v>2.1694113977035516</v>
      </c>
      <c r="U31" s="345">
        <f t="shared" si="5"/>
        <v>0.76986175728256567</v>
      </c>
      <c r="V31" s="346">
        <f t="shared" si="6"/>
        <v>1.7093746775433738E-2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43.609111510559089</v>
      </c>
      <c r="C32" s="11">
        <f t="shared" si="12"/>
        <v>43.025543059103974</v>
      </c>
      <c r="D32" s="11">
        <f t="shared" si="12"/>
        <v>-0.58356845145512004</v>
      </c>
      <c r="E32" s="11">
        <f t="shared" si="12"/>
        <v>21.829412669338399</v>
      </c>
      <c r="F32" s="11">
        <f t="shared" si="12"/>
        <v>21.245844217883281</v>
      </c>
      <c r="G32" s="200">
        <f t="shared" ref="G32" si="13">IF(B32&gt;0,(1+(E32/B32))^(1/($C$6-$B$6))-1,0)</f>
        <v>2.7425681614782871E-2</v>
      </c>
      <c r="H32" s="11"/>
      <c r="I32" s="11" t="str">
        <f>I21</f>
        <v>Associate professional occupations</v>
      </c>
      <c r="J32" s="11">
        <v>7.800226968563436</v>
      </c>
      <c r="K32" s="11">
        <v>14.228073885805081</v>
      </c>
      <c r="L32" s="11">
        <v>6.4278469172416468</v>
      </c>
      <c r="M32" s="11">
        <v>5.1219379252523343</v>
      </c>
      <c r="N32" s="11">
        <v>11.549784842493981</v>
      </c>
      <c r="O32" s="11"/>
      <c r="P32" s="10" t="str">
        <f>name!D29</f>
        <v>92 Elementary administration and service occupations</v>
      </c>
      <c r="Q32" s="11">
        <v>21.783596195794214</v>
      </c>
      <c r="R32" s="11">
        <v>22.75773122384469</v>
      </c>
      <c r="S32" s="345">
        <f t="shared" ref="S32" si="14">R32-Q32</f>
        <v>0.97413502805047614</v>
      </c>
      <c r="T32" s="345">
        <v>9.4096040349467032</v>
      </c>
      <c r="U32" s="345">
        <f>SUM(S32:T32)</f>
        <v>10.383739062997179</v>
      </c>
      <c r="V32" s="346">
        <f t="shared" ref="V32" si="15">IF(Q32&gt;0,(1+(T32/Q32))^(1/($C$6-$B$6))-1,0)</f>
        <v>2.4224964194617948E-2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528.02700000000004</v>
      </c>
      <c r="C33" s="11">
        <f>SUM(C62,C91,C120,C149,C178,C207,C236,C265,C294)</f>
        <v>565.89699999999982</v>
      </c>
      <c r="D33" s="11">
        <f t="shared" si="12"/>
        <v>37.869999999999791</v>
      </c>
      <c r="E33" s="11">
        <f t="shared" si="12"/>
        <v>264.04405366748045</v>
      </c>
      <c r="F33" s="11">
        <f t="shared" si="12"/>
        <v>301.91405366748018</v>
      </c>
      <c r="G33" s="200">
        <f t="shared" si="3"/>
        <v>2.7402301206592261E-2</v>
      </c>
      <c r="H33" s="11"/>
      <c r="I33" s="11" t="str">
        <f>I22</f>
        <v>Administrative and secretarial occupations</v>
      </c>
      <c r="J33" s="11">
        <v>3.6529922202902565</v>
      </c>
      <c r="K33" s="11">
        <v>6.3289571957630129</v>
      </c>
      <c r="L33" s="11">
        <v>2.6759649754727568</v>
      </c>
      <c r="M33" s="11">
        <v>2.569370308765734</v>
      </c>
      <c r="N33" s="11">
        <v>5.2453352842384913</v>
      </c>
      <c r="O33" s="11"/>
      <c r="P33" s="10" t="str">
        <f>name!D3</f>
        <v>All occupations</v>
      </c>
      <c r="Q33" s="11">
        <f>SUM(Q7:Q32)</f>
        <v>288.35576130500459</v>
      </c>
      <c r="R33" s="11">
        <f>SUM(R7:R32)</f>
        <v>305.63708187542579</v>
      </c>
      <c r="S33" s="345">
        <f>R33-Q33</f>
        <v>17.281320570421201</v>
      </c>
      <c r="T33" s="11">
        <f>SUM(T7:T32)</f>
        <v>121.16332032499216</v>
      </c>
      <c r="U33" s="345">
        <f>SUM(S33:T33)</f>
        <v>138.44464089541336</v>
      </c>
      <c r="V33" s="346">
        <f t="shared" si="6"/>
        <v>2.366149427116726E-2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0.92147553745405553</v>
      </c>
      <c r="K34" s="11">
        <v>2.1769010536859099</v>
      </c>
      <c r="L34" s="11">
        <v>1.2554255162318544</v>
      </c>
      <c r="M34" s="11">
        <v>0.75872348166723724</v>
      </c>
      <c r="N34" s="11">
        <v>2.0141489978990914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1.8985327845628952</v>
      </c>
      <c r="K35" s="11">
        <v>5.1115026402570471</v>
      </c>
      <c r="L35" s="11">
        <v>3.2129698556941522</v>
      </c>
      <c r="M35" s="11">
        <v>1.8554832922241962</v>
      </c>
      <c r="N35" s="11">
        <v>5.0684531479183486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0.4346984621274011</v>
      </c>
      <c r="C36" s="11">
        <v>0.82157227266886512</v>
      </c>
      <c r="D36" s="11">
        <f>C36-B36</f>
        <v>0.38687381054146402</v>
      </c>
      <c r="E36" s="11">
        <v>0.31003394267575973</v>
      </c>
      <c r="F36" s="11">
        <f>SUM(D36:E36)</f>
        <v>0.69690775321722376</v>
      </c>
      <c r="G36" s="200">
        <f>IF(B36&gt;0,(1+(E36/B36))^(1/($C$6-$B$6))-1,0)</f>
        <v>3.6543366136350564E-2</v>
      </c>
      <c r="I36" s="11" t="str">
        <f t="shared" si="17"/>
        <v>Sales and customer service occupations</v>
      </c>
      <c r="J36" s="11">
        <v>1.3863343838455235</v>
      </c>
      <c r="K36" s="11">
        <v>3.4163790798779554</v>
      </c>
      <c r="L36" s="11">
        <v>2.0300446960324319</v>
      </c>
      <c r="M36" s="11">
        <v>1.0636671823381891</v>
      </c>
      <c r="N36" s="11">
        <v>3.0937118783706214</v>
      </c>
      <c r="P36" s="10" t="str">
        <f>name!D4</f>
        <v>11 Corporate managers and directors</v>
      </c>
      <c r="Q36" s="11">
        <v>11.464081888361639</v>
      </c>
      <c r="R36" s="11">
        <v>13.82810153045245</v>
      </c>
      <c r="S36" s="345">
        <f>R36-Q36</f>
        <v>2.3640196420908115</v>
      </c>
      <c r="T36" s="345">
        <v>7.2656897751549767</v>
      </c>
      <c r="U36" s="345">
        <f>SUM(S36:T36)</f>
        <v>9.6297094172457882</v>
      </c>
      <c r="V36" s="346">
        <f>IF(Q36&gt;0,(1+(T36/Q36))^(1/($C$6-$B$6))-1,0)</f>
        <v>3.3267763490371527E-2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0.14277382025683946</v>
      </c>
      <c r="C37" s="11">
        <v>0.41122072179225194</v>
      </c>
      <c r="D37" s="11">
        <f t="shared" ref="D37:D60" si="25">C37-B37</f>
        <v>0.26844690153541251</v>
      </c>
      <c r="E37" s="11">
        <v>0.16893226461365493</v>
      </c>
      <c r="F37" s="11">
        <f t="shared" ref="F37:F60" si="26">SUM(D37:E37)</f>
        <v>0.43737916614906747</v>
      </c>
      <c r="G37" s="200">
        <f t="shared" ref="G37:G62" si="27">IF(B37&gt;0,(1+(E37/B37))^(1/($C$6-$B$6))-1,0)</f>
        <v>5.3431854284443414E-2</v>
      </c>
      <c r="I37" s="11" t="str">
        <f t="shared" si="17"/>
        <v>Process, plant and machine operatives</v>
      </c>
      <c r="J37" s="11">
        <v>0.53012337305818069</v>
      </c>
      <c r="K37" s="11">
        <v>1.7135680500767685</v>
      </c>
      <c r="L37" s="11">
        <v>1.183444677018588</v>
      </c>
      <c r="M37" s="11">
        <v>0.59689486759217381</v>
      </c>
      <c r="N37" s="11">
        <v>1.7803395446107615</v>
      </c>
      <c r="P37" s="10" t="str">
        <f>name!D5</f>
        <v>12 Other managers and proprietors</v>
      </c>
      <c r="Q37" s="11">
        <v>6.4686365457254276</v>
      </c>
      <c r="R37" s="11">
        <v>9.2281126975538559</v>
      </c>
      <c r="S37" s="345">
        <f t="shared" ref="S37:S60" si="28">R37-Q37</f>
        <v>2.7594761518284283</v>
      </c>
      <c r="T37" s="345">
        <v>5.3366379188817072</v>
      </c>
      <c r="U37" s="345">
        <f t="shared" ref="U37:U60" si="29">SUM(S37:T37)</f>
        <v>8.0961140707101364</v>
      </c>
      <c r="V37" s="346">
        <f t="shared" ref="V37:V62" si="30">IF(Q37&gt;0,(1+(T37/Q37))^(1/($C$6-$B$6))-1,0)</f>
        <v>4.0920486192797201E-2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1.3156816624849528</v>
      </c>
      <c r="C38" s="11">
        <v>2.3907101804675537</v>
      </c>
      <c r="D38" s="11">
        <f t="shared" si="25"/>
        <v>1.0750285179826009</v>
      </c>
      <c r="E38" s="11">
        <v>0.67947472457878999</v>
      </c>
      <c r="F38" s="11">
        <f t="shared" si="26"/>
        <v>1.7545032425613909</v>
      </c>
      <c r="G38" s="200">
        <f t="shared" si="27"/>
        <v>2.8146673539904299E-2</v>
      </c>
      <c r="I38" s="11" t="str">
        <f t="shared" si="17"/>
        <v>Elementary occupations</v>
      </c>
      <c r="J38" s="11">
        <v>0.99526686418922683</v>
      </c>
      <c r="K38" s="11">
        <v>3.0354304799916703</v>
      </c>
      <c r="L38" s="11">
        <v>2.0401636158024434</v>
      </c>
      <c r="M38" s="11">
        <v>1.0499569461655673</v>
      </c>
      <c r="N38" s="11">
        <v>3.0901205619680105</v>
      </c>
      <c r="P38" s="10" t="str">
        <f>name!D6</f>
        <v>21 Science, research, engineering and technology professionals</v>
      </c>
      <c r="Q38" s="11">
        <v>5.3981405210632376</v>
      </c>
      <c r="R38" s="11">
        <v>7.7882492834272643</v>
      </c>
      <c r="S38" s="345">
        <f t="shared" si="28"/>
        <v>2.3901087623640267</v>
      </c>
      <c r="T38" s="345">
        <v>3.4165718353312351</v>
      </c>
      <c r="U38" s="345">
        <f t="shared" si="29"/>
        <v>5.8066805976952622</v>
      </c>
      <c r="V38" s="346">
        <f t="shared" si="30"/>
        <v>3.3231403162276685E-2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1.6545148361906927</v>
      </c>
      <c r="C39" s="11">
        <v>3.347821011982874</v>
      </c>
      <c r="D39" s="11">
        <f t="shared" si="25"/>
        <v>1.6933061757921812</v>
      </c>
      <c r="E39" s="11">
        <v>1.2057312046321751</v>
      </c>
      <c r="F39" s="11">
        <f t="shared" si="26"/>
        <v>2.8990373804243563</v>
      </c>
      <c r="G39" s="200">
        <f t="shared" si="27"/>
        <v>3.71673780589592E-2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19.408638713950456</v>
      </c>
      <c r="R39" s="11">
        <v>23.233754175374301</v>
      </c>
      <c r="S39" s="345">
        <f t="shared" si="28"/>
        <v>3.8251154614238452</v>
      </c>
      <c r="T39" s="345">
        <v>12.529034726937455</v>
      </c>
      <c r="U39" s="345">
        <f t="shared" si="29"/>
        <v>16.354150188361302</v>
      </c>
      <c r="V39" s="346">
        <f t="shared" si="30"/>
        <v>3.3761958954949822E-2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1.8000482222292933</v>
      </c>
      <c r="C40" s="11">
        <v>2.7165144934533867</v>
      </c>
      <c r="D40" s="11">
        <f>C40-B40</f>
        <v>0.91646627122409341</v>
      </c>
      <c r="E40" s="11">
        <v>1.1318519254353259</v>
      </c>
      <c r="F40" s="11">
        <f>SUM(D40:E40)</f>
        <v>2.0483181966594195</v>
      </c>
      <c r="G40" s="200">
        <f>IF(B40&gt;0,(1+(E40/B40))^(1/($C$6-$B$6))-1,0)</f>
        <v>3.3057121015514834E-2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13.69799012893438</v>
      </c>
      <c r="R40" s="11">
        <v>16.007783788815704</v>
      </c>
      <c r="S40" s="345">
        <f t="shared" si="28"/>
        <v>2.3097936598813238</v>
      </c>
      <c r="T40" s="345">
        <v>8.0732551742021101</v>
      </c>
      <c r="U40" s="345">
        <f t="shared" si="29"/>
        <v>10.383048834083434</v>
      </c>
      <c r="V40" s="346">
        <f t="shared" si="30"/>
        <v>3.1371425159837818E-2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0.50029227889032224</v>
      </c>
      <c r="C41" s="11">
        <v>1.1126405219829201</v>
      </c>
      <c r="D41" s="11">
        <f t="shared" si="25"/>
        <v>0.61234824309259783</v>
      </c>
      <c r="E41" s="11">
        <v>0.38583758280740216</v>
      </c>
      <c r="F41" s="11">
        <f t="shared" si="26"/>
        <v>0.99818582590000005</v>
      </c>
      <c r="G41" s="200">
        <f t="shared" si="27"/>
        <v>3.88469557296236E-2</v>
      </c>
      <c r="I41" s="11" t="str">
        <f>I30</f>
        <v>Managers, directors and senior officials</v>
      </c>
      <c r="J41" s="11">
        <f t="array" ref="J41:J49">MMULT(aggregation!$B$13:$AA$21,B94:B119)</f>
        <v>12.896100778436178</v>
      </c>
      <c r="K41" s="11">
        <f t="array" ref="K41:K49">MMULT(aggregation!$B$13:$AA$21,C94:C119)</f>
        <v>16.475258571688776</v>
      </c>
      <c r="L41" s="11">
        <f t="array" ref="L41:L49">MMULT(aggregation!$B$13:$AA$21,D94:D119)</f>
        <v>3.579157793252596</v>
      </c>
      <c r="M41" s="11">
        <f t="array" ref="M41:M49">MMULT(aggregation!$B$13:$AA$21,E94:E119)</f>
        <v>8.8126581000866064</v>
      </c>
      <c r="N41" s="11">
        <f t="array" ref="N41:N49">MMULT(aggregation!$B$13:$AA$21,F94:F119)</f>
        <v>12.391815893339203</v>
      </c>
      <c r="P41" s="10" t="str">
        <f>name!D9</f>
        <v>24 Business, media and public service professionals</v>
      </c>
      <c r="Q41" s="11">
        <v>12.674339566239949</v>
      </c>
      <c r="R41" s="11">
        <v>16.851115164544844</v>
      </c>
      <c r="S41" s="345">
        <f t="shared" si="28"/>
        <v>4.1767755983048946</v>
      </c>
      <c r="T41" s="345">
        <v>8.1224828359742034</v>
      </c>
      <c r="U41" s="345">
        <f t="shared" si="29"/>
        <v>12.299258434279098</v>
      </c>
      <c r="V41" s="346">
        <f t="shared" si="30"/>
        <v>3.3565750669165118E-2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0.1545606586462428</v>
      </c>
      <c r="C42" s="11">
        <v>0.30343784019119335</v>
      </c>
      <c r="D42" s="11">
        <f t="shared" si="25"/>
        <v>0.14887718154495055</v>
      </c>
      <c r="E42" s="11">
        <v>9.6719931672800297E-2</v>
      </c>
      <c r="F42" s="11">
        <f t="shared" si="26"/>
        <v>0.24559711321775085</v>
      </c>
      <c r="G42" s="200">
        <f t="shared" si="27"/>
        <v>3.2929463695520633E-2</v>
      </c>
      <c r="I42" s="11" t="str">
        <f>I31</f>
        <v>Professional occupations</v>
      </c>
      <c r="J42" s="11">
        <v>35.27127102589084</v>
      </c>
      <c r="K42" s="11">
        <v>37.796987634137778</v>
      </c>
      <c r="L42" s="11">
        <v>2.5257166082469324</v>
      </c>
      <c r="M42" s="11">
        <v>18.781853984836335</v>
      </c>
      <c r="N42" s="11">
        <v>21.30757059308327</v>
      </c>
      <c r="P42" s="10" t="str">
        <f>name!D10</f>
        <v>31 Science, engineering and technology associate professionals</v>
      </c>
      <c r="Q42" s="11">
        <v>2.2374947385097683</v>
      </c>
      <c r="R42" s="11">
        <v>2.7111354208968184</v>
      </c>
      <c r="S42" s="345">
        <f t="shared" si="28"/>
        <v>0.47364068238705004</v>
      </c>
      <c r="T42" s="345">
        <v>1.2216526080483303</v>
      </c>
      <c r="U42" s="345">
        <f t="shared" si="29"/>
        <v>1.6952932904353804</v>
      </c>
      <c r="V42" s="346">
        <f t="shared" si="30"/>
        <v>2.9470254408412888E-2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3.8590225053852671E-2</v>
      </c>
      <c r="C43" s="11">
        <v>0.10599278646002201</v>
      </c>
      <c r="D43" s="11">
        <f t="shared" si="25"/>
        <v>6.7402561406169348E-2</v>
      </c>
      <c r="E43" s="11">
        <v>3.8720882547298836E-2</v>
      </c>
      <c r="F43" s="11">
        <f t="shared" si="26"/>
        <v>0.10612344395346818</v>
      </c>
      <c r="G43" s="200">
        <f t="shared" si="27"/>
        <v>4.7412225992978119E-2</v>
      </c>
      <c r="I43" s="11" t="str">
        <f>I32</f>
        <v>Associate professional occupations</v>
      </c>
      <c r="J43" s="11">
        <v>18.028212526270284</v>
      </c>
      <c r="K43" s="11">
        <v>20.868544487629055</v>
      </c>
      <c r="L43" s="11">
        <v>2.8403319613587685</v>
      </c>
      <c r="M43" s="11">
        <v>9.928596849352207</v>
      </c>
      <c r="N43" s="11">
        <v>12.768928810710975</v>
      </c>
      <c r="P43" s="10" t="str">
        <f>name!D11</f>
        <v>32 Health and social care associate professionals</v>
      </c>
      <c r="Q43" s="11">
        <v>8.2804888912823689</v>
      </c>
      <c r="R43" s="11">
        <v>9.6640705456178928</v>
      </c>
      <c r="S43" s="345">
        <f t="shared" si="28"/>
        <v>1.3835816543355239</v>
      </c>
      <c r="T43" s="345">
        <v>5.3239298265100512</v>
      </c>
      <c r="U43" s="345">
        <f t="shared" si="29"/>
        <v>6.7075114808455751</v>
      </c>
      <c r="V43" s="346">
        <f t="shared" si="30"/>
        <v>3.3653391883855299E-2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2.3626902451100492E-2</v>
      </c>
      <c r="C44" s="11">
        <v>7.2774372788175959E-2</v>
      </c>
      <c r="D44" s="11">
        <f t="shared" si="25"/>
        <v>4.9147470337075463E-2</v>
      </c>
      <c r="E44" s="11">
        <v>1.7610322197935523E-2</v>
      </c>
      <c r="F44" s="11">
        <f t="shared" si="26"/>
        <v>6.675779253501099E-2</v>
      </c>
      <c r="G44" s="200">
        <f t="shared" si="27"/>
        <v>3.7828300700176287E-2</v>
      </c>
      <c r="I44" s="11" t="str">
        <f>I33</f>
        <v>Administrative and secretarial occupations</v>
      </c>
      <c r="J44" s="11">
        <v>11.302960705691646</v>
      </c>
      <c r="K44" s="11">
        <v>14.556714025392999</v>
      </c>
      <c r="L44" s="11">
        <v>3.2537533197013522</v>
      </c>
      <c r="M44" s="11">
        <v>7.4138559555277954</v>
      </c>
      <c r="N44" s="11">
        <v>10.667609275229147</v>
      </c>
      <c r="P44" s="10" t="str">
        <f>name!D12</f>
        <v>33 Protective service occupations</v>
      </c>
      <c r="Q44" s="11">
        <v>1.4121843111339303</v>
      </c>
      <c r="R44" s="11">
        <v>2.536988968841182</v>
      </c>
      <c r="S44" s="345">
        <f t="shared" si="28"/>
        <v>1.1248046577072517</v>
      </c>
      <c r="T44" s="345">
        <v>1.0113146544566043</v>
      </c>
      <c r="U44" s="345">
        <f t="shared" si="29"/>
        <v>2.136119312163856</v>
      </c>
      <c r="V44" s="346">
        <f t="shared" si="30"/>
        <v>3.6661008148797025E-2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7.7963778628592453E-2</v>
      </c>
      <c r="C45" s="11">
        <v>0.13761380700468928</v>
      </c>
      <c r="D45" s="11">
        <f t="shared" ref="D45:D46" si="31">C45-B45</f>
        <v>5.9650028376096828E-2</v>
      </c>
      <c r="E45" s="11">
        <v>5.3240767911244755E-2</v>
      </c>
      <c r="F45" s="11">
        <f t="shared" ref="F45:F46" si="32">SUM(D45:E45)</f>
        <v>0.11289079628734158</v>
      </c>
      <c r="G45" s="200">
        <f t="shared" si="27"/>
        <v>3.5309979669815972E-2</v>
      </c>
      <c r="I45" s="11" t="str">
        <f t="shared" ref="I45:I49" si="33">I34</f>
        <v>Skilled trades occupations</v>
      </c>
      <c r="J45" s="11">
        <v>2.9045430980941354</v>
      </c>
      <c r="K45" s="11">
        <v>4.4677469887014514</v>
      </c>
      <c r="L45" s="11">
        <v>1.5632038906073156</v>
      </c>
      <c r="M45" s="11">
        <v>2.0858095660091429</v>
      </c>
      <c r="N45" s="11">
        <v>3.6490134566164585</v>
      </c>
      <c r="P45" s="10" t="str">
        <f>name!D13</f>
        <v>34 Culture, media and sports occupations</v>
      </c>
      <c r="Q45" s="11">
        <v>3.7313535248443075</v>
      </c>
      <c r="R45" s="11">
        <v>4.1731604774342417</v>
      </c>
      <c r="S45" s="345">
        <f t="shared" si="28"/>
        <v>0.44180695258993419</v>
      </c>
      <c r="T45" s="345">
        <v>2.0578933691762975</v>
      </c>
      <c r="U45" s="345">
        <f t="shared" si="29"/>
        <v>2.4997003217662317</v>
      </c>
      <c r="V45" s="346">
        <f t="shared" si="30"/>
        <v>2.9715013456263817E-2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0.36914553088944357</v>
      </c>
      <c r="C46" s="11">
        <v>0.7600677261228167</v>
      </c>
      <c r="D46" s="11">
        <f t="shared" si="31"/>
        <v>0.39092219523337313</v>
      </c>
      <c r="E46" s="11">
        <v>0.25365708856560365</v>
      </c>
      <c r="F46" s="11">
        <f t="shared" si="32"/>
        <v>0.64457928379897678</v>
      </c>
      <c r="G46" s="200">
        <f t="shared" si="27"/>
        <v>3.5484306021486889E-2</v>
      </c>
      <c r="I46" s="11" t="str">
        <f t="shared" si="33"/>
        <v>Caring, leisure and other service occupations</v>
      </c>
      <c r="J46" s="11">
        <v>6.1973852155773921</v>
      </c>
      <c r="K46" s="11">
        <v>9.6501313005994991</v>
      </c>
      <c r="L46" s="11">
        <v>3.4527460850221061</v>
      </c>
      <c r="M46" s="11">
        <v>5.2712783964902572</v>
      </c>
      <c r="N46" s="11">
        <v>8.7240244815123642</v>
      </c>
      <c r="P46" s="10" t="str">
        <f>name!D14</f>
        <v>35 Business and public service associate professionals</v>
      </c>
      <c r="Q46" s="11">
        <v>13.624039726298168</v>
      </c>
      <c r="R46" s="11">
        <v>15.194437782217195</v>
      </c>
      <c r="S46" s="345">
        <f t="shared" si="28"/>
        <v>1.5703980559190267</v>
      </c>
      <c r="T46" s="345">
        <v>7.6427790784936107</v>
      </c>
      <c r="U46" s="345">
        <f t="shared" si="29"/>
        <v>9.2131771344126374</v>
      </c>
      <c r="V46" s="346">
        <f t="shared" si="30"/>
        <v>3.013254635972018E-2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0.30155024091967864</v>
      </c>
      <c r="C47" s="11">
        <v>0.63774317225408561</v>
      </c>
      <c r="D47" s="11">
        <f t="shared" si="25"/>
        <v>0.33619293133440697</v>
      </c>
      <c r="E47" s="11">
        <v>0.22633493430938387</v>
      </c>
      <c r="F47" s="11">
        <f t="shared" si="26"/>
        <v>0.56252786564379087</v>
      </c>
      <c r="G47" s="200">
        <f t="shared" si="27"/>
        <v>3.8034972809651624E-2</v>
      </c>
      <c r="I47" s="11" t="str">
        <f t="shared" si="33"/>
        <v>Sales and customer service occupations</v>
      </c>
      <c r="J47" s="11">
        <v>5.5081123221653332</v>
      </c>
      <c r="K47" s="11">
        <v>8.5949943275488216</v>
      </c>
      <c r="L47" s="11">
        <v>3.0868820053834893</v>
      </c>
      <c r="M47" s="11">
        <v>3.74121657741326</v>
      </c>
      <c r="N47" s="11">
        <v>6.8280985827967502</v>
      </c>
      <c r="P47" s="10" t="str">
        <f>name!D15</f>
        <v>41 Administrative occupations</v>
      </c>
      <c r="Q47" s="11">
        <v>32.75650972177565</v>
      </c>
      <c r="R47" s="11">
        <v>26.397909237598718</v>
      </c>
      <c r="S47" s="345">
        <f t="shared" si="28"/>
        <v>-6.3586004841769324</v>
      </c>
      <c r="T47" s="345">
        <v>16.508345570963158</v>
      </c>
      <c r="U47" s="345">
        <f t="shared" si="29"/>
        <v>10.149745086786226</v>
      </c>
      <c r="V47" s="346">
        <f t="shared" si="30"/>
        <v>2.7580780372895797E-2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2.4477237628461483E-2</v>
      </c>
      <c r="C48" s="11">
        <v>6.3193723448515843E-2</v>
      </c>
      <c r="D48" s="11">
        <f t="shared" si="25"/>
        <v>3.871648582005436E-2</v>
      </c>
      <c r="E48" s="11">
        <v>2.5939541782551992E-2</v>
      </c>
      <c r="F48" s="11">
        <f t="shared" si="26"/>
        <v>6.4656027602606359E-2</v>
      </c>
      <c r="G48" s="200">
        <f t="shared" si="27"/>
        <v>4.9351158641846249E-2</v>
      </c>
      <c r="I48" s="11" t="str">
        <f t="shared" si="33"/>
        <v>Process, plant and machine operatives</v>
      </c>
      <c r="J48" s="11">
        <v>1.7263133661022296</v>
      </c>
      <c r="K48" s="11">
        <v>4.0015617921276885</v>
      </c>
      <c r="L48" s="11">
        <v>2.2752484260254588</v>
      </c>
      <c r="M48" s="11">
        <v>1.7805738512020985</v>
      </c>
      <c r="N48" s="11">
        <v>4.0558222772275574</v>
      </c>
      <c r="P48" s="10" t="str">
        <f>name!D16</f>
        <v>42 Secretarial and related occupations</v>
      </c>
      <c r="Q48" s="11">
        <v>9.1106590793231561</v>
      </c>
      <c r="R48" s="11">
        <v>6.1774980461133877</v>
      </c>
      <c r="S48" s="345">
        <f t="shared" si="28"/>
        <v>-2.9331610332097684</v>
      </c>
      <c r="T48" s="345">
        <v>4.59150081757622</v>
      </c>
      <c r="U48" s="345">
        <f t="shared" si="29"/>
        <v>1.6583397843664516</v>
      </c>
      <c r="V48" s="346">
        <f t="shared" si="30"/>
        <v>2.7580724313346128E-2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1.4801727840497995E-2</v>
      </c>
      <c r="C49" s="11">
        <v>2.8352915702695571E-2</v>
      </c>
      <c r="D49" s="11">
        <f t="shared" si="25"/>
        <v>1.3551187862197576E-2</v>
      </c>
      <c r="E49" s="11">
        <v>1.3103839381950495E-2</v>
      </c>
      <c r="F49" s="11">
        <f t="shared" si="26"/>
        <v>2.6655027244148071E-2</v>
      </c>
      <c r="G49" s="200">
        <f t="shared" si="27"/>
        <v>4.3178343959975773E-2</v>
      </c>
      <c r="I49" s="11" t="str">
        <f t="shared" si="33"/>
        <v>Elementary occupations</v>
      </c>
      <c r="J49" s="11">
        <v>3.5493410531407106</v>
      </c>
      <c r="K49" s="11">
        <v>5.7992414586524319</v>
      </c>
      <c r="L49" s="11">
        <v>2.2499004055117209</v>
      </c>
      <c r="M49" s="11">
        <v>3.0994193232327754</v>
      </c>
      <c r="N49" s="11">
        <v>5.3493197287444971</v>
      </c>
      <c r="P49" s="10" t="str">
        <f>name!D17</f>
        <v>51 Skilled agricultural and related trades</v>
      </c>
      <c r="Q49" s="11">
        <v>1.0719141527060088</v>
      </c>
      <c r="R49" s="11">
        <v>1.3623799331988338</v>
      </c>
      <c r="S49" s="345">
        <f t="shared" si="28"/>
        <v>0.29046578049282501</v>
      </c>
      <c r="T49" s="345">
        <v>0.85907837536136222</v>
      </c>
      <c r="U49" s="345">
        <f t="shared" si="29"/>
        <v>1.1495441558541872</v>
      </c>
      <c r="V49" s="346">
        <f t="shared" si="30"/>
        <v>4.001923731208934E-2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8.9403904573760809E-3</v>
      </c>
      <c r="C50" s="11">
        <v>1.6573270325448967E-2</v>
      </c>
      <c r="D50" s="11">
        <f t="shared" si="25"/>
        <v>7.6328798680728865E-3</v>
      </c>
      <c r="E50" s="11">
        <v>5.209470393719883E-3</v>
      </c>
      <c r="F50" s="11">
        <f t="shared" si="26"/>
        <v>1.284235026179277E-2</v>
      </c>
      <c r="G50" s="200">
        <f t="shared" si="27"/>
        <v>3.1081620704316082E-2</v>
      </c>
      <c r="O50" s="71"/>
      <c r="P50" s="10" t="str">
        <f>name!D18</f>
        <v>52 Skilled metal, electrical and electronic trades</v>
      </c>
      <c r="Q50" s="11">
        <v>0.48246580010926859</v>
      </c>
      <c r="R50" s="11">
        <v>1.2717109361088432</v>
      </c>
      <c r="S50" s="345">
        <f t="shared" si="28"/>
        <v>0.78924513599957469</v>
      </c>
      <c r="T50" s="345">
        <v>0.60016820018910177</v>
      </c>
      <c r="U50" s="345">
        <f t="shared" si="29"/>
        <v>1.3894133361886765</v>
      </c>
      <c r="V50" s="346">
        <f t="shared" si="30"/>
        <v>5.5360920845629602E-2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3.6958594181653753E-3</v>
      </c>
      <c r="C51" s="11">
        <v>6.046660008048552E-3</v>
      </c>
      <c r="D51" s="11">
        <f t="shared" ref="D51" si="34">C51-B51</f>
        <v>2.3508005898831767E-3</v>
      </c>
      <c r="E51" s="11">
        <v>2.2275772906798297E-3</v>
      </c>
      <c r="F51" s="11">
        <f t="shared" ref="F51" si="35">SUM(D51:E51)</f>
        <v>4.578377880563006E-3</v>
      </c>
      <c r="G51" s="200">
        <f t="shared" si="27"/>
        <v>3.1946590763084259E-2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0.28356462845621322</v>
      </c>
      <c r="R51" s="11">
        <v>0.32695654978602523</v>
      </c>
      <c r="S51" s="345">
        <f t="shared" si="28"/>
        <v>4.3391921329812011E-2</v>
      </c>
      <c r="T51" s="345">
        <v>0.16025305678654464</v>
      </c>
      <c r="U51" s="345">
        <f t="shared" si="29"/>
        <v>0.20364497811635665</v>
      </c>
      <c r="V51" s="346">
        <f t="shared" si="30"/>
        <v>3.0315349264514735E-2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2.9750176692577339E-2</v>
      </c>
      <c r="C52" s="11">
        <v>5.1206648920425077E-2</v>
      </c>
      <c r="D52" s="11">
        <f t="shared" si="25"/>
        <v>2.1456472227847738E-2</v>
      </c>
      <c r="E52" s="11">
        <v>1.9475089491618459E-2</v>
      </c>
      <c r="F52" s="11">
        <f t="shared" si="26"/>
        <v>4.09315617194662E-2</v>
      </c>
      <c r="G52" s="200">
        <f t="shared" si="27"/>
        <v>3.414134501717947E-2</v>
      </c>
      <c r="I52" s="11" t="str">
        <f>I41</f>
        <v>Managers, directors and senior officials</v>
      </c>
      <c r="J52" s="11">
        <f t="array" ref="J52:J60">MMULT(aggregation!$B$13:$AA$21,B123:B148)</f>
        <v>2.8811099172928931</v>
      </c>
      <c r="K52" s="11">
        <f t="array" ref="K52:K60">MMULT(aggregation!$B$13:$AA$21,C123:C148)</f>
        <v>3.3938163073903165</v>
      </c>
      <c r="L52" s="11">
        <f t="array" ref="L52:L60">MMULT(aggregation!$B$13:$AA$21,D123:D148)</f>
        <v>0.51270639009742347</v>
      </c>
      <c r="M52" s="11">
        <f t="array" ref="M52:M60">MMULT(aggregation!$B$13:$AA$21,E123:E148)</f>
        <v>1.7961187448032998</v>
      </c>
      <c r="N52" s="11">
        <f t="array" ref="N52:N60">MMULT(aggregation!$B$13:$AA$21,F123:F148)</f>
        <v>2.3088251349007232</v>
      </c>
      <c r="P52" s="10" t="str">
        <f>name!D20</f>
        <v>54 Textiles, printing and other skilled trades</v>
      </c>
      <c r="Q52" s="11">
        <v>3.7274703727132086</v>
      </c>
      <c r="R52" s="11">
        <v>3.682377439798397</v>
      </c>
      <c r="S52" s="345">
        <f t="shared" si="28"/>
        <v>-4.5092932914811534E-2</v>
      </c>
      <c r="T52" s="345">
        <v>2.1199797978199908</v>
      </c>
      <c r="U52" s="345">
        <f t="shared" si="29"/>
        <v>2.0748868649051793</v>
      </c>
      <c r="V52" s="346">
        <f t="shared" si="30"/>
        <v>3.0473486152449158E-2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2.7404911515808591E-2</v>
      </c>
      <c r="C53" s="11">
        <v>6.9150113700569518E-2</v>
      </c>
      <c r="D53" s="11">
        <f t="shared" si="25"/>
        <v>4.1745202184760924E-2</v>
      </c>
      <c r="E53" s="11">
        <v>2.450361282409232E-2</v>
      </c>
      <c r="F53" s="11">
        <f t="shared" si="26"/>
        <v>6.624881500885324E-2</v>
      </c>
      <c r="G53" s="200">
        <f t="shared" si="27"/>
        <v>4.3503760738786479E-2</v>
      </c>
      <c r="I53" s="11" t="str">
        <f>I42</f>
        <v>Professional occupations</v>
      </c>
      <c r="J53" s="11">
        <v>5.8209680509962816</v>
      </c>
      <c r="K53" s="11">
        <v>3.2795573772173592</v>
      </c>
      <c r="L53" s="11">
        <v>-2.5414106737789224</v>
      </c>
      <c r="M53" s="11">
        <v>1.5860406272978769</v>
      </c>
      <c r="N53" s="11">
        <v>-0.95537004648104573</v>
      </c>
      <c r="P53" s="10" t="str">
        <f>name!D21</f>
        <v>61 Caring personal service occupations</v>
      </c>
      <c r="Q53" s="11">
        <v>34.1422017340129</v>
      </c>
      <c r="R53" s="11">
        <v>39.597617457473248</v>
      </c>
      <c r="S53" s="345">
        <f t="shared" si="28"/>
        <v>5.455415723460348</v>
      </c>
      <c r="T53" s="345">
        <v>21.811786079866096</v>
      </c>
      <c r="U53" s="345">
        <f t="shared" si="29"/>
        <v>27.267201803326444</v>
      </c>
      <c r="V53" s="346">
        <f t="shared" si="30"/>
        <v>3.3481328138165845E-2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1.8306476868659126E-2</v>
      </c>
      <c r="C54" s="11">
        <v>4.9598966754837034E-2</v>
      </c>
      <c r="D54" s="11">
        <f t="shared" ref="D54:D55" si="36">C54-B54</f>
        <v>3.1292489886177909E-2</v>
      </c>
      <c r="E54" s="11">
        <v>1.8325895260715167E-2</v>
      </c>
      <c r="F54" s="11">
        <f t="shared" ref="F54:F55" si="37">SUM(D54:E54)</f>
        <v>4.9618385146893075E-2</v>
      </c>
      <c r="G54" s="200">
        <f t="shared" si="27"/>
        <v>4.7331143845614543E-2</v>
      </c>
      <c r="I54" s="11" t="str">
        <f>I43</f>
        <v>Associate professional occupations</v>
      </c>
      <c r="J54" s="11">
        <v>5.2987914906361775</v>
      </c>
      <c r="K54" s="11">
        <v>5.1555988800773402</v>
      </c>
      <c r="L54" s="11">
        <v>-0.1431926105588377</v>
      </c>
      <c r="M54" s="11">
        <v>2.3664818854076266</v>
      </c>
      <c r="N54" s="11">
        <v>2.2232892748487885</v>
      </c>
      <c r="P54" s="10" t="str">
        <f>name!D22</f>
        <v>62 Leisure, travel and related personal service occupations</v>
      </c>
      <c r="Q54" s="11">
        <v>7.2214412264770438</v>
      </c>
      <c r="R54" s="11">
        <v>7.5277894110856298</v>
      </c>
      <c r="S54" s="345">
        <f t="shared" si="28"/>
        <v>0.30634818460858604</v>
      </c>
      <c r="T54" s="345">
        <v>4.0670968416312565</v>
      </c>
      <c r="U54" s="345">
        <f t="shared" si="29"/>
        <v>4.3734450262398425</v>
      </c>
      <c r="V54" s="346">
        <f t="shared" si="30"/>
        <v>3.0230148186551231E-2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1.3922809061534035E-3</v>
      </c>
      <c r="C55" s="11">
        <v>3.4678387642477614E-3</v>
      </c>
      <c r="D55" s="11">
        <f t="shared" si="36"/>
        <v>2.0755578580943582E-3</v>
      </c>
      <c r="E55" s="11">
        <v>1.3074215181411426E-3</v>
      </c>
      <c r="F55" s="11">
        <f t="shared" si="37"/>
        <v>3.3829793762355006E-3</v>
      </c>
      <c r="G55" s="200">
        <f t="shared" si="27"/>
        <v>4.513550561028401E-2</v>
      </c>
      <c r="I55" s="11" t="str">
        <f>I44</f>
        <v>Administrative and secretarial occupations</v>
      </c>
      <c r="J55" s="11">
        <v>4.396385735018848</v>
      </c>
      <c r="K55" s="11">
        <v>5.2829210008498411</v>
      </c>
      <c r="L55" s="11">
        <v>0.88653526583099296</v>
      </c>
      <c r="M55" s="11">
        <v>2.8981117956945566</v>
      </c>
      <c r="N55" s="11">
        <v>3.7846470615255492</v>
      </c>
      <c r="P55" s="10" t="str">
        <f>name!D23</f>
        <v>63 Community and civil enforcement occupations</v>
      </c>
      <c r="Q55" s="11">
        <v>0.11892334711585575</v>
      </c>
      <c r="R55" s="11">
        <v>0.15761452901964637</v>
      </c>
      <c r="S55" s="345">
        <f t="shared" si="28"/>
        <v>3.8691181903790617E-2</v>
      </c>
      <c r="T55" s="345">
        <v>0.10093538019624464</v>
      </c>
      <c r="U55" s="345">
        <f t="shared" si="29"/>
        <v>0.13962656210003527</v>
      </c>
      <c r="V55" s="346">
        <f t="shared" si="30"/>
        <v>4.1817797769517107E-2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5.8077586924073929E-2</v>
      </c>
      <c r="C56" s="11">
        <v>0.10177002000087965</v>
      </c>
      <c r="D56" s="11">
        <f t="shared" si="25"/>
        <v>4.3692433076805717E-2</v>
      </c>
      <c r="E56" s="11">
        <v>3.4603510240436189E-2</v>
      </c>
      <c r="F56" s="11">
        <f t="shared" si="26"/>
        <v>7.8295943317241906E-2</v>
      </c>
      <c r="G56" s="200">
        <f t="shared" si="27"/>
        <v>3.1649503553366154E-2</v>
      </c>
      <c r="I56" s="11" t="str">
        <f t="shared" ref="I56:I60" si="38">I45</f>
        <v>Skilled trades occupations</v>
      </c>
      <c r="J56" s="11">
        <v>1.3671648078739889</v>
      </c>
      <c r="K56" s="11">
        <v>1.9141658566779793</v>
      </c>
      <c r="L56" s="11">
        <v>0.54700104880399048</v>
      </c>
      <c r="M56" s="11">
        <v>0.90574542838549532</v>
      </c>
      <c r="N56" s="11">
        <v>1.4527464771894858</v>
      </c>
      <c r="P56" s="10" t="str">
        <f>name!D24</f>
        <v>71 Sales occupations</v>
      </c>
      <c r="Q56" s="11">
        <v>17.545310225594537</v>
      </c>
      <c r="R56" s="11">
        <v>15.015017587415155</v>
      </c>
      <c r="S56" s="345">
        <f t="shared" si="28"/>
        <v>-2.5302926381793824</v>
      </c>
      <c r="T56" s="345">
        <v>8.7797362831527543</v>
      </c>
      <c r="U56" s="345">
        <f t="shared" si="29"/>
        <v>6.2494436449733719</v>
      </c>
      <c r="V56" s="346">
        <f t="shared" si="30"/>
        <v>2.7418085712796803E-2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3.4134331254661275E-2</v>
      </c>
      <c r="C57" s="11">
        <v>0.1177905188591002</v>
      </c>
      <c r="D57" s="11">
        <f t="shared" si="25"/>
        <v>8.3656187604438936E-2</v>
      </c>
      <c r="E57" s="11">
        <v>3.2716681112000962E-2</v>
      </c>
      <c r="F57" s="11">
        <f t="shared" si="26"/>
        <v>0.1163728687164399</v>
      </c>
      <c r="G57" s="200">
        <f t="shared" si="27"/>
        <v>4.5830025085663584E-2</v>
      </c>
      <c r="I57" s="11" t="str">
        <f t="shared" si="38"/>
        <v>Caring, leisure and other service occupations</v>
      </c>
      <c r="J57" s="11">
        <v>4.8280389000227473</v>
      </c>
      <c r="K57" s="11">
        <v>5.8476070343630129</v>
      </c>
      <c r="L57" s="11">
        <v>1.0195681343402654</v>
      </c>
      <c r="M57" s="11">
        <v>3.2037644129807914</v>
      </c>
      <c r="N57" s="11">
        <v>4.223332547321057</v>
      </c>
      <c r="P57" s="10" t="str">
        <f>name!D25</f>
        <v>72 Customer service occupations</v>
      </c>
      <c r="Q57" s="11">
        <v>5.640346227099494</v>
      </c>
      <c r="R57" s="11">
        <v>7.9693024444472309</v>
      </c>
      <c r="S57" s="345">
        <f t="shared" si="28"/>
        <v>2.3289562173477369</v>
      </c>
      <c r="T57" s="345">
        <v>3.8811423018698559</v>
      </c>
      <c r="U57" s="345">
        <f t="shared" si="29"/>
        <v>6.2100985192175928</v>
      </c>
      <c r="V57" s="346">
        <f t="shared" si="30"/>
        <v>3.5523451955719043E-2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3.1081562796725786E-2</v>
      </c>
      <c r="C58" s="11">
        <v>0.11735150669846278</v>
      </c>
      <c r="D58" s="11">
        <f t="shared" ref="D58:D59" si="39">C58-B58</f>
        <v>8.6269943901736992E-2</v>
      </c>
      <c r="E58" s="11">
        <v>3.7617855938401494E-2</v>
      </c>
      <c r="F58" s="11">
        <f t="shared" ref="F58:F59" si="40">SUM(D58:E58)</f>
        <v>0.12388779984013848</v>
      </c>
      <c r="G58" s="200">
        <f t="shared" si="27"/>
        <v>5.4297915088358684E-2</v>
      </c>
      <c r="I58" s="11" t="str">
        <f t="shared" si="38"/>
        <v>Sales and customer service occupations</v>
      </c>
      <c r="J58" s="11">
        <v>1.815317020511956</v>
      </c>
      <c r="K58" s="11">
        <v>2.6834085677892006</v>
      </c>
      <c r="L58" s="11">
        <v>0.8680915472772448</v>
      </c>
      <c r="M58" s="11">
        <v>1.1962031475881336</v>
      </c>
      <c r="N58" s="11">
        <v>2.0642946948653784</v>
      </c>
      <c r="P58" s="10" t="str">
        <f>name!D26</f>
        <v>81 Process, plant and machine operatives</v>
      </c>
      <c r="Q58" s="11">
        <v>4.1458760240972312</v>
      </c>
      <c r="R58" s="11">
        <v>5.490346238461643</v>
      </c>
      <c r="S58" s="345">
        <f t="shared" si="28"/>
        <v>1.3444702143644118</v>
      </c>
      <c r="T58" s="345">
        <v>2.6821154070367572</v>
      </c>
      <c r="U58" s="345">
        <f t="shared" si="29"/>
        <v>4.0265856214011695</v>
      </c>
      <c r="V58" s="346">
        <f t="shared" si="30"/>
        <v>3.382043031193871E-2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5.5110397467256891E-2</v>
      </c>
      <c r="C59" s="11">
        <v>0.19135359076947547</v>
      </c>
      <c r="D59" s="11">
        <f t="shared" si="39"/>
        <v>0.13624319330221857</v>
      </c>
      <c r="E59" s="11">
        <v>7.3865794085080011E-2</v>
      </c>
      <c r="F59" s="11">
        <f t="shared" si="40"/>
        <v>0.21010898738729858</v>
      </c>
      <c r="G59" s="200">
        <f t="shared" si="27"/>
        <v>5.8323404128192591E-2</v>
      </c>
      <c r="I59" s="11" t="str">
        <f t="shared" si="38"/>
        <v>Process, plant and machine operatives</v>
      </c>
      <c r="J59" s="11">
        <v>0.82053781867755571</v>
      </c>
      <c r="K59" s="11">
        <v>1.5335224129298917</v>
      </c>
      <c r="L59" s="11">
        <v>0.71298459425233585</v>
      </c>
      <c r="M59" s="11">
        <v>0.70289073982607353</v>
      </c>
      <c r="N59" s="11">
        <v>1.4158753340784094</v>
      </c>
      <c r="P59" s="10" t="str">
        <f>name!D27</f>
        <v>82 Transport and mobile machine drivers and operatives</v>
      </c>
      <c r="Q59" s="11">
        <v>1.0895917286669088</v>
      </c>
      <c r="R59" s="11">
        <v>2.0380393873034448</v>
      </c>
      <c r="S59" s="345">
        <f t="shared" si="28"/>
        <v>0.94844765863653602</v>
      </c>
      <c r="T59" s="345">
        <v>1.1350900321429205</v>
      </c>
      <c r="U59" s="345">
        <f t="shared" si="29"/>
        <v>2.0835376907794565</v>
      </c>
      <c r="V59" s="346">
        <f t="shared" si="30"/>
        <v>4.873784361280098E-2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3.1504494577724656E-4</v>
      </c>
      <c r="C60" s="11">
        <v>6.5949409056090583E-4</v>
      </c>
      <c r="D60" s="11">
        <f t="shared" si="25"/>
        <v>3.4444914478365927E-4</v>
      </c>
      <c r="E60" s="11">
        <v>2.6783737789898255E-4</v>
      </c>
      <c r="F60" s="11">
        <f t="shared" si="26"/>
        <v>6.1228652268264182E-4</v>
      </c>
      <c r="G60" s="200">
        <f t="shared" si="27"/>
        <v>4.1870859478713385E-2</v>
      </c>
      <c r="I60" s="11" t="str">
        <f t="shared" si="38"/>
        <v>Elementary occupations</v>
      </c>
      <c r="J60" s="11">
        <v>1.7363171173626344</v>
      </c>
      <c r="K60" s="11">
        <v>2.9404952724254736</v>
      </c>
      <c r="L60" s="11">
        <v>1.2041781550628394</v>
      </c>
      <c r="M60" s="11">
        <v>1.4267093543873255</v>
      </c>
      <c r="N60" s="11">
        <v>2.6308875094501647</v>
      </c>
      <c r="P60" s="10" t="str">
        <f>name!D28</f>
        <v>91 Elementary trades and related occupations</v>
      </c>
      <c r="Q60" s="11">
        <v>2.1120605557394967</v>
      </c>
      <c r="R60" s="11">
        <v>1.7606372563287169</v>
      </c>
      <c r="S60" s="345">
        <f t="shared" si="28"/>
        <v>-0.35142329941077977</v>
      </c>
      <c r="T60" s="345">
        <v>1.1624547603377102</v>
      </c>
      <c r="U60" s="345">
        <f t="shared" si="29"/>
        <v>0.81103146092693046</v>
      </c>
      <c r="V60" s="346">
        <f t="shared" si="30"/>
        <v>2.9665221452313872E-2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3.4219921753626377E-2</v>
      </c>
      <c r="C61" s="11">
        <v>8.8772372290032653E-2</v>
      </c>
      <c r="D61" s="11">
        <f t="shared" ref="D61" si="41">C61-B61</f>
        <v>5.4552450536406276E-2</v>
      </c>
      <c r="E61" s="11">
        <v>3.2666410054085646E-2</v>
      </c>
      <c r="F61" s="11">
        <f t="shared" ref="F61" si="42">SUM(D61:E61)</f>
        <v>8.7218860590491915E-2</v>
      </c>
      <c r="G61" s="200">
        <f t="shared" ref="G61" si="43">IF(B61&gt;0,(1+(E61/B61))^(1/($C$6-$B$6))-1,0)</f>
        <v>4.5692254335295113E-2</v>
      </c>
      <c r="P61" s="10" t="str">
        <f>name!D29</f>
        <v>92 Elementary administration and service occupations</v>
      </c>
      <c r="Q61" s="11">
        <v>21.825515314764882</v>
      </c>
      <c r="R61" s="11">
        <v>20.267811835259291</v>
      </c>
      <c r="S61" s="345">
        <f t="shared" ref="S61" si="44">R61-Q61</f>
        <v>-1.5577034795055908</v>
      </c>
      <c r="T61" s="345">
        <v>12.419808634391698</v>
      </c>
      <c r="U61" s="345">
        <f t="shared" ref="U61" si="45">SUM(S61:T61)</f>
        <v>10.862105154886107</v>
      </c>
      <c r="V61" s="346">
        <f t="shared" ref="V61" si="46">IF(Q61&gt;0,(1+(T61/Q61))^(1/($C$6-$B$6))-1,0)</f>
        <v>3.0486843722647317E-2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7.1551545252382338</v>
      </c>
      <c r="C62" s="11">
        <f t="shared" ref="C62:F62" si="47">SUM(C36:C61)</f>
        <v>13.723396547502132</v>
      </c>
      <c r="D62" s="11">
        <f t="shared" si="47"/>
        <v>6.5682420222638997</v>
      </c>
      <c r="E62" s="11">
        <f t="shared" si="47"/>
        <v>4.8899761086987468</v>
      </c>
      <c r="F62" s="11">
        <f t="shared" si="47"/>
        <v>11.458218130962649</v>
      </c>
      <c r="G62" s="200">
        <f t="shared" si="27"/>
        <v>3.5331672040807671E-2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239.67123869499548</v>
      </c>
      <c r="R62" s="11">
        <f>SUM(R36:R61)</f>
        <v>260.25991812457397</v>
      </c>
      <c r="S62" s="345">
        <f>R62-Q62</f>
        <v>20.588679429578491</v>
      </c>
      <c r="T62" s="11">
        <f>SUM(T36:T61)</f>
        <v>142.88073334248827</v>
      </c>
      <c r="U62" s="345">
        <f>SUM(S62:T62)</f>
        <v>163.46941277206676</v>
      </c>
      <c r="V62" s="346">
        <f t="shared" si="30"/>
        <v>3.1664060757897738E-2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3.7931276998333208</v>
      </c>
      <c r="K63" s="11">
        <f t="array" ref="K63:K71">MMULT(aggregation!$B$13:$AA$21,C152:C177)</f>
        <v>4.2767757836636999</v>
      </c>
      <c r="L63" s="11">
        <f t="array" ref="L63:L71">MMULT(aggregation!$B$13:$AA$21,D152:D177)</f>
        <v>0.48364808383037938</v>
      </c>
      <c r="M63" s="11">
        <f t="array" ref="M63:M71">MMULT(aggregation!$B$13:$AA$21,E152:E177)</f>
        <v>2.227457557226729</v>
      </c>
      <c r="N63" s="11">
        <f t="array" ref="N63:N71">MMULT(aggregation!$B$13:$AA$21,F152:F177)</f>
        <v>2.7111056410571086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5.530808645429973</v>
      </c>
      <c r="K64" s="11">
        <v>5.7281034557350736</v>
      </c>
      <c r="L64" s="11">
        <v>0.19729481030510077</v>
      </c>
      <c r="M64" s="11">
        <v>2.3675122975853755</v>
      </c>
      <c r="N64" s="11">
        <v>2.5648071078904766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4.0792380902098646</v>
      </c>
      <c r="C65" s="11">
        <v>7.3713802697953748</v>
      </c>
      <c r="D65" s="11">
        <f>C65-B65</f>
        <v>3.2921421795855101</v>
      </c>
      <c r="E65" s="11">
        <v>2.8381370612044852</v>
      </c>
      <c r="F65" s="11">
        <f>SUM(D65:E65)</f>
        <v>6.1302792407899958</v>
      </c>
      <c r="G65" s="200">
        <f>IF(B65&gt;0,(1+(E65/B65))^(1/($C$6-$B$6))-1,0)</f>
        <v>3.5835565203798048E-2</v>
      </c>
      <c r="I65" s="11" t="str">
        <f>I54</f>
        <v>Associate professional occupations</v>
      </c>
      <c r="J65" s="11">
        <v>4.3337024321792663</v>
      </c>
      <c r="K65" s="11">
        <v>4.3676897290876582</v>
      </c>
      <c r="L65" s="11">
        <v>3.3987296908391584E-2</v>
      </c>
      <c r="M65" s="11">
        <v>1.9245228210343626</v>
      </c>
      <c r="N65" s="11">
        <v>1.9585101179427542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1.4197306797066975</v>
      </c>
      <c r="C66" s="11">
        <v>4.0079839432380684</v>
      </c>
      <c r="D66" s="11">
        <f t="shared" ref="D66:D89" si="50">C66-B66</f>
        <v>2.5882532635313709</v>
      </c>
      <c r="E66" s="11">
        <v>1.5942128384995029</v>
      </c>
      <c r="F66" s="11">
        <f t="shared" ref="F66:F89" si="51">SUM(D66:E66)</f>
        <v>4.1824661020308742</v>
      </c>
      <c r="G66" s="200">
        <f t="shared" ref="G66:G89" si="52">IF(B66&gt;0,(1+(E66/B66))^(1/($C$6-$B$6))-1,0)</f>
        <v>5.1466102034291028E-2</v>
      </c>
      <c r="I66" s="11" t="str">
        <f>I55</f>
        <v>Administrative and secretarial occupations</v>
      </c>
      <c r="J66" s="11">
        <v>3.9950027920360562</v>
      </c>
      <c r="K66" s="11">
        <v>4.5706230846778917</v>
      </c>
      <c r="L66" s="11">
        <v>0.57562029264183556</v>
      </c>
      <c r="M66" s="11">
        <v>2.3444897328984191</v>
      </c>
      <c r="N66" s="11">
        <v>2.920110025540255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5.1517642237708587</v>
      </c>
      <c r="C67" s="11">
        <v>9.7726639413915866</v>
      </c>
      <c r="D67" s="11">
        <f t="shared" si="50"/>
        <v>4.6208997176207278</v>
      </c>
      <c r="E67" s="11">
        <v>2.8668140924296663</v>
      </c>
      <c r="F67" s="11">
        <f t="shared" si="51"/>
        <v>7.4877138100503942</v>
      </c>
      <c r="G67" s="200">
        <f t="shared" si="52"/>
        <v>2.9934073972892827E-2</v>
      </c>
      <c r="I67" s="11" t="str">
        <f t="shared" ref="I67:I71" si="53">I56</f>
        <v>Skilled trades occupations</v>
      </c>
      <c r="J67" s="11">
        <v>3.2112333760859171</v>
      </c>
      <c r="K67" s="11">
        <v>4.1326570387278823</v>
      </c>
      <c r="L67" s="11">
        <v>0.92142366264196573</v>
      </c>
      <c r="M67" s="11">
        <v>1.8076896322153442</v>
      </c>
      <c r="N67" s="11">
        <v>2.72911329485731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5.0842638262949613</v>
      </c>
      <c r="C68" s="11">
        <v>9.7295492218170718</v>
      </c>
      <c r="D68" s="11">
        <f t="shared" si="50"/>
        <v>4.6452853955221105</v>
      </c>
      <c r="E68" s="11">
        <v>3.7382160417123589</v>
      </c>
      <c r="F68" s="11">
        <f t="shared" si="51"/>
        <v>8.3835014372344698</v>
      </c>
      <c r="G68" s="200">
        <f t="shared" si="52"/>
        <v>3.7426903949551171E-2</v>
      </c>
      <c r="I68" s="11" t="str">
        <f t="shared" si="53"/>
        <v>Caring, leisure and other service occupations</v>
      </c>
      <c r="J68" s="11">
        <v>3.0694110287378016</v>
      </c>
      <c r="K68" s="11">
        <v>4.1219554692945266</v>
      </c>
      <c r="L68" s="11">
        <v>1.0525444405567248</v>
      </c>
      <c r="M68" s="11">
        <v>2.1955419693631288</v>
      </c>
      <c r="N68" s="11">
        <v>3.2480864099198534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10.424954813554402</v>
      </c>
      <c r="C69" s="11">
        <v>15.367724739655868</v>
      </c>
      <c r="D69" s="11">
        <f t="shared" ref="D69" si="54">C69-B69</f>
        <v>4.9427699261014659</v>
      </c>
      <c r="E69" s="11">
        <v>6.6597621845537693</v>
      </c>
      <c r="F69" s="11">
        <f t="shared" ref="F69" si="55">SUM(D69:E69)</f>
        <v>11.602532110655236</v>
      </c>
      <c r="G69" s="200">
        <f t="shared" si="52"/>
        <v>3.3480390263676663E-2</v>
      </c>
      <c r="I69" s="11" t="str">
        <f t="shared" si="53"/>
        <v>Sales and customer service occupations</v>
      </c>
      <c r="J69" s="11">
        <v>1.8537837524464926</v>
      </c>
      <c r="K69" s="11">
        <v>2.5830371807458574</v>
      </c>
      <c r="L69" s="11">
        <v>0.7292534282993649</v>
      </c>
      <c r="M69" s="11">
        <v>1.0544185787572173</v>
      </c>
      <c r="N69" s="11">
        <v>1.7836720070565821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6.2755223263480575</v>
      </c>
      <c r="C70" s="11">
        <v>11.696122528331394</v>
      </c>
      <c r="D70" s="11">
        <f t="shared" si="50"/>
        <v>5.4206002019833361</v>
      </c>
      <c r="E70" s="11">
        <v>4.3312030677965216</v>
      </c>
      <c r="F70" s="11">
        <f t="shared" si="51"/>
        <v>9.7518032697798578</v>
      </c>
      <c r="G70" s="200">
        <f t="shared" si="52"/>
        <v>3.5608078873526017E-2</v>
      </c>
      <c r="I70" s="11" t="str">
        <f t="shared" si="53"/>
        <v>Process, plant and machine operatives</v>
      </c>
      <c r="J70" s="11">
        <v>1.4696217324166958</v>
      </c>
      <c r="K70" s="11">
        <v>2.6648300143817165</v>
      </c>
      <c r="L70" s="11">
        <v>1.1952082819650203</v>
      </c>
      <c r="M70" s="11">
        <v>1.2241127363019859</v>
      </c>
      <c r="N70" s="11">
        <v>2.4193210182670062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1.0029595173140786</v>
      </c>
      <c r="C71" s="11">
        <v>1.5255719897736448</v>
      </c>
      <c r="D71" s="11">
        <f t="shared" si="50"/>
        <v>0.52261247245956621</v>
      </c>
      <c r="E71" s="11">
        <v>0.49975349261994068</v>
      </c>
      <c r="F71" s="11">
        <f t="shared" si="51"/>
        <v>1.0223659650795069</v>
      </c>
      <c r="G71" s="200">
        <f t="shared" si="52"/>
        <v>2.7321024426862017E-2</v>
      </c>
      <c r="I71" s="11" t="str">
        <f t="shared" si="53"/>
        <v>Elementary occupations</v>
      </c>
      <c r="J71" s="11">
        <v>1.7096188765894562</v>
      </c>
      <c r="K71" s="11">
        <v>2.7457771648103644</v>
      </c>
      <c r="L71" s="11">
        <v>1.0361582882209084</v>
      </c>
      <c r="M71" s="11">
        <v>1.3665540984552977</v>
      </c>
      <c r="N71" s="11">
        <v>2.4027123866762063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1.2150896405071796</v>
      </c>
      <c r="C72" s="11">
        <v>2.8030371555736924</v>
      </c>
      <c r="D72" s="11">
        <f t="shared" si="50"/>
        <v>1.5879475150665128</v>
      </c>
      <c r="E72" s="11">
        <v>1.0504496703482853</v>
      </c>
      <c r="F72" s="11">
        <f t="shared" si="51"/>
        <v>2.6383971854147981</v>
      </c>
      <c r="G72" s="200">
        <f t="shared" si="52"/>
        <v>4.2407559667627881E-2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0.29500835929193914</v>
      </c>
      <c r="C73" s="11">
        <v>0.80726894710877062</v>
      </c>
      <c r="D73" s="11">
        <f t="shared" si="50"/>
        <v>0.51226058781683148</v>
      </c>
      <c r="E73" s="11">
        <v>0.17791272303889863</v>
      </c>
      <c r="F73" s="11">
        <f t="shared" si="51"/>
        <v>0.69017331085573008</v>
      </c>
      <c r="G73" s="200">
        <f t="shared" si="52"/>
        <v>3.1961805092937334E-2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1.6234152893605194</v>
      </c>
      <c r="C74" s="11">
        <v>2.5953529344185866</v>
      </c>
      <c r="D74" s="11">
        <f t="shared" ref="D74:D75" si="56">C74-B74</f>
        <v>0.97193764505806723</v>
      </c>
      <c r="E74" s="11">
        <v>1.0144065955302413</v>
      </c>
      <c r="F74" s="11">
        <f t="shared" ref="F74:F75" si="57">SUM(D74:E74)</f>
        <v>1.9863442405883085</v>
      </c>
      <c r="G74" s="200">
        <f t="shared" si="52"/>
        <v>3.2890752085050989E-2</v>
      </c>
      <c r="I74" s="11" t="str">
        <f>I63</f>
        <v>Managers, directors and senior officials</v>
      </c>
      <c r="J74" s="11">
        <f t="array" ref="J74:J82">MMULT(aggregation!$B$13:$AA$21,B181:B206)</f>
        <v>9.4686299363980027</v>
      </c>
      <c r="K74" s="11">
        <f t="array" ref="K74:K82">MMULT(aggregation!$B$13:$AA$21,C181:C206)</f>
        <v>10.282134454516299</v>
      </c>
      <c r="L74" s="11">
        <f t="array" ref="L74:L82">MMULT(aggregation!$B$13:$AA$21,D181:D206)</f>
        <v>0.81350451811829583</v>
      </c>
      <c r="M74" s="11">
        <f t="array" ref="M74:M82">MMULT(aggregation!$B$13:$AA$21,E181:E206)</f>
        <v>4.3946822745067902</v>
      </c>
      <c r="N74" s="11">
        <f t="array" ref="N74:N82">MMULT(aggregation!$B$13:$AA$21,F181:F206)</f>
        <v>5.2081867926250851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3.6637541620897198</v>
      </c>
      <c r="C75" s="11">
        <v>6.4968428589303882</v>
      </c>
      <c r="D75" s="11">
        <f t="shared" si="56"/>
        <v>2.8330886968406683</v>
      </c>
      <c r="E75" s="11">
        <v>2.3794154437149682</v>
      </c>
      <c r="F75" s="11">
        <f t="shared" si="57"/>
        <v>5.2125041405556365</v>
      </c>
      <c r="G75" s="200">
        <f t="shared" si="52"/>
        <v>3.3925461841933569E-2</v>
      </c>
      <c r="I75" s="11" t="str">
        <f>I64</f>
        <v>Professional occupations</v>
      </c>
      <c r="J75" s="11">
        <v>12.630187594792519</v>
      </c>
      <c r="K75" s="11">
        <v>13.920956080003315</v>
      </c>
      <c r="L75" s="11">
        <v>1.290768485210795</v>
      </c>
      <c r="M75" s="11">
        <v>5.605606340665279</v>
      </c>
      <c r="N75" s="11">
        <v>6.896374825876074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3.1484388891858681</v>
      </c>
      <c r="C76" s="11">
        <v>5.6483321149896675</v>
      </c>
      <c r="D76" s="11">
        <f t="shared" si="50"/>
        <v>2.4998932258037994</v>
      </c>
      <c r="E76" s="11">
        <v>2.2001222074635765</v>
      </c>
      <c r="F76" s="11">
        <f t="shared" si="51"/>
        <v>4.7000154332673763</v>
      </c>
      <c r="G76" s="200">
        <f t="shared" si="52"/>
        <v>3.5959505210386045E-2</v>
      </c>
      <c r="I76" s="11" t="str">
        <f>I65</f>
        <v>Associate professional occupations</v>
      </c>
      <c r="J76" s="11">
        <v>12.099991665777196</v>
      </c>
      <c r="K76" s="11">
        <v>11.593139655744478</v>
      </c>
      <c r="L76" s="11">
        <v>-0.50685201003271896</v>
      </c>
      <c r="M76" s="11">
        <v>4.8611293344418982</v>
      </c>
      <c r="N76" s="11">
        <v>4.3542773244091793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0.50455333110438816</v>
      </c>
      <c r="C77" s="11">
        <v>0.68062508077334549</v>
      </c>
      <c r="D77" s="11">
        <f t="shared" si="50"/>
        <v>0.17607174966895733</v>
      </c>
      <c r="E77" s="11">
        <v>0.36924810130215735</v>
      </c>
      <c r="F77" s="11">
        <f t="shared" si="51"/>
        <v>0.54531985097111468</v>
      </c>
      <c r="G77" s="200">
        <f t="shared" si="52"/>
        <v>3.7290447129729509E-2</v>
      </c>
      <c r="I77" s="11" t="str">
        <f>I66</f>
        <v>Administrative and secretarial occupations</v>
      </c>
      <c r="J77" s="11">
        <v>12.362168276901278</v>
      </c>
      <c r="K77" s="11">
        <v>9.4086220470618969</v>
      </c>
      <c r="L77" s="11">
        <v>-2.9535462298393811</v>
      </c>
      <c r="M77" s="11">
        <v>5.1030404230002695</v>
      </c>
      <c r="N77" s="11">
        <v>2.1494941931608884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8.2708776921883442E-2</v>
      </c>
      <c r="C78" s="11">
        <v>0.14210921786391445</v>
      </c>
      <c r="D78" s="11">
        <f t="shared" si="50"/>
        <v>5.9400440942031008E-2</v>
      </c>
      <c r="E78" s="11">
        <v>5.6289673852496946E-2</v>
      </c>
      <c r="F78" s="11">
        <f t="shared" si="51"/>
        <v>0.11569011479452795</v>
      </c>
      <c r="G78" s="200">
        <f t="shared" si="52"/>
        <v>3.521500292048052E-2</v>
      </c>
      <c r="I78" s="11" t="str">
        <f t="shared" ref="I78:I82" si="58">I67</f>
        <v>Skilled trades occupations</v>
      </c>
      <c r="J78" s="11">
        <v>18.965871128252619</v>
      </c>
      <c r="K78" s="11">
        <v>18.592116659952683</v>
      </c>
      <c r="L78" s="11">
        <v>-0.37375446829993586</v>
      </c>
      <c r="M78" s="11">
        <v>7.1819131199846735</v>
      </c>
      <c r="N78" s="11">
        <v>6.808158651684737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0.38034577676287118</v>
      </c>
      <c r="C79" s="11">
        <v>1.0777615524381954</v>
      </c>
      <c r="D79" s="11">
        <f t="shared" si="50"/>
        <v>0.6974157756753242</v>
      </c>
      <c r="E79" s="11">
        <v>0.34576925405217362</v>
      </c>
      <c r="F79" s="11">
        <f t="shared" si="51"/>
        <v>1.0431850297274978</v>
      </c>
      <c r="G79" s="200">
        <f t="shared" si="52"/>
        <v>4.4051180026825509E-2</v>
      </c>
      <c r="I79" s="11" t="str">
        <f t="shared" si="58"/>
        <v>Caring, leisure and other service occupations</v>
      </c>
      <c r="J79" s="11">
        <v>16.304133373398066</v>
      </c>
      <c r="K79" s="11">
        <v>19.082477451321196</v>
      </c>
      <c r="L79" s="11">
        <v>2.7783440779231321</v>
      </c>
      <c r="M79" s="11">
        <v>9.8712663356339263</v>
      </c>
      <c r="N79" s="11">
        <v>12.64961041355706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0.15031947802312354</v>
      </c>
      <c r="C80" s="11">
        <v>0.31729269037448082</v>
      </c>
      <c r="D80" s="11">
        <f t="shared" ref="D80" si="59">C80-B80</f>
        <v>0.16697321235135729</v>
      </c>
      <c r="E80" s="11">
        <v>0.10818897543023856</v>
      </c>
      <c r="F80" s="11">
        <f t="shared" ref="F80" si="60">SUM(D80:E80)</f>
        <v>0.27516218778159585</v>
      </c>
      <c r="G80" s="200">
        <f t="shared" si="52"/>
        <v>3.6805516721151399E-2</v>
      </c>
      <c r="I80" s="11" t="str">
        <f t="shared" si="58"/>
        <v>Sales and customer service occupations</v>
      </c>
      <c r="J80" s="11">
        <v>10.238654307774313</v>
      </c>
      <c r="K80" s="11">
        <v>11.428731885522106</v>
      </c>
      <c r="L80" s="11">
        <v>1.1900775777477932</v>
      </c>
      <c r="M80" s="11">
        <v>4.7588317342839357</v>
      </c>
      <c r="N80" s="11">
        <v>5.9489093120317289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0.3081015057461774</v>
      </c>
      <c r="C81" s="11">
        <v>0.63973759300931921</v>
      </c>
      <c r="D81" s="11">
        <f t="shared" si="50"/>
        <v>0.33163608726314181</v>
      </c>
      <c r="E81" s="11">
        <v>0.24847557833232808</v>
      </c>
      <c r="F81" s="11">
        <f t="shared" si="51"/>
        <v>0.58011166559546989</v>
      </c>
      <c r="G81" s="200">
        <f t="shared" si="52"/>
        <v>4.0212576013909374E-2</v>
      </c>
      <c r="I81" s="11" t="str">
        <f t="shared" si="58"/>
        <v>Process, plant and machine operatives</v>
      </c>
      <c r="J81" s="11">
        <v>8.9799887399446234</v>
      </c>
      <c r="K81" s="11">
        <v>14.260288602032709</v>
      </c>
      <c r="L81" s="11">
        <v>5.2802998620880865</v>
      </c>
      <c r="M81" s="11">
        <v>5.5119288498693733</v>
      </c>
      <c r="N81" s="11">
        <v>10.79222871195746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1.6180662248331315</v>
      </c>
      <c r="C82" s="11">
        <v>4.4293877460008595</v>
      </c>
      <c r="D82" s="11">
        <f t="shared" si="50"/>
        <v>2.811321521167728</v>
      </c>
      <c r="E82" s="11">
        <v>1.6116133234276622</v>
      </c>
      <c r="F82" s="11">
        <f t="shared" si="51"/>
        <v>4.4229348445953907</v>
      </c>
      <c r="G82" s="200">
        <f t="shared" si="52"/>
        <v>4.7154771653943106E-2</v>
      </c>
      <c r="I82" s="11" t="str">
        <f t="shared" si="58"/>
        <v>Elementary occupations</v>
      </c>
      <c r="J82" s="11">
        <v>8.6306602657440941</v>
      </c>
      <c r="K82" s="11">
        <v>9.017453833963895</v>
      </c>
      <c r="L82" s="11">
        <v>0.38679356821980049</v>
      </c>
      <c r="M82" s="11">
        <v>4.1954323860435725</v>
      </c>
      <c r="N82" s="11">
        <v>4.5822259542633734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0.26174104408829657</v>
      </c>
      <c r="C83" s="11">
        <v>0.64565287983414177</v>
      </c>
      <c r="D83" s="11">
        <f t="shared" ref="D83:D84" si="61">C83-B83</f>
        <v>0.3839118357458452</v>
      </c>
      <c r="E83" s="11">
        <v>0.23028254778555934</v>
      </c>
      <c r="F83" s="11">
        <f t="shared" ref="F83:F84" si="62">SUM(D83:E83)</f>
        <v>0.61419438353140454</v>
      </c>
      <c r="G83" s="200">
        <f t="shared" si="52"/>
        <v>4.2975899495166558E-2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1.8725515641467273E-2</v>
      </c>
      <c r="C84" s="11">
        <v>3.6462014422046045E-2</v>
      </c>
      <c r="D84" s="11">
        <f t="shared" si="61"/>
        <v>1.7736498780578772E-2</v>
      </c>
      <c r="E84" s="11">
        <v>1.3587421010974536E-2</v>
      </c>
      <c r="F84" s="11">
        <f t="shared" si="62"/>
        <v>3.1323919791553308E-2</v>
      </c>
      <c r="G84" s="200">
        <f t="shared" si="52"/>
        <v>3.7041595614146328E-2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1.0219854236453598</v>
      </c>
      <c r="C85" s="11">
        <v>2.2899435469711453</v>
      </c>
      <c r="D85" s="11">
        <f t="shared" si="50"/>
        <v>1.2679581233257855</v>
      </c>
      <c r="E85" s="11">
        <v>0.71973010046294272</v>
      </c>
      <c r="F85" s="11">
        <f t="shared" si="51"/>
        <v>1.9876882237887283</v>
      </c>
      <c r="G85" s="200">
        <f t="shared" si="52"/>
        <v>3.6180706192876944E-2</v>
      </c>
      <c r="I85" s="11" t="str">
        <f>I74</f>
        <v>Managers, directors and senior officials</v>
      </c>
      <c r="J85" s="11">
        <f t="array" ref="J85:J93">MMULT(aggregation!$B$13:$AA$21,B210:B235)</f>
        <v>8.3061300993253706</v>
      </c>
      <c r="K85" s="11">
        <f t="array" ref="K85:K93">MMULT(aggregation!$B$13:$AA$21,C210:C235)</f>
        <v>7.9794312686536859</v>
      </c>
      <c r="L85" s="11">
        <f t="array" ref="L85:L93">MMULT(aggregation!$B$13:$AA$21,D210:D235)</f>
        <v>-0.32669883067168426</v>
      </c>
      <c r="M85" s="11">
        <f t="array" ref="M85:M93">MMULT(aggregation!$B$13:$AA$21,E210:E235)</f>
        <v>4.4030918822978666</v>
      </c>
      <c r="N85" s="11">
        <f t="array" ref="N85:N93">MMULT(aggregation!$B$13:$AA$21,F210:F235)</f>
        <v>4.0763930516261819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0.36434896020016361</v>
      </c>
      <c r="C86" s="11">
        <v>1.1264355329068101</v>
      </c>
      <c r="D86" s="11">
        <f t="shared" si="50"/>
        <v>0.76208657270664648</v>
      </c>
      <c r="E86" s="11">
        <v>0.34393708187524652</v>
      </c>
      <c r="F86" s="11">
        <f t="shared" si="51"/>
        <v>1.1060236545818931</v>
      </c>
      <c r="G86" s="200">
        <f t="shared" si="52"/>
        <v>4.5312338286805698E-2</v>
      </c>
      <c r="I86" s="11" t="str">
        <f>I75</f>
        <v>Professional occupations</v>
      </c>
      <c r="J86" s="11">
        <v>8.6847167941471106</v>
      </c>
      <c r="K86" s="11">
        <v>7.7303113321087569</v>
      </c>
      <c r="L86" s="11">
        <v>-0.95440546203835364</v>
      </c>
      <c r="M86" s="11">
        <v>3.6998458322057406</v>
      </c>
      <c r="N86" s="11">
        <v>2.7454403701673868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0.2310753654884076</v>
      </c>
      <c r="C87" s="11">
        <v>0.80842603389097056</v>
      </c>
      <c r="D87" s="11">
        <f t="shared" ref="D87:D88" si="63">C87-B87</f>
        <v>0.57735066840256299</v>
      </c>
      <c r="E87" s="11">
        <v>0.242932674867292</v>
      </c>
      <c r="F87" s="11">
        <f t="shared" ref="F87:F88" si="64">SUM(D87:E87)</f>
        <v>0.82028334326985497</v>
      </c>
      <c r="G87" s="200">
        <f t="shared" si="52"/>
        <v>4.9064370592476481E-2</v>
      </c>
      <c r="I87" s="11" t="str">
        <f>I76</f>
        <v>Associate professional occupations</v>
      </c>
      <c r="J87" s="11">
        <v>9.3450672074525638</v>
      </c>
      <c r="K87" s="11">
        <v>7.7472589862154297</v>
      </c>
      <c r="L87" s="11">
        <v>-1.5978082212371341</v>
      </c>
      <c r="M87" s="11">
        <v>3.5463770053834214</v>
      </c>
      <c r="N87" s="11">
        <v>1.9485687841462871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0.29904800756977307</v>
      </c>
      <c r="C88" s="11">
        <v>0.90514201618579804</v>
      </c>
      <c r="D88" s="11">
        <f t="shared" si="63"/>
        <v>0.60609400861602492</v>
      </c>
      <c r="E88" s="11">
        <v>0.35396219272488177</v>
      </c>
      <c r="F88" s="11">
        <f t="shared" si="64"/>
        <v>0.96005620134090663</v>
      </c>
      <c r="G88" s="200">
        <f t="shared" si="52"/>
        <v>5.3445171313619255E-2</v>
      </c>
      <c r="I88" s="11" t="str">
        <f>I77</f>
        <v>Administrative and secretarial occupations</v>
      </c>
      <c r="J88" s="11">
        <v>14.021574690883222</v>
      </c>
      <c r="K88" s="11">
        <v>8.8814895490985073</v>
      </c>
      <c r="L88" s="11">
        <v>-5.1400851417847147</v>
      </c>
      <c r="M88" s="11">
        <v>5.3055676789372876</v>
      </c>
      <c r="N88" s="11">
        <v>0.16548253715257366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9.494786219589102E-2</v>
      </c>
      <c r="C89" s="11">
        <v>0.25430671154427581</v>
      </c>
      <c r="D89" s="11">
        <f t="shared" si="50"/>
        <v>0.15935884934838479</v>
      </c>
      <c r="E89" s="11">
        <v>8.7804173484665987E-2</v>
      </c>
      <c r="F89" s="11">
        <f t="shared" si="51"/>
        <v>0.24716302283305078</v>
      </c>
      <c r="G89" s="200">
        <f t="shared" si="52"/>
        <v>4.4620318396606296E-2</v>
      </c>
      <c r="I89" s="11" t="str">
        <f t="shared" ref="I89:I93" si="65">I78</f>
        <v>Skilled trades occupations</v>
      </c>
      <c r="J89" s="11">
        <v>15.343173420435566</v>
      </c>
      <c r="K89" s="11">
        <v>14.863542529234271</v>
      </c>
      <c r="L89" s="11">
        <v>-0.47963089120129321</v>
      </c>
      <c r="M89" s="11">
        <v>6.7923442262923492</v>
      </c>
      <c r="N89" s="11">
        <v>6.3127133350910558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0.90031900199333581</v>
      </c>
      <c r="C90" s="11">
        <v>2.7811237684473946</v>
      </c>
      <c r="D90" s="11">
        <f t="shared" ref="D90" si="66">C90-B90</f>
        <v>1.8808047664540588</v>
      </c>
      <c r="E90" s="11">
        <v>0.96215277268090138</v>
      </c>
      <c r="F90" s="11">
        <f t="shared" ref="F90" si="67">SUM(D90:E90)</f>
        <v>2.84295753913496</v>
      </c>
      <c r="G90" s="200">
        <f t="shared" ref="G90:G91" si="68">IF(B90&gt;0,(1+(E90/B90))^(1/($C$6-$B$6))-1,0)</f>
        <v>4.9654129988757179E-2</v>
      </c>
      <c r="I90" s="11" t="str">
        <f t="shared" si="65"/>
        <v>Caring, leisure and other service occupations</v>
      </c>
      <c r="J90" s="11">
        <v>12.405912472534927</v>
      </c>
      <c r="K90" s="11">
        <v>10.76609614177252</v>
      </c>
      <c r="L90" s="11">
        <v>-1.6398163307624063</v>
      </c>
      <c r="M90" s="11">
        <v>6.3034922855936504</v>
      </c>
      <c r="N90" s="11">
        <v>4.6636759548312448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49.620426091848429</v>
      </c>
      <c r="C91" s="11">
        <f t="shared" ref="C91:F91" si="69">SUM(C65:C90)</f>
        <v>93.956237029686804</v>
      </c>
      <c r="D91" s="11">
        <f t="shared" si="69"/>
        <v>44.335810937838389</v>
      </c>
      <c r="E91" s="11">
        <f t="shared" si="69"/>
        <v>35.044379290201725</v>
      </c>
      <c r="F91" s="11">
        <f t="shared" si="69"/>
        <v>79.380190228040092</v>
      </c>
      <c r="G91" s="200">
        <f t="shared" si="68"/>
        <v>3.6261814498397049E-2</v>
      </c>
      <c r="I91" s="11" t="str">
        <f t="shared" si="65"/>
        <v>Sales and customer service occupations</v>
      </c>
      <c r="J91" s="11">
        <v>9.9382191253631191</v>
      </c>
      <c r="K91" s="11">
        <v>8.9180965702848063</v>
      </c>
      <c r="L91" s="11">
        <v>-1.020122555078312</v>
      </c>
      <c r="M91" s="11">
        <v>4.7057365095250789</v>
      </c>
      <c r="N91" s="11">
        <v>3.685613954446767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13.08121816589032</v>
      </c>
      <c r="K92" s="11">
        <v>18.411691172561344</v>
      </c>
      <c r="L92" s="11">
        <v>5.3304730066710242</v>
      </c>
      <c r="M92" s="11">
        <v>8.7748756512621267</v>
      </c>
      <c r="N92" s="11">
        <v>14.105348657933151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14.849915842029739</v>
      </c>
      <c r="K93" s="11">
        <v>15.972221594051875</v>
      </c>
      <c r="L93" s="11">
        <v>1.122305752022136</v>
      </c>
      <c r="M93" s="11">
        <v>8.0014133716085212</v>
      </c>
      <c r="N93" s="11">
        <v>9.1237191236306554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9.7279883254784298</v>
      </c>
      <c r="C94" s="11">
        <v>11.120658416191732</v>
      </c>
      <c r="D94" s="11">
        <f>C94-B94</f>
        <v>1.3926700907133025</v>
      </c>
      <c r="E94" s="11">
        <v>5.8435866923824724</v>
      </c>
      <c r="F94" s="11">
        <f>SUM(D94:E94)</f>
        <v>7.2362567830957749</v>
      </c>
      <c r="G94" s="200">
        <f>IF(B94&gt;0,(1+(E94/B94))^(1/($C$6-$B$6))-1,0)</f>
        <v>3.1859658020046311E-2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3.1681124529577489</v>
      </c>
      <c r="C95" s="11">
        <v>5.3546001554970424</v>
      </c>
      <c r="D95" s="11">
        <f t="shared" ref="D95:D118" si="72">C95-B95</f>
        <v>2.1864877025392935</v>
      </c>
      <c r="E95" s="11">
        <v>2.9690714077041336</v>
      </c>
      <c r="F95" s="11">
        <f t="shared" ref="F95:F118" si="73">SUM(D95:E95)</f>
        <v>5.1555591102434271</v>
      </c>
      <c r="G95" s="200">
        <f t="shared" ref="G95:G120" si="74">IF(B95&gt;0,(1+(E95/B95))^(1/($C$6-$B$6))-1,0)</f>
        <v>4.5068047825265856E-2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9.6198266923858249</v>
      </c>
      <c r="C96" s="11">
        <v>10.268920943688586</v>
      </c>
      <c r="D96" s="11">
        <f t="shared" si="72"/>
        <v>0.64909425130276155</v>
      </c>
      <c r="E96" s="11">
        <v>3.9175659766014674</v>
      </c>
      <c r="F96" s="11">
        <f t="shared" si="73"/>
        <v>4.5666602279042294</v>
      </c>
      <c r="G96" s="200">
        <f t="shared" si="74"/>
        <v>2.3036632932831758E-2</v>
      </c>
      <c r="I96" s="11" t="str">
        <f>I85</f>
        <v>Managers, directors and senior officials</v>
      </c>
      <c r="J96" s="11">
        <f t="array" ref="J96:J104">MMULT(aggregation!$B$13:$AA$21,B239:B264)</f>
        <v>5.8569987375344494</v>
      </c>
      <c r="K96" s="11">
        <f t="array" ref="K96:K104">MMULT(aggregation!$B$13:$AA$21,C239:C264)</f>
        <v>3.8636994965405274</v>
      </c>
      <c r="L96" s="11">
        <f t="array" ref="L96:L104">MMULT(aggregation!$B$13:$AA$21,D239:D264)</f>
        <v>-1.9932992409939223</v>
      </c>
      <c r="M96" s="11">
        <f t="array" ref="M96:M104">MMULT(aggregation!$B$13:$AA$21,E239:E264)</f>
        <v>2.2587280649376664</v>
      </c>
      <c r="N96" s="11">
        <f t="array" ref="N96:N104">MMULT(aggregation!$B$13:$AA$21,F239:F264)</f>
        <v>0.26542882394374423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9.5656836305150428</v>
      </c>
      <c r="C97" s="11">
        <v>11.11097030981691</v>
      </c>
      <c r="D97" s="11">
        <f t="shared" si="72"/>
        <v>1.5452866793018671</v>
      </c>
      <c r="E97" s="11">
        <v>6.2215643019958318</v>
      </c>
      <c r="F97" s="11">
        <f t="shared" si="73"/>
        <v>7.7668509812976989</v>
      </c>
      <c r="G97" s="200">
        <f t="shared" si="74"/>
        <v>3.3965451711649219E-2</v>
      </c>
      <c r="I97" s="11" t="str">
        <f>I86</f>
        <v>Professional occupations</v>
      </c>
      <c r="J97" s="11">
        <v>5.0622508535336364</v>
      </c>
      <c r="K97" s="11">
        <v>2.8777646876360361</v>
      </c>
      <c r="L97" s="11">
        <v>-2.1844861658976003</v>
      </c>
      <c r="M97" s="11">
        <v>1.5228658242000708</v>
      </c>
      <c r="N97" s="11">
        <v>-0.66162034169752959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5.2032909744084295</v>
      </c>
      <c r="C98" s="11">
        <v>3.2116314504002355</v>
      </c>
      <c r="D98" s="11">
        <f t="shared" ref="D98" si="75">C98-B98</f>
        <v>-1.991659524008194</v>
      </c>
      <c r="E98" s="11">
        <v>2.2147646274173334</v>
      </c>
      <c r="F98" s="11">
        <f t="shared" ref="F98" si="76">SUM(D98:E98)</f>
        <v>0.22310510340913936</v>
      </c>
      <c r="G98" s="200">
        <f t="shared" si="74"/>
        <v>2.3923391978766917E-2</v>
      </c>
      <c r="I98" s="11" t="str">
        <f>I87</f>
        <v>Associate professional occupations</v>
      </c>
      <c r="J98" s="11">
        <v>5.5561162429284803</v>
      </c>
      <c r="K98" s="11">
        <v>2.8151055784188088</v>
      </c>
      <c r="L98" s="11">
        <v>-2.7410106645096715</v>
      </c>
      <c r="M98" s="11">
        <v>1.4724780577382388</v>
      </c>
      <c r="N98" s="11">
        <v>-1.2685326067714324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10.882469728581546</v>
      </c>
      <c r="C99" s="11">
        <v>13.205464930232043</v>
      </c>
      <c r="D99" s="11">
        <f t="shared" si="72"/>
        <v>2.3229952016504978</v>
      </c>
      <c r="E99" s="11">
        <v>6.4279590788217034</v>
      </c>
      <c r="F99" s="11">
        <f t="shared" si="73"/>
        <v>8.7509542804722003</v>
      </c>
      <c r="G99" s="200">
        <f t="shared" si="74"/>
        <v>3.142746234060767E-2</v>
      </c>
      <c r="I99" s="11" t="str">
        <f>I88</f>
        <v>Administrative and secretarial occupations</v>
      </c>
      <c r="J99" s="11">
        <v>7.1199404895612881</v>
      </c>
      <c r="K99" s="11">
        <v>1.6938258242647506</v>
      </c>
      <c r="L99" s="11">
        <v>-5.426114665296538</v>
      </c>
      <c r="M99" s="11">
        <v>1.6368027182670279</v>
      </c>
      <c r="N99" s="11">
        <v>-3.78931194702951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2.2967270929225485</v>
      </c>
      <c r="C100" s="11">
        <v>2.3335990281150623</v>
      </c>
      <c r="D100" s="11">
        <f t="shared" si="72"/>
        <v>3.687193519251375E-2</v>
      </c>
      <c r="E100" s="11">
        <v>0.97361539310363288</v>
      </c>
      <c r="F100" s="11">
        <f t="shared" si="73"/>
        <v>1.0104873282961466</v>
      </c>
      <c r="G100" s="200">
        <f t="shared" si="74"/>
        <v>2.3840385144779264E-2</v>
      </c>
      <c r="I100" s="11" t="str">
        <f t="shared" ref="I100:I104" si="77">I89</f>
        <v>Skilled trades occupations</v>
      </c>
      <c r="J100" s="11">
        <v>8.6136065312064716</v>
      </c>
      <c r="K100" s="11">
        <v>5.1543148720558918</v>
      </c>
      <c r="L100" s="11">
        <v>-3.4592916591505789</v>
      </c>
      <c r="M100" s="11">
        <v>2.6613930401129533</v>
      </c>
      <c r="N100" s="11">
        <v>-0.79789861903762582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3.3804684958869764</v>
      </c>
      <c r="C101" s="11">
        <v>4.4419888265119143</v>
      </c>
      <c r="D101" s="11">
        <f t="shared" si="72"/>
        <v>1.0615203306249379</v>
      </c>
      <c r="E101" s="11">
        <v>2.539727886342579</v>
      </c>
      <c r="F101" s="11">
        <f t="shared" si="73"/>
        <v>3.6012482169675168</v>
      </c>
      <c r="G101" s="200">
        <f t="shared" si="74"/>
        <v>3.8063565033511493E-2</v>
      </c>
      <c r="I101" s="11" t="str">
        <f t="shared" si="77"/>
        <v>Caring, leisure and other service occupations</v>
      </c>
      <c r="J101" s="11">
        <v>3.0976862577329265</v>
      </c>
      <c r="K101" s="11">
        <v>1.7892009091863159</v>
      </c>
      <c r="L101" s="11">
        <v>-1.3084853485466108</v>
      </c>
      <c r="M101" s="11">
        <v>0.91496926753456032</v>
      </c>
      <c r="N101" s="11">
        <v>-0.39351608101205054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1.307749976992675</v>
      </c>
      <c r="C102" s="11">
        <v>2.4931813289430034</v>
      </c>
      <c r="D102" s="11">
        <f t="shared" si="72"/>
        <v>1.1854313519503283</v>
      </c>
      <c r="E102" s="11">
        <v>0.82007879202085698</v>
      </c>
      <c r="F102" s="11">
        <f t="shared" si="73"/>
        <v>2.0055101439711853</v>
      </c>
      <c r="G102" s="200">
        <f t="shared" si="74"/>
        <v>3.2985273988536346E-2</v>
      </c>
      <c r="I102" s="11" t="str">
        <f t="shared" si="77"/>
        <v>Sales and customer service occupations</v>
      </c>
      <c r="J102" s="11">
        <v>6.0277095351156849</v>
      </c>
      <c r="K102" s="11">
        <v>2.6284791998942252</v>
      </c>
      <c r="L102" s="11">
        <v>-3.3992303352214592</v>
      </c>
      <c r="M102" s="11">
        <v>1.5561722294219154</v>
      </c>
      <c r="N102" s="11">
        <v>-1.8430581057995439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3.4282385177689152</v>
      </c>
      <c r="C103" s="11">
        <v>3.7185260015601251</v>
      </c>
      <c r="D103" s="11">
        <f t="shared" ref="D103:D104" si="78">C103-B103</f>
        <v>0.29028748379120994</v>
      </c>
      <c r="E103" s="11">
        <v>1.6827426855521597</v>
      </c>
      <c r="F103" s="11">
        <f t="shared" ref="F103:F104" si="79">SUM(D103:E103)</f>
        <v>1.9730301693433696</v>
      </c>
      <c r="G103" s="200">
        <f t="shared" si="74"/>
        <v>2.6980546085981993E-2</v>
      </c>
      <c r="I103" s="11" t="str">
        <f t="shared" si="77"/>
        <v>Process, plant and machine operatives</v>
      </c>
      <c r="J103" s="11">
        <v>10.649655649450501</v>
      </c>
      <c r="K103" s="11">
        <v>7.0811541921004419</v>
      </c>
      <c r="L103" s="11">
        <v>-3.5685014573500582</v>
      </c>
      <c r="M103" s="11">
        <v>4.0764572092160787</v>
      </c>
      <c r="N103" s="11">
        <v>0.50795575186602027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7.6150284426991712</v>
      </c>
      <c r="C104" s="11">
        <v>7.8812493024989498</v>
      </c>
      <c r="D104" s="11">
        <f t="shared" si="78"/>
        <v>0.26622085979977861</v>
      </c>
      <c r="E104" s="11">
        <v>3.9124320923329767</v>
      </c>
      <c r="F104" s="11">
        <f t="shared" si="79"/>
        <v>4.1786529521327553</v>
      </c>
      <c r="G104" s="200">
        <f t="shared" si="74"/>
        <v>2.8026100197284132E-2</v>
      </c>
      <c r="I104" s="11" t="str">
        <f t="shared" si="77"/>
        <v>Elementary occupations</v>
      </c>
      <c r="J104" s="11">
        <v>13.322998665022045</v>
      </c>
      <c r="K104" s="11">
        <v>8.3588043509999057</v>
      </c>
      <c r="L104" s="11">
        <v>-4.9641943140221407</v>
      </c>
      <c r="M104" s="11">
        <v>4.5338352813851746</v>
      </c>
      <c r="N104" s="11">
        <v>-0.43035903263696595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9.8061634128641586</v>
      </c>
      <c r="C105" s="11">
        <v>11.739970286723407</v>
      </c>
      <c r="D105" s="11">
        <f t="shared" si="72"/>
        <v>1.9338068738592487</v>
      </c>
      <c r="E105" s="11">
        <v>5.9792766868149805</v>
      </c>
      <c r="F105" s="11">
        <f t="shared" si="73"/>
        <v>7.9130835606742291</v>
      </c>
      <c r="G105" s="200">
        <f t="shared" si="74"/>
        <v>3.2247495631733569E-2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1.496797292827488</v>
      </c>
      <c r="C106" s="11">
        <v>2.8167437386695915</v>
      </c>
      <c r="D106" s="11">
        <f t="shared" si="72"/>
        <v>1.3199464458421035</v>
      </c>
      <c r="E106" s="11">
        <v>1.4345792687128147</v>
      </c>
      <c r="F106" s="11">
        <f t="shared" si="73"/>
        <v>2.7545257145549185</v>
      </c>
      <c r="G106" s="200">
        <f t="shared" si="74"/>
        <v>4.5828745951819849E-2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0.6874889981105633</v>
      </c>
      <c r="C107" s="11">
        <v>1.0886002010967635</v>
      </c>
      <c r="D107" s="11">
        <f t="shared" si="72"/>
        <v>0.40111120298620018</v>
      </c>
      <c r="E107" s="11">
        <v>0.59618501928034751</v>
      </c>
      <c r="F107" s="11">
        <f t="shared" si="73"/>
        <v>0.99729622226654768</v>
      </c>
      <c r="G107" s="200">
        <f t="shared" si="74"/>
        <v>4.2507688427863011E-2</v>
      </c>
      <c r="I107" s="11" t="str">
        <f>I96</f>
        <v>Managers, directors and senior officials</v>
      </c>
      <c r="J107" s="11">
        <f t="array" ref="J107:J115">MMULT(aggregation!$B$13:$AA$21,B268:B293)</f>
        <v>2.1048845980628679</v>
      </c>
      <c r="K107" s="11">
        <f t="array" ref="K107:K115">MMULT(aggregation!$B$13:$AA$21,C268:C293)</f>
        <v>1.1414077574391253</v>
      </c>
      <c r="L107" s="11">
        <f t="array" ref="L107:L115">MMULT(aggregation!$B$13:$AA$21,D268:D293)</f>
        <v>-0.96347684062374284</v>
      </c>
      <c r="M107" s="11">
        <f t="array" ref="M107:M115">MMULT(aggregation!$B$13:$AA$21,E268:E293)</f>
        <v>0.53059819232431327</v>
      </c>
      <c r="N107" s="11">
        <f t="array" ref="N107:N115">MMULT(aggregation!$B$13:$AA$21,F268:F293)</f>
        <v>-0.43287864829942962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1.0223158940424379</v>
      </c>
      <c r="C108" s="11">
        <v>1.608731897107563</v>
      </c>
      <c r="D108" s="11">
        <f t="shared" si="72"/>
        <v>0.58641600306512509</v>
      </c>
      <c r="E108" s="11">
        <v>0.66829346867674022</v>
      </c>
      <c r="F108" s="11">
        <f t="shared" si="73"/>
        <v>1.2547094717418652</v>
      </c>
      <c r="G108" s="200">
        <f t="shared" si="74"/>
        <v>3.4103188305703691E-2</v>
      </c>
      <c r="I108" s="11" t="str">
        <f>I97</f>
        <v>Professional occupations</v>
      </c>
      <c r="J108" s="11">
        <v>1.9748945775674143</v>
      </c>
      <c r="K108" s="11">
        <v>1.3298094886672589</v>
      </c>
      <c r="L108" s="11">
        <v>-0.64508508890015526</v>
      </c>
      <c r="M108" s="11">
        <v>0.57062173635871283</v>
      </c>
      <c r="N108" s="11">
        <v>-7.4463352541442401E-2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0.51021656985683062</v>
      </c>
      <c r="C109" s="11">
        <v>0.73994499120666091</v>
      </c>
      <c r="D109" s="11">
        <f t="shared" ref="D109" si="80">C109-B109</f>
        <v>0.22972842134983029</v>
      </c>
      <c r="E109" s="11">
        <v>0.32903583261567093</v>
      </c>
      <c r="F109" s="11">
        <f t="shared" ref="F109" si="81">SUM(D109:E109)</f>
        <v>0.55876425396550122</v>
      </c>
      <c r="G109" s="200">
        <f t="shared" si="74"/>
        <v>3.3734956001008287E-2</v>
      </c>
      <c r="I109" s="11" t="str">
        <f>I98</f>
        <v>Associate professional occupations</v>
      </c>
      <c r="J109" s="11">
        <v>1.9553703668617395</v>
      </c>
      <c r="K109" s="11">
        <v>1.2726298204654813</v>
      </c>
      <c r="L109" s="11">
        <v>-0.68274054639625814</v>
      </c>
      <c r="M109" s="11">
        <v>0.4849755582950338</v>
      </c>
      <c r="N109" s="11">
        <v>-0.19776498810122436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0.68452163608430328</v>
      </c>
      <c r="C110" s="11">
        <v>1.0304698992904633</v>
      </c>
      <c r="D110" s="11">
        <f t="shared" si="72"/>
        <v>0.34594826320616001</v>
      </c>
      <c r="E110" s="11">
        <v>0.49229524543638459</v>
      </c>
      <c r="F110" s="11">
        <f t="shared" si="73"/>
        <v>0.8382435086425446</v>
      </c>
      <c r="G110" s="200">
        <f t="shared" si="74"/>
        <v>3.678358844274987E-2</v>
      </c>
      <c r="I110" s="11" t="str">
        <f>I99</f>
        <v>Administrative and secretarial occupations</v>
      </c>
      <c r="J110" s="11">
        <v>2.9997328248174133</v>
      </c>
      <c r="K110" s="11">
        <v>1.6384229941829447</v>
      </c>
      <c r="L110" s="11">
        <v>-1.3613098306344686</v>
      </c>
      <c r="M110" s="11">
        <v>0.74618588269530128</v>
      </c>
      <c r="N110" s="11">
        <v>-0.61512394793916736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5.0132130402478783</v>
      </c>
      <c r="C111" s="11">
        <v>7.5942283968538726</v>
      </c>
      <c r="D111" s="11">
        <f>C111-B111</f>
        <v>2.5810153566059943</v>
      </c>
      <c r="E111" s="11">
        <v>4.2494700005509278</v>
      </c>
      <c r="F111" s="11">
        <f>SUM(D111:E111)</f>
        <v>6.8304853571569222</v>
      </c>
      <c r="G111" s="200">
        <f t="shared" si="74"/>
        <v>4.1776866882818453E-2</v>
      </c>
      <c r="I111" s="11" t="str">
        <f t="shared" ref="I111:I115" si="82">I100</f>
        <v>Skilled trades occupations</v>
      </c>
      <c r="J111" s="11">
        <v>5.7818351690685725</v>
      </c>
      <c r="K111" s="11">
        <v>1.5929228216525382</v>
      </c>
      <c r="L111" s="11">
        <v>-4.1889123474160339</v>
      </c>
      <c r="M111" s="11">
        <v>1.0114947074261915</v>
      </c>
      <c r="N111" s="11">
        <v>-3.1774176399898426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1.1013802142120221</v>
      </c>
      <c r="C112" s="11">
        <v>1.9355956416386964</v>
      </c>
      <c r="D112" s="11">
        <f t="shared" ref="D112:D113" si="83">C112-B112</f>
        <v>0.83421542742667421</v>
      </c>
      <c r="E112" s="11">
        <v>0.95430111561136077</v>
      </c>
      <c r="F112" s="11">
        <f t="shared" ref="F112:F113" si="84">SUM(D112:E112)</f>
        <v>1.788516543038035</v>
      </c>
      <c r="G112" s="200">
        <f t="shared" si="74"/>
        <v>4.2480407197748704E-2</v>
      </c>
      <c r="I112" s="11" t="str">
        <f t="shared" si="82"/>
        <v>Caring, leisure and other service occupations</v>
      </c>
      <c r="J112" s="11">
        <v>1.4624641036544461</v>
      </c>
      <c r="K112" s="11">
        <v>0.70397841570666453</v>
      </c>
      <c r="L112" s="11">
        <v>-0.75848568794778171</v>
      </c>
      <c r="M112" s="11">
        <v>0.29732458933300898</v>
      </c>
      <c r="N112" s="11">
        <v>-0.46116109861477272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8.2791961117491861E-2</v>
      </c>
      <c r="C113" s="11">
        <v>0.12030726210692946</v>
      </c>
      <c r="D113" s="11">
        <f t="shared" si="83"/>
        <v>3.7515300989437603E-2</v>
      </c>
      <c r="E113" s="11">
        <v>6.7507280327968766E-2</v>
      </c>
      <c r="F113" s="11">
        <f t="shared" si="84"/>
        <v>0.10502258131740637</v>
      </c>
      <c r="G113" s="200">
        <f t="shared" si="74"/>
        <v>4.0553883917401112E-2</v>
      </c>
      <c r="I113" s="11" t="str">
        <f t="shared" si="82"/>
        <v>Sales and customer service occupations</v>
      </c>
      <c r="J113" s="11">
        <v>3.6036506425868975</v>
      </c>
      <c r="K113" s="11">
        <v>1.458206195661107</v>
      </c>
      <c r="L113" s="11">
        <v>-2.1454444469257901</v>
      </c>
      <c r="M113" s="11">
        <v>0.62591883254970226</v>
      </c>
      <c r="N113" s="11">
        <v>-1.519525614376088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3.958119054251092</v>
      </c>
      <c r="C114" s="11">
        <v>5.5891811048090974</v>
      </c>
      <c r="D114" s="11">
        <f t="shared" si="72"/>
        <v>1.6310620505580053</v>
      </c>
      <c r="E114" s="11">
        <v>2.5025465348663669</v>
      </c>
      <c r="F114" s="11">
        <f t="shared" si="73"/>
        <v>4.1336085854243727</v>
      </c>
      <c r="G114" s="200">
        <f t="shared" si="74"/>
        <v>3.320356007861136E-2</v>
      </c>
      <c r="I114" s="11" t="str">
        <f t="shared" si="82"/>
        <v>Process, plant and machine operatives</v>
      </c>
      <c r="J114" s="11">
        <v>6.703556298316613</v>
      </c>
      <c r="K114" s="11">
        <v>1.6059281009708151</v>
      </c>
      <c r="L114" s="11">
        <v>-5.0976281973457969</v>
      </c>
      <c r="M114" s="11">
        <v>1.2276498522192822</v>
      </c>
      <c r="N114" s="11">
        <v>-3.8699783451265146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1.549993267914241</v>
      </c>
      <c r="C115" s="11">
        <v>3.0058132227397252</v>
      </c>
      <c r="D115" s="11">
        <f t="shared" si="72"/>
        <v>1.4558199548254842</v>
      </c>
      <c r="E115" s="11">
        <v>1.2386700425468933</v>
      </c>
      <c r="F115" s="11">
        <f t="shared" si="73"/>
        <v>2.6944899973723775</v>
      </c>
      <c r="G115" s="200">
        <f t="shared" si="74"/>
        <v>3.9930744954728148E-2</v>
      </c>
      <c r="I115" s="11" t="str">
        <f t="shared" si="82"/>
        <v>Elementary occupations</v>
      </c>
      <c r="J115" s="11">
        <v>8.3866734473305016</v>
      </c>
      <c r="K115" s="11">
        <v>2.9219296855447143</v>
      </c>
      <c r="L115" s="11">
        <v>-5.4647437617857859</v>
      </c>
      <c r="M115" s="11">
        <v>1.455023818669444</v>
      </c>
      <c r="N115" s="11">
        <v>-4.0097199431163419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0.62081765468658923</v>
      </c>
      <c r="C116" s="11">
        <v>1.7851163942499382</v>
      </c>
      <c r="D116" s="11">
        <f t="shared" ref="D116:D117" si="85">C116-B116</f>
        <v>1.1642987395633488</v>
      </c>
      <c r="E116" s="11">
        <v>0.6687222323105616</v>
      </c>
      <c r="F116" s="11">
        <f t="shared" ref="F116:F117" si="86">SUM(D116:E116)</f>
        <v>1.8330209718739106</v>
      </c>
      <c r="G116" s="200">
        <f t="shared" si="74"/>
        <v>4.9940563798389848E-2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1.1054957114156405</v>
      </c>
      <c r="C117" s="11">
        <v>2.2164453978777505</v>
      </c>
      <c r="D117" s="11">
        <f t="shared" si="85"/>
        <v>1.11094968646211</v>
      </c>
      <c r="E117" s="11">
        <v>1.1118516188915368</v>
      </c>
      <c r="F117" s="11">
        <f t="shared" si="86"/>
        <v>2.2228013053536468</v>
      </c>
      <c r="G117" s="200">
        <f t="shared" si="74"/>
        <v>4.7494563556477631E-2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0.31845211954298075</v>
      </c>
      <c r="C118" s="11">
        <v>0.40343474195086387</v>
      </c>
      <c r="D118" s="11">
        <f t="shared" si="72"/>
        <v>8.4982622407883124E-2</v>
      </c>
      <c r="E118" s="11">
        <v>0.22509404052912535</v>
      </c>
      <c r="F118" s="11">
        <f t="shared" si="73"/>
        <v>0.31007666293700847</v>
      </c>
      <c r="G118" s="200">
        <f t="shared" si="74"/>
        <v>3.6285653794483341E-2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3.23088893359773</v>
      </c>
      <c r="C119" s="11">
        <v>5.3958067167015678</v>
      </c>
      <c r="D119" s="11">
        <f t="shared" ref="D119" si="87">C119-B119</f>
        <v>2.1649177831038378</v>
      </c>
      <c r="E119" s="11">
        <v>2.8743252827036501</v>
      </c>
      <c r="F119" s="11">
        <f t="shared" ref="F119" si="88">SUM(D119:E119)</f>
        <v>5.0392430658074883</v>
      </c>
      <c r="G119" s="200">
        <f t="shared" si="74"/>
        <v>4.3338560191998443E-2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97.384240091368767</v>
      </c>
      <c r="C120" s="11">
        <f t="shared" ref="C120:F120" si="89">SUM(C94:C119)</f>
        <v>122.21118058647849</v>
      </c>
      <c r="D120" s="11">
        <f t="shared" si="89"/>
        <v>24.826940495109739</v>
      </c>
      <c r="E120" s="11">
        <f t="shared" si="89"/>
        <v>60.915262604150485</v>
      </c>
      <c r="F120" s="11">
        <f t="shared" si="89"/>
        <v>85.742203099260166</v>
      </c>
      <c r="G120" s="200">
        <f t="shared" si="74"/>
        <v>3.2918505146342536E-2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1.9465815201549126</v>
      </c>
      <c r="C123" s="11">
        <v>1.950608067224644</v>
      </c>
      <c r="D123" s="11">
        <f>C123-B123</f>
        <v>4.0265470697313788E-3</v>
      </c>
      <c r="E123" s="11">
        <v>0.99845482129772245</v>
      </c>
      <c r="F123" s="11">
        <f>SUM(D123:E123)</f>
        <v>1.0024813683674538</v>
      </c>
      <c r="G123" s="200">
        <f>IF(B123&gt;0,(1+(E123/B123))^(1/($C$6-$B$6))-1,0)</f>
        <v>2.798758759281017E-2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0.93452839713798042</v>
      </c>
      <c r="C124" s="11">
        <v>1.4432082401656725</v>
      </c>
      <c r="D124" s="11">
        <f t="shared" ref="D124:D139" si="92">C124-B124</f>
        <v>0.50867984302769209</v>
      </c>
      <c r="E124" s="11">
        <v>0.79766392350557735</v>
      </c>
      <c r="F124" s="11">
        <f t="shared" ref="F124:F131" si="93">SUM(D124:E124)</f>
        <v>1.3063437665332693</v>
      </c>
      <c r="G124" s="200">
        <f t="shared" ref="G124:G147" si="94">IF(B124&gt;0,(1+(E124/B124))^(1/($C$6-$B$6))-1,0)</f>
        <v>4.1998052063981772E-2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1.0079599848605298</v>
      </c>
      <c r="C125" s="11">
        <v>1.1092575525813655</v>
      </c>
      <c r="D125" s="11">
        <f t="shared" si="92"/>
        <v>0.10129756772083565</v>
      </c>
      <c r="E125" s="11">
        <v>0.39878473780093243</v>
      </c>
      <c r="F125" s="11">
        <f t="shared" si="93"/>
        <v>0.50008230552176802</v>
      </c>
      <c r="G125" s="200">
        <f t="shared" si="94"/>
        <v>2.2472101301750147E-2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3.2507046769757366</v>
      </c>
      <c r="C126" s="11">
        <v>0.72746655537755722</v>
      </c>
      <c r="D126" s="11">
        <f t="shared" si="92"/>
        <v>-2.5232381215981796</v>
      </c>
      <c r="E126" s="11">
        <v>0.66368727970495223</v>
      </c>
      <c r="F126" s="11">
        <f t="shared" si="93"/>
        <v>-1.8595508418932274</v>
      </c>
      <c r="G126" s="200">
        <f t="shared" si="94"/>
        <v>1.2462903333413156E-2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0.40500717442843964</v>
      </c>
      <c r="C127" s="11">
        <v>0.26011321982957003</v>
      </c>
      <c r="D127" s="11">
        <f t="shared" si="92"/>
        <v>-0.14489395459886961</v>
      </c>
      <c r="E127" s="11">
        <v>8.0941470513155617E-2</v>
      </c>
      <c r="F127" s="11">
        <f t="shared" si="93"/>
        <v>-6.3952484085713995E-2</v>
      </c>
      <c r="G127" s="200">
        <f>IF(B127&gt;0,(1+(E127/B127))^(1/($C$6-$B$6))-1,0)</f>
        <v>1.2220613387393442E-2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1.1572962147315755</v>
      </c>
      <c r="C128" s="11">
        <v>1.1827200494288665</v>
      </c>
      <c r="D128" s="11">
        <f t="shared" si="92"/>
        <v>2.5423834697291037E-2</v>
      </c>
      <c r="E128" s="11">
        <v>0.44262713927883651</v>
      </c>
      <c r="F128" s="11">
        <f t="shared" si="93"/>
        <v>0.46805097397612755</v>
      </c>
      <c r="G128" s="200">
        <f t="shared" si="94"/>
        <v>2.1826064443971838E-2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0.44790124176947682</v>
      </c>
      <c r="C129" s="11">
        <v>0.5722802722407111</v>
      </c>
      <c r="D129" s="11">
        <f t="shared" si="92"/>
        <v>0.12437903047123428</v>
      </c>
      <c r="E129" s="11">
        <v>0.22401626709598196</v>
      </c>
      <c r="F129" s="11">
        <f t="shared" si="93"/>
        <v>0.34839529756721621</v>
      </c>
      <c r="G129" s="200">
        <f t="shared" si="94"/>
        <v>2.7406351195683909E-2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1.7690625499681856</v>
      </c>
      <c r="C130" s="11">
        <v>0.81746439409709881</v>
      </c>
      <c r="D130" s="11">
        <f t="shared" si="92"/>
        <v>-0.95159815587108676</v>
      </c>
      <c r="E130" s="11">
        <v>0.53717600489615092</v>
      </c>
      <c r="F130" s="11">
        <f t="shared" si="93"/>
        <v>-0.41442215097493584</v>
      </c>
      <c r="G130" s="200">
        <f t="shared" si="94"/>
        <v>1.7835051264104562E-2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0.36696889992606296</v>
      </c>
      <c r="C131" s="11">
        <v>0.68125879219283025</v>
      </c>
      <c r="D131" s="11">
        <f t="shared" si="92"/>
        <v>0.31428989226676729</v>
      </c>
      <c r="E131" s="11">
        <v>0.19914294133361005</v>
      </c>
      <c r="F131" s="11">
        <f t="shared" si="93"/>
        <v>0.51343283360037728</v>
      </c>
      <c r="G131" s="200">
        <f t="shared" si="94"/>
        <v>2.9322655945747567E-2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0.47920435661969663</v>
      </c>
      <c r="C132" s="11">
        <v>0.64680269202101848</v>
      </c>
      <c r="D132" s="11">
        <f t="shared" si="92"/>
        <v>0.16759833540132185</v>
      </c>
      <c r="E132" s="11">
        <v>0.27600177173568108</v>
      </c>
      <c r="F132" s="11">
        <f t="shared" ref="F132:F133" si="95">SUM(D132:E132)</f>
        <v>0.44360010713700293</v>
      </c>
      <c r="G132" s="200">
        <f t="shared" si="94"/>
        <v>3.0788702118103695E-2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2.2356544423527556</v>
      </c>
      <c r="C133" s="11">
        <v>2.4377927295256812</v>
      </c>
      <c r="D133" s="11">
        <f t="shared" si="92"/>
        <v>0.20213828717292559</v>
      </c>
      <c r="E133" s="11">
        <v>1.1301449003462025</v>
      </c>
      <c r="F133" s="11">
        <f t="shared" si="95"/>
        <v>1.3322831875191281</v>
      </c>
      <c r="G133" s="200">
        <f t="shared" si="94"/>
        <v>2.7650811734996728E-2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3.6808670712465439</v>
      </c>
      <c r="C134" s="11">
        <v>4.3390247931616965</v>
      </c>
      <c r="D134" s="11">
        <f t="shared" si="92"/>
        <v>0.65815772191515265</v>
      </c>
      <c r="E134" s="11">
        <v>2.3523887424602514</v>
      </c>
      <c r="F134" s="11">
        <f t="shared" ref="F134:F137" si="96">SUM(D134:E134)</f>
        <v>3.0105464643754041</v>
      </c>
      <c r="G134" s="200">
        <f t="shared" si="94"/>
        <v>3.3491177892517765E-2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0.71551866377230422</v>
      </c>
      <c r="C135" s="11">
        <v>0.94389620768814453</v>
      </c>
      <c r="D135" s="11">
        <f t="shared" si="92"/>
        <v>0.22837754391584031</v>
      </c>
      <c r="E135" s="11">
        <v>0.54572305323430492</v>
      </c>
      <c r="F135" s="11">
        <f t="shared" si="96"/>
        <v>0.77410059715014523</v>
      </c>
      <c r="G135" s="200">
        <f t="shared" si="94"/>
        <v>3.8512729024681613E-2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0.26155983240645791</v>
      </c>
      <c r="C136" s="11">
        <v>0.41959793779423243</v>
      </c>
      <c r="D136" s="11">
        <f t="shared" si="92"/>
        <v>0.15803810538777452</v>
      </c>
      <c r="E136" s="11">
        <v>0.24088973314178747</v>
      </c>
      <c r="F136" s="11">
        <f t="shared" si="96"/>
        <v>0.39892783852956198</v>
      </c>
      <c r="G136" s="200">
        <f t="shared" si="94"/>
        <v>4.448312628502693E-2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0.42690173126887743</v>
      </c>
      <c r="C137" s="11">
        <v>0.57801138414082309</v>
      </c>
      <c r="D137" s="11">
        <f t="shared" si="92"/>
        <v>0.15110965287194567</v>
      </c>
      <c r="E137" s="11">
        <v>0.21872764880769044</v>
      </c>
      <c r="F137" s="11">
        <f t="shared" si="96"/>
        <v>0.36983730167963613</v>
      </c>
      <c r="G137" s="200">
        <f t="shared" si="94"/>
        <v>2.7961914635022955E-2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0.39472077772211417</v>
      </c>
      <c r="C138" s="11">
        <v>0.55634443534032285</v>
      </c>
      <c r="D138" s="11">
        <f t="shared" si="92"/>
        <v>0.16162365761820868</v>
      </c>
      <c r="E138" s="11">
        <v>0.2604315456346078</v>
      </c>
      <c r="F138" s="11">
        <f t="shared" ref="F138" si="97">SUM(D138:E138)</f>
        <v>0.42205520325281648</v>
      </c>
      <c r="G138" s="200">
        <f t="shared" si="94"/>
        <v>3.4356274292716149E-2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0.28398246647653941</v>
      </c>
      <c r="C139" s="11">
        <v>0.36021209940260096</v>
      </c>
      <c r="D139" s="11">
        <f t="shared" si="92"/>
        <v>7.6229632926061552E-2</v>
      </c>
      <c r="E139" s="11">
        <v>0.18569650080140959</v>
      </c>
      <c r="F139" s="11">
        <f t="shared" ref="F139" si="98">SUM(D139:E139)</f>
        <v>0.26192613372747114</v>
      </c>
      <c r="G139" s="200">
        <f t="shared" si="94"/>
        <v>3.4111352160268504E-2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4.0760228090432307</v>
      </c>
      <c r="C140" s="11">
        <v>4.6572726746491018</v>
      </c>
      <c r="D140" s="11">
        <f>C140-B140</f>
        <v>0.58124986560587111</v>
      </c>
      <c r="E140" s="11">
        <v>2.5955993253894407</v>
      </c>
      <c r="F140" s="11">
        <f>SUM(D140:E140)</f>
        <v>3.1768491909953118</v>
      </c>
      <c r="G140" s="200">
        <f t="shared" si="94"/>
        <v>3.3394920133490213E-2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0.72712980115912029</v>
      </c>
      <c r="C141" s="11">
        <v>1.1591253683263496</v>
      </c>
      <c r="D141" s="11">
        <f t="shared" ref="D141:D147" si="99">C141-B141</f>
        <v>0.43199556716722931</v>
      </c>
      <c r="E141" s="11">
        <v>0.59267716514257263</v>
      </c>
      <c r="F141" s="11">
        <f t="shared" ref="F141:F142" si="100">SUM(D141:E141)</f>
        <v>1.0246727323098019</v>
      </c>
      <c r="G141" s="200">
        <f t="shared" si="94"/>
        <v>4.0542679363384293E-2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2.4886289820396815E-2</v>
      </c>
      <c r="C142" s="11">
        <v>3.1208991387561693E-2</v>
      </c>
      <c r="D142" s="11">
        <f t="shared" si="99"/>
        <v>6.3227015671648776E-3</v>
      </c>
      <c r="E142" s="11">
        <v>1.5487922448778162E-2</v>
      </c>
      <c r="F142" s="11">
        <f t="shared" si="100"/>
        <v>2.1810624015943039E-2</v>
      </c>
      <c r="G142" s="200">
        <f t="shared" si="94"/>
        <v>3.27842203501163E-2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1.3242683376458866</v>
      </c>
      <c r="C143" s="11">
        <v>1.6832276307641476</v>
      </c>
      <c r="D143" s="11">
        <f t="shared" si="99"/>
        <v>0.35895929311826102</v>
      </c>
      <c r="E143" s="11">
        <v>0.78423221897827378</v>
      </c>
      <c r="F143" s="11">
        <f t="shared" ref="F143:F144" si="101">SUM(D143:E143)</f>
        <v>1.1431915120965348</v>
      </c>
      <c r="G143" s="200">
        <f t="shared" si="94"/>
        <v>3.1493546016829965E-2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0.49104868286606945</v>
      </c>
      <c r="C144" s="11">
        <v>1.0001809370250532</v>
      </c>
      <c r="D144" s="11">
        <f t="shared" si="99"/>
        <v>0.50913225415898378</v>
      </c>
      <c r="E144" s="11">
        <v>0.41197092860985979</v>
      </c>
      <c r="F144" s="11">
        <f t="shared" si="101"/>
        <v>0.92110318276884362</v>
      </c>
      <c r="G144" s="200">
        <f t="shared" si="94"/>
        <v>4.1449403229731452E-2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0.28264095131758948</v>
      </c>
      <c r="C145" s="11">
        <v>0.59738489079173607</v>
      </c>
      <c r="D145" s="11">
        <f t="shared" si="99"/>
        <v>0.31474393947414658</v>
      </c>
      <c r="E145" s="11">
        <v>0.21961038891363655</v>
      </c>
      <c r="F145" s="11">
        <f t="shared" ref="F145:F146" si="102">SUM(D145:E145)</f>
        <v>0.53435432838778318</v>
      </c>
      <c r="G145" s="200">
        <f t="shared" si="94"/>
        <v>3.9072221426996734E-2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0.53789686735996622</v>
      </c>
      <c r="C146" s="11">
        <v>0.93613752213815549</v>
      </c>
      <c r="D146" s="11">
        <f t="shared" si="99"/>
        <v>0.39824065477818926</v>
      </c>
      <c r="E146" s="11">
        <v>0.48328035091243693</v>
      </c>
      <c r="F146" s="11">
        <f t="shared" si="102"/>
        <v>0.88152100569062619</v>
      </c>
      <c r="G146" s="200">
        <f t="shared" si="94"/>
        <v>4.366264687158794E-2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0.21946615890993745</v>
      </c>
      <c r="C147" s="11">
        <v>0.29861850880525531</v>
      </c>
      <c r="D147" s="11">
        <f t="shared" si="99"/>
        <v>7.9152349895317858E-2</v>
      </c>
      <c r="E147" s="11">
        <v>0.15639341394205913</v>
      </c>
      <c r="F147" s="11">
        <f t="shared" ref="F147" si="103">SUM(D147:E147)</f>
        <v>0.23554576383737699</v>
      </c>
      <c r="G147" s="200">
        <f t="shared" si="94"/>
        <v>3.65188476571916E-2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1.516850958452697</v>
      </c>
      <c r="C148" s="11">
        <v>2.6418767636202185</v>
      </c>
      <c r="D148" s="11">
        <f t="shared" ref="D148" si="104">C148-B148</f>
        <v>1.1250258051675215</v>
      </c>
      <c r="E148" s="11">
        <v>1.2703159404452664</v>
      </c>
      <c r="F148" s="11">
        <f t="shared" ref="F148" si="105">SUM(D148:E148)</f>
        <v>2.3953417456127877</v>
      </c>
      <c r="G148" s="200">
        <f t="shared" ref="G148:G149" si="106">IF(B148&gt;0,(1+(E148/B148))^(1/($C$6-$B$6))-1,0)</f>
        <v>4.1393040507572643E-2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28.964630858393082</v>
      </c>
      <c r="C149" s="11">
        <f t="shared" ref="C149:F149" si="107">SUM(C123:C148)</f>
        <v>32.031092709720419</v>
      </c>
      <c r="D149" s="11">
        <f t="shared" si="107"/>
        <v>3.0664618513273316</v>
      </c>
      <c r="E149" s="11">
        <f t="shared" si="107"/>
        <v>16.082066136371179</v>
      </c>
      <c r="F149" s="11">
        <f t="shared" si="107"/>
        <v>19.148527987698508</v>
      </c>
      <c r="G149" s="200">
        <f t="shared" si="106"/>
        <v>2.987930267882688E-2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2.7678478465508434</v>
      </c>
      <c r="C152" s="11">
        <v>2.7048322435315493</v>
      </c>
      <c r="D152" s="11">
        <f>C152-B152</f>
        <v>-6.3015603019294097E-2</v>
      </c>
      <c r="E152" s="11">
        <v>1.3953605332026433</v>
      </c>
      <c r="F152" s="11">
        <f>SUM(D152:E152)</f>
        <v>1.3323449301833492</v>
      </c>
      <c r="G152" s="200">
        <f>IF(B152&gt;0,(1+(E152/B152))^(1/($C$6-$B$6))-1,0)</f>
        <v>2.7588090927120668E-2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1.0252798532824774</v>
      </c>
      <c r="C153" s="11">
        <v>1.5719435401321509</v>
      </c>
      <c r="D153" s="11">
        <f t="shared" ref="D153:D168" si="110">C153-B153</f>
        <v>0.54666368684967348</v>
      </c>
      <c r="E153" s="11">
        <v>0.83209702402408592</v>
      </c>
      <c r="F153" s="11">
        <f t="shared" ref="F153:F160" si="111">SUM(D153:E153)</f>
        <v>1.3787607108737594</v>
      </c>
      <c r="G153" s="200">
        <f t="shared" ref="G153:G155" si="112">IF(B153&gt;0,(1+(E153/B153))^(1/($C$6-$B$6))-1,0)</f>
        <v>4.0408377994959555E-2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2.9454167362638559</v>
      </c>
      <c r="C154" s="11">
        <v>2.7713536503330638</v>
      </c>
      <c r="D154" s="11">
        <f t="shared" si="110"/>
        <v>-0.17406308593079212</v>
      </c>
      <c r="E154" s="11">
        <v>0.98768585094957162</v>
      </c>
      <c r="F154" s="11">
        <f t="shared" si="111"/>
        <v>0.8136227650187795</v>
      </c>
      <c r="G154" s="200">
        <f t="shared" si="112"/>
        <v>1.9465582115900215E-2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0.62758048312607939</v>
      </c>
      <c r="C155" s="11">
        <v>0.70214482492532004</v>
      </c>
      <c r="D155" s="11">
        <f t="shared" si="110"/>
        <v>7.4564341799240652E-2</v>
      </c>
      <c r="E155" s="11">
        <v>0.34283539865208834</v>
      </c>
      <c r="F155" s="11">
        <f t="shared" si="111"/>
        <v>0.41739974045132899</v>
      </c>
      <c r="G155" s="200">
        <f t="shared" si="112"/>
        <v>2.9483122425115971E-2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0.19962666840875729</v>
      </c>
      <c r="C156" s="11">
        <v>0.14276759375113299</v>
      </c>
      <c r="D156" s="11">
        <f t="shared" si="110"/>
        <v>-5.6859074657624298E-2</v>
      </c>
      <c r="E156" s="11">
        <v>8.0307454829649905E-2</v>
      </c>
      <c r="F156" s="11">
        <f t="shared" si="111"/>
        <v>2.3448380172025607E-2</v>
      </c>
      <c r="G156" s="200">
        <f>IF(B156&gt;0,(1+(E156/B156))^(1/($C$6-$B$6))-1,0)</f>
        <v>2.2796309103388701E-2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1.7581847576312808</v>
      </c>
      <c r="C157" s="11">
        <v>2.1118373867255573</v>
      </c>
      <c r="D157" s="11">
        <f t="shared" si="110"/>
        <v>0.35365262909427653</v>
      </c>
      <c r="E157" s="11">
        <v>0.95668359315406604</v>
      </c>
      <c r="F157" s="11">
        <f t="shared" si="111"/>
        <v>1.3103362222483426</v>
      </c>
      <c r="G157" s="200">
        <f t="shared" ref="G157:G178" si="113">IF(B157&gt;0,(1+(E157/B157))^(1/($C$6-$B$6))-1,0)</f>
        <v>2.9387643841891187E-2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1.0169994718791528</v>
      </c>
      <c r="C158" s="11">
        <v>0.83073383386110777</v>
      </c>
      <c r="D158" s="11">
        <f t="shared" si="110"/>
        <v>-0.18626563801804508</v>
      </c>
      <c r="E158" s="11">
        <v>0.31917019554936882</v>
      </c>
      <c r="F158" s="11">
        <f t="shared" si="111"/>
        <v>0.13290455753132374</v>
      </c>
      <c r="G158" s="200">
        <f t="shared" si="113"/>
        <v>1.8363266427283031E-2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0.47565631618724302</v>
      </c>
      <c r="C159" s="11">
        <v>0.49802341814234957</v>
      </c>
      <c r="D159" s="11">
        <f t="shared" si="110"/>
        <v>2.236710195510655E-2</v>
      </c>
      <c r="E159" s="11">
        <v>0.26798586877972841</v>
      </c>
      <c r="F159" s="11">
        <f t="shared" si="111"/>
        <v>0.29035297073483496</v>
      </c>
      <c r="G159" s="200">
        <f t="shared" si="113"/>
        <v>3.0239151372271067E-2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0.29337950535549384</v>
      </c>
      <c r="C160" s="11">
        <v>0.40229942005929153</v>
      </c>
      <c r="D160" s="11">
        <f t="shared" si="110"/>
        <v>0.10891991470379769</v>
      </c>
      <c r="E160" s="11">
        <v>0.13678512753144198</v>
      </c>
      <c r="F160" s="11">
        <f t="shared" si="111"/>
        <v>0.24570504223523967</v>
      </c>
      <c r="G160" s="200">
        <f t="shared" si="113"/>
        <v>2.5841651878819594E-2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0.54976299540549256</v>
      </c>
      <c r="C161" s="11">
        <v>0.52154327092865516</v>
      </c>
      <c r="D161" s="11">
        <f t="shared" si="110"/>
        <v>-2.8219724476837404E-2</v>
      </c>
      <c r="E161" s="11">
        <v>0.23854551169304977</v>
      </c>
      <c r="F161" s="11">
        <f t="shared" ref="F161:F162" si="114">SUM(D161:E161)</f>
        <v>0.21032578721621237</v>
      </c>
      <c r="G161" s="200">
        <f t="shared" si="113"/>
        <v>2.4317786433806665E-2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1.9979041433518843</v>
      </c>
      <c r="C162" s="11">
        <v>2.1150897860962541</v>
      </c>
      <c r="D162" s="11">
        <f t="shared" si="110"/>
        <v>0.11718564274436982</v>
      </c>
      <c r="E162" s="11">
        <v>0.96203611748077367</v>
      </c>
      <c r="F162" s="11">
        <f t="shared" si="114"/>
        <v>1.0792217602251435</v>
      </c>
      <c r="G162" s="200">
        <f t="shared" si="113"/>
        <v>2.6551053976981986E-2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3.4459944930047075</v>
      </c>
      <c r="C163" s="11">
        <v>3.9212944325576515</v>
      </c>
      <c r="D163" s="11">
        <f t="shared" si="110"/>
        <v>0.47529993955294403</v>
      </c>
      <c r="E163" s="11">
        <v>1.9814196108698019</v>
      </c>
      <c r="F163" s="11">
        <f t="shared" ref="F163:F166" si="115">SUM(D163:E163)</f>
        <v>2.4567195504227461</v>
      </c>
      <c r="G163" s="200">
        <f t="shared" si="113"/>
        <v>3.0746555064499637E-2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0.54900829903134885</v>
      </c>
      <c r="C164" s="11">
        <v>0.64932865212024038</v>
      </c>
      <c r="D164" s="11">
        <f t="shared" si="110"/>
        <v>0.10032035308889153</v>
      </c>
      <c r="E164" s="11">
        <v>0.36307012202861727</v>
      </c>
      <c r="F164" s="11">
        <f t="shared" si="115"/>
        <v>0.4633904751175088</v>
      </c>
      <c r="G164" s="200">
        <f t="shared" si="113"/>
        <v>3.4419942680940174E-2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0.44549235363384326</v>
      </c>
      <c r="C165" s="11">
        <v>0.7474711962223457</v>
      </c>
      <c r="D165" s="11">
        <f t="shared" si="110"/>
        <v>0.30197884258850244</v>
      </c>
      <c r="E165" s="11">
        <v>0.36656925846598437</v>
      </c>
      <c r="F165" s="11">
        <f t="shared" si="115"/>
        <v>0.66854810105448681</v>
      </c>
      <c r="G165" s="200">
        <f t="shared" si="113"/>
        <v>4.0838261053004477E-2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1.8633488159503513</v>
      </c>
      <c r="C166" s="11">
        <v>2.1975987087683575</v>
      </c>
      <c r="D166" s="11">
        <f t="shared" si="110"/>
        <v>0.33424989281800621</v>
      </c>
      <c r="E166" s="11">
        <v>0.87694136260318545</v>
      </c>
      <c r="F166" s="11">
        <f t="shared" si="115"/>
        <v>1.2111912554211917</v>
      </c>
      <c r="G166" s="200">
        <f t="shared" si="113"/>
        <v>2.6045987074540422E-2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0.58677575227771106</v>
      </c>
      <c r="C167" s="11">
        <v>0.77953828164935768</v>
      </c>
      <c r="D167" s="11">
        <f t="shared" si="110"/>
        <v>0.19276252937164662</v>
      </c>
      <c r="E167" s="11">
        <v>0.3671291948420054</v>
      </c>
      <c r="F167" s="11">
        <f t="shared" ref="F167" si="116">SUM(D167:E167)</f>
        <v>0.55989172421365208</v>
      </c>
      <c r="G167" s="200">
        <f t="shared" si="113"/>
        <v>3.2925175965107689E-2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0.31561645422401141</v>
      </c>
      <c r="C168" s="11">
        <v>0.40804885208782193</v>
      </c>
      <c r="D168" s="11">
        <f t="shared" si="110"/>
        <v>9.2432397863810523E-2</v>
      </c>
      <c r="E168" s="11">
        <v>0.19704981630416901</v>
      </c>
      <c r="F168" s="11">
        <f t="shared" ref="F168" si="117">SUM(D168:E168)</f>
        <v>0.28948221416797953</v>
      </c>
      <c r="G168" s="200">
        <f t="shared" si="113"/>
        <v>3.2868439485973511E-2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2.2347873485536822</v>
      </c>
      <c r="C169" s="11">
        <v>2.7227507207559984</v>
      </c>
      <c r="D169" s="11">
        <f>C169-B169</f>
        <v>0.48796337220231623</v>
      </c>
      <c r="E169" s="11">
        <v>1.4954924649075576</v>
      </c>
      <c r="F169" s="11">
        <f>SUM(D169:E169)</f>
        <v>1.9834558371098738</v>
      </c>
      <c r="G169" s="200">
        <f t="shared" si="113"/>
        <v>3.4745819320257443E-2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0.81066754891508663</v>
      </c>
      <c r="C170" s="11">
        <v>1.3769998746736538</v>
      </c>
      <c r="D170" s="11">
        <f t="shared" ref="D170:D176" si="118">C170-B170</f>
        <v>0.56633232575856718</v>
      </c>
      <c r="E170" s="11">
        <v>0.68657368133601648</v>
      </c>
      <c r="F170" s="11">
        <f t="shared" ref="F170:F171" si="119">SUM(D170:E170)</f>
        <v>1.2529060070945837</v>
      </c>
      <c r="G170" s="200">
        <f t="shared" si="113"/>
        <v>4.1749416715051613E-2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2.3956131269032656E-2</v>
      </c>
      <c r="C171" s="11">
        <v>2.2204873864873853E-2</v>
      </c>
      <c r="D171" s="11">
        <f t="shared" si="118"/>
        <v>-1.7512574041588028E-3</v>
      </c>
      <c r="E171" s="11">
        <v>1.3475823119554793E-2</v>
      </c>
      <c r="F171" s="11">
        <f t="shared" si="119"/>
        <v>1.172456571539599E-2</v>
      </c>
      <c r="G171" s="200">
        <f t="shared" si="113"/>
        <v>3.0200416807528274E-2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1.09970968709256</v>
      </c>
      <c r="C172" s="11">
        <v>1.3103806831175868</v>
      </c>
      <c r="D172" s="11">
        <f t="shared" si="118"/>
        <v>0.21067099602502681</v>
      </c>
      <c r="E172" s="11">
        <v>0.55070610728407177</v>
      </c>
      <c r="F172" s="11">
        <f t="shared" ref="F172:F173" si="120">SUM(D172:E172)</f>
        <v>0.76137710330909858</v>
      </c>
      <c r="G172" s="200">
        <f t="shared" si="113"/>
        <v>2.743499677477379E-2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0.75407406535393273</v>
      </c>
      <c r="C173" s="11">
        <v>1.2726564976282708</v>
      </c>
      <c r="D173" s="11">
        <f t="shared" si="118"/>
        <v>0.51858243227433809</v>
      </c>
      <c r="E173" s="11">
        <v>0.50371247147314557</v>
      </c>
      <c r="F173" s="11">
        <f t="shared" si="120"/>
        <v>1.0222949037474836</v>
      </c>
      <c r="G173" s="200">
        <f t="shared" si="113"/>
        <v>3.4696219956540375E-2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0.64354208241395428</v>
      </c>
      <c r="C174" s="11">
        <v>1.3200692678528871</v>
      </c>
      <c r="D174" s="11">
        <f t="shared" si="118"/>
        <v>0.67652718543893287</v>
      </c>
      <c r="E174" s="11">
        <v>0.49802910270708373</v>
      </c>
      <c r="F174" s="11">
        <f t="shared" ref="F174:F175" si="121">SUM(D174:E174)</f>
        <v>1.1745562881460165</v>
      </c>
      <c r="G174" s="200">
        <f t="shared" si="113"/>
        <v>3.8951010384159934E-2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0.82607965000274164</v>
      </c>
      <c r="C175" s="11">
        <v>1.3447607465288292</v>
      </c>
      <c r="D175" s="11">
        <f t="shared" si="118"/>
        <v>0.51868109652608752</v>
      </c>
      <c r="E175" s="11">
        <v>0.72608363359490213</v>
      </c>
      <c r="F175" s="11">
        <f t="shared" si="121"/>
        <v>1.2447647301209896</v>
      </c>
      <c r="G175" s="200">
        <f t="shared" si="113"/>
        <v>4.2944101286233938E-2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0.27513579154793838</v>
      </c>
      <c r="C176" s="11">
        <v>0.34077826439446585</v>
      </c>
      <c r="D176" s="11">
        <f t="shared" si="118"/>
        <v>6.5642472846527467E-2</v>
      </c>
      <c r="E176" s="11">
        <v>0.16887825318395816</v>
      </c>
      <c r="F176" s="11">
        <f t="shared" ref="F176" si="122">SUM(D176:E176)</f>
        <v>0.23452072603048563</v>
      </c>
      <c r="G176" s="200">
        <f t="shared" si="113"/>
        <v>3.2420551712008416E-2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1.4344830850415178</v>
      </c>
      <c r="C177" s="11">
        <v>2.4049989004158987</v>
      </c>
      <c r="D177" s="11">
        <f t="shared" ref="D177" si="123">C177-B177</f>
        <v>0.97051581537438092</v>
      </c>
      <c r="E177" s="11">
        <v>1.1976758452713396</v>
      </c>
      <c r="F177" s="11">
        <f t="shared" ref="F177" si="124">SUM(D177:E177)</f>
        <v>2.1681916606457206</v>
      </c>
      <c r="G177" s="200">
        <f t="shared" si="113"/>
        <v>4.129658748209164E-2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28.966310335754979</v>
      </c>
      <c r="C178" s="11">
        <f t="shared" ref="C178:F178" si="125">SUM(C152:C177)</f>
        <v>35.191448921124667</v>
      </c>
      <c r="D178" s="11">
        <f t="shared" si="125"/>
        <v>6.2251385853696917</v>
      </c>
      <c r="E178" s="11">
        <f t="shared" si="125"/>
        <v>16.512299423837863</v>
      </c>
      <c r="F178" s="11">
        <f t="shared" si="125"/>
        <v>22.737438009207555</v>
      </c>
      <c r="G178" s="200">
        <f t="shared" si="113"/>
        <v>3.0530698221204799E-2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6.9360110430946964</v>
      </c>
      <c r="C181" s="11">
        <v>6.9182069170707718</v>
      </c>
      <c r="D181" s="11">
        <f>C181-B181</f>
        <v>-1.780412602392456E-2</v>
      </c>
      <c r="E181" s="11">
        <v>2.9391631048162892</v>
      </c>
      <c r="F181" s="11">
        <f>SUM(D181:E181)</f>
        <v>2.9213589787923646</v>
      </c>
      <c r="G181" s="200">
        <f>IF(B181&gt;0,(1+(E181/B181))^(1/($C$6-$B$6))-1,0)</f>
        <v>2.3832706743327048E-2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2.5326188933033067</v>
      </c>
      <c r="C182" s="11">
        <v>3.3639275374455271</v>
      </c>
      <c r="D182" s="11">
        <f t="shared" ref="D182:D197" si="128">C182-B182</f>
        <v>0.83130864414222039</v>
      </c>
      <c r="E182" s="11">
        <v>1.4555191696905008</v>
      </c>
      <c r="F182" s="11">
        <f t="shared" ref="F182:F189" si="129">SUM(D182:E182)</f>
        <v>2.2868278138327209</v>
      </c>
      <c r="G182" s="200">
        <f t="shared" ref="G182:G184" si="130">IF(B182&gt;0,(1+(E182/B182))^(1/($C$6-$B$6))-1,0)</f>
        <v>3.073420758694323E-2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4.5215175822341953</v>
      </c>
      <c r="C183" s="11">
        <v>4.553670168484321</v>
      </c>
      <c r="D183" s="11">
        <f t="shared" si="128"/>
        <v>3.2152586250125736E-2</v>
      </c>
      <c r="E183" s="11">
        <v>1.3462495053218695</v>
      </c>
      <c r="F183" s="11">
        <f t="shared" si="129"/>
        <v>1.3784020915719952</v>
      </c>
      <c r="G183" s="200">
        <f t="shared" si="130"/>
        <v>1.752692386304644E-2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2.7008612405267347</v>
      </c>
      <c r="C184" s="11">
        <v>2.8365787080118254</v>
      </c>
      <c r="D184" s="11">
        <f t="shared" si="128"/>
        <v>0.13571746748509073</v>
      </c>
      <c r="E184" s="11">
        <v>1.6528836551524657</v>
      </c>
      <c r="F184" s="11">
        <f t="shared" si="129"/>
        <v>1.7886011226375564</v>
      </c>
      <c r="G184" s="200">
        <f t="shared" si="130"/>
        <v>3.2343070714502931E-2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0.87383108601746606</v>
      </c>
      <c r="C185" s="11">
        <v>0.89505101252568897</v>
      </c>
      <c r="D185" s="11">
        <f t="shared" si="128"/>
        <v>2.1219926508222908E-2</v>
      </c>
      <c r="E185" s="11">
        <v>0.39195382055757977</v>
      </c>
      <c r="F185" s="11">
        <f t="shared" si="129"/>
        <v>0.41317374706580268</v>
      </c>
      <c r="G185" s="200">
        <f>IF(B185&gt;0,(1+(E185/B185))^(1/($C$6-$B$6))-1,0)</f>
        <v>2.5011712936199082E-2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4.5339776860141221</v>
      </c>
      <c r="C186" s="11">
        <v>5.6356561909814777</v>
      </c>
      <c r="D186" s="11">
        <f t="shared" si="128"/>
        <v>1.1016785049673556</v>
      </c>
      <c r="E186" s="11">
        <v>2.2145193596333641</v>
      </c>
      <c r="F186" s="11">
        <f t="shared" si="129"/>
        <v>3.3161978646007197</v>
      </c>
      <c r="G186" s="200">
        <f t="shared" ref="G186:G205" si="131">IF(B186&gt;0,(1+(E186/B186))^(1/($C$6-$B$6))-1,0)</f>
        <v>2.6869320880287262E-2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1.7168439652285468</v>
      </c>
      <c r="C187" s="11">
        <v>1.1581427562536477</v>
      </c>
      <c r="D187" s="11">
        <f t="shared" si="128"/>
        <v>-0.55870120897489906</v>
      </c>
      <c r="E187" s="11">
        <v>0.46038737940062346</v>
      </c>
      <c r="F187" s="11">
        <f t="shared" si="129"/>
        <v>-9.8313829574275591E-2</v>
      </c>
      <c r="G187" s="200">
        <f t="shared" si="131"/>
        <v>1.5963838189513746E-2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1.8953786252032467</v>
      </c>
      <c r="C188" s="11">
        <v>2.0121417642735997</v>
      </c>
      <c r="D188" s="11">
        <f t="shared" si="128"/>
        <v>0.11676313907035296</v>
      </c>
      <c r="E188" s="11">
        <v>1.1302523644866822</v>
      </c>
      <c r="F188" s="11">
        <f t="shared" si="129"/>
        <v>1.2470155035570352</v>
      </c>
      <c r="G188" s="200">
        <f t="shared" si="131"/>
        <v>3.1671259556627751E-2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1.0013476064545046</v>
      </c>
      <c r="C189" s="11">
        <v>1.2585675090524602</v>
      </c>
      <c r="D189" s="11">
        <f t="shared" si="128"/>
        <v>0.25721990259795557</v>
      </c>
      <c r="E189" s="11">
        <v>0.30777172866665703</v>
      </c>
      <c r="F189" s="11">
        <f t="shared" si="129"/>
        <v>0.5649916312646126</v>
      </c>
      <c r="G189" s="200">
        <f t="shared" si="131"/>
        <v>1.802776983771226E-2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1.6511707035810679</v>
      </c>
      <c r="C190" s="11">
        <v>1.7986329718920719</v>
      </c>
      <c r="D190" s="11">
        <f t="shared" si="128"/>
        <v>0.14746226831100406</v>
      </c>
      <c r="E190" s="11">
        <v>0.66208948495020248</v>
      </c>
      <c r="F190" s="11">
        <f t="shared" ref="F190:F191" si="132">SUM(D190:E190)</f>
        <v>0.80955175326120654</v>
      </c>
      <c r="G190" s="200">
        <f t="shared" si="131"/>
        <v>2.2732759682904558E-2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5.8352507653098309</v>
      </c>
      <c r="C191" s="11">
        <v>5.3656546542726984</v>
      </c>
      <c r="D191" s="11">
        <f t="shared" si="128"/>
        <v>-0.4695961110371325</v>
      </c>
      <c r="E191" s="11">
        <v>2.3006283769377331</v>
      </c>
      <c r="F191" s="11">
        <f t="shared" si="132"/>
        <v>1.8310322659006006</v>
      </c>
      <c r="G191" s="200">
        <f t="shared" si="131"/>
        <v>2.2405077486471026E-2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10.53128394635486</v>
      </c>
      <c r="C192" s="11">
        <v>8.6918987030854034</v>
      </c>
      <c r="D192" s="11">
        <f t="shared" si="128"/>
        <v>-1.8393852432694562</v>
      </c>
      <c r="E192" s="11">
        <v>4.3509720847168563</v>
      </c>
      <c r="F192" s="11">
        <f t="shared" ref="F192:F195" si="133">SUM(D192:E192)</f>
        <v>2.5115868414474001</v>
      </c>
      <c r="G192" s="200">
        <f t="shared" si="131"/>
        <v>2.3322437483702885E-2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1.8308843305464177</v>
      </c>
      <c r="C193" s="11">
        <v>0.71672334397649273</v>
      </c>
      <c r="D193" s="11">
        <f t="shared" si="128"/>
        <v>-1.1141609865699249</v>
      </c>
      <c r="E193" s="11">
        <v>0.75206833828341335</v>
      </c>
      <c r="F193" s="11">
        <f t="shared" si="133"/>
        <v>-0.36209264828651155</v>
      </c>
      <c r="G193" s="200">
        <f t="shared" si="131"/>
        <v>2.3207471415588543E-2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0.70844035803454886</v>
      </c>
      <c r="C194" s="11">
        <v>0.78118107674766035</v>
      </c>
      <c r="D194" s="11">
        <f t="shared" si="128"/>
        <v>7.2740718713111496E-2</v>
      </c>
      <c r="E194" s="11">
        <v>0.40411134852341574</v>
      </c>
      <c r="F194" s="11">
        <f t="shared" si="133"/>
        <v>0.47685206723652723</v>
      </c>
      <c r="G194" s="200">
        <f t="shared" si="131"/>
        <v>3.0546977826209298E-2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9.9958505832687319</v>
      </c>
      <c r="C195" s="11">
        <v>9.7320902373899152</v>
      </c>
      <c r="D195" s="11">
        <f t="shared" si="128"/>
        <v>-0.26376034587881669</v>
      </c>
      <c r="E195" s="11">
        <v>3.4938496272269175</v>
      </c>
      <c r="F195" s="11">
        <f t="shared" si="133"/>
        <v>3.2300892813481008</v>
      </c>
      <c r="G195" s="200">
        <f t="shared" si="131"/>
        <v>2.0184770845024902E-2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6.1414579277382728</v>
      </c>
      <c r="C196" s="11">
        <v>5.7685072475846679</v>
      </c>
      <c r="D196" s="11">
        <f t="shared" si="128"/>
        <v>-0.37295068015360489</v>
      </c>
      <c r="E196" s="11">
        <v>2.3576093727250051</v>
      </c>
      <c r="F196" s="11">
        <f t="shared" ref="F196" si="134">SUM(D196:E196)</f>
        <v>1.9846586925714003</v>
      </c>
      <c r="G196" s="200">
        <f t="shared" si="131"/>
        <v>2.1895890068895918E-2</v>
      </c>
    </row>
    <row r="197" spans="1:14" x14ac:dyDescent="0.2">
      <c r="A197" t="str">
        <f t="shared" si="127"/>
        <v>54 Textiles, printing and other skilled trades</v>
      </c>
      <c r="B197" s="11">
        <v>2.1201222592110653</v>
      </c>
      <c r="C197" s="11">
        <v>2.3103380982304396</v>
      </c>
      <c r="D197" s="11">
        <f t="shared" si="128"/>
        <v>0.19021583901937422</v>
      </c>
      <c r="E197" s="11">
        <v>0.92634277150933519</v>
      </c>
      <c r="F197" s="11">
        <f t="shared" ref="F197" si="135">SUM(D197:E197)</f>
        <v>1.1165586105287093</v>
      </c>
      <c r="G197" s="200">
        <f t="shared" si="131"/>
        <v>2.4461604181923446E-2</v>
      </c>
    </row>
    <row r="198" spans="1:14" x14ac:dyDescent="0.2">
      <c r="A198" t="str">
        <f t="shared" si="127"/>
        <v>61 Caring personal service occupations</v>
      </c>
      <c r="B198" s="11">
        <v>13.748559696418861</v>
      </c>
      <c r="C198" s="11">
        <v>16.587746646188211</v>
      </c>
      <c r="D198" s="11">
        <f>C198-B198</f>
        <v>2.8391869497693509</v>
      </c>
      <c r="E198" s="11">
        <v>8.7347473995273077</v>
      </c>
      <c r="F198" s="11">
        <f>SUM(D198:E198)</f>
        <v>11.573934349296659</v>
      </c>
      <c r="G198" s="200">
        <f t="shared" si="131"/>
        <v>3.3332762616255174E-2</v>
      </c>
    </row>
    <row r="199" spans="1:14" x14ac:dyDescent="0.2">
      <c r="A199" t="str">
        <f t="shared" si="127"/>
        <v>62 Leisure, travel and related personal service occupations</v>
      </c>
      <c r="B199" s="11">
        <v>2.4719725130132297</v>
      </c>
      <c r="C199" s="11">
        <v>2.4250600594613276</v>
      </c>
      <c r="D199" s="11">
        <f t="shared" ref="D199:D205" si="136">C199-B199</f>
        <v>-4.69124535519021E-2</v>
      </c>
      <c r="E199" s="11">
        <v>1.1126395732710417</v>
      </c>
      <c r="F199" s="11">
        <f t="shared" ref="F199:F200" si="137">SUM(D199:E199)</f>
        <v>1.0657271197191396</v>
      </c>
      <c r="G199" s="200">
        <f t="shared" si="131"/>
        <v>2.5085054917969529E-2</v>
      </c>
    </row>
    <row r="200" spans="1:14" x14ac:dyDescent="0.2">
      <c r="A200" t="str">
        <f t="shared" si="127"/>
        <v>63 Community and civil enforcement occupations</v>
      </c>
      <c r="B200" s="11">
        <v>8.360116396597625E-2</v>
      </c>
      <c r="C200" s="11">
        <v>6.9670745671659554E-2</v>
      </c>
      <c r="D200" s="11">
        <f t="shared" si="136"/>
        <v>-1.3930418294316696E-2</v>
      </c>
      <c r="E200" s="11">
        <v>2.3879362835577445E-2</v>
      </c>
      <c r="F200" s="11">
        <f t="shared" si="137"/>
        <v>9.9489445412607493E-3</v>
      </c>
      <c r="G200" s="200">
        <f t="shared" si="131"/>
        <v>1.6891219775572619E-2</v>
      </c>
    </row>
    <row r="201" spans="1:14" x14ac:dyDescent="0.2">
      <c r="A201" t="str">
        <f t="shared" si="127"/>
        <v>71 Sales occupations</v>
      </c>
      <c r="B201" s="11">
        <v>7.8616364152321712</v>
      </c>
      <c r="C201" s="11">
        <v>7.7736786995429918</v>
      </c>
      <c r="D201" s="11">
        <f t="shared" si="136"/>
        <v>-8.7957715689179317E-2</v>
      </c>
      <c r="E201" s="11">
        <v>3.4051772719918509</v>
      </c>
      <c r="F201" s="11">
        <f t="shared" ref="F201:F202" si="138">SUM(D201:E201)</f>
        <v>3.3172195563026716</v>
      </c>
      <c r="G201" s="200">
        <f t="shared" si="131"/>
        <v>2.4281221058746416E-2</v>
      </c>
    </row>
    <row r="202" spans="1:14" x14ac:dyDescent="0.2">
      <c r="A202" t="str">
        <f t="shared" si="127"/>
        <v>72 Customer service occupations</v>
      </c>
      <c r="B202" s="11">
        <v>2.3770178925421415</v>
      </c>
      <c r="C202" s="11">
        <v>3.655053185979114</v>
      </c>
      <c r="D202" s="11">
        <f t="shared" si="136"/>
        <v>1.2780352934369725</v>
      </c>
      <c r="E202" s="11">
        <v>1.3536544622920843</v>
      </c>
      <c r="F202" s="11">
        <f t="shared" si="138"/>
        <v>2.6316897557290568</v>
      </c>
      <c r="G202" s="200">
        <f t="shared" si="131"/>
        <v>3.0505491718189726E-2</v>
      </c>
    </row>
    <row r="203" spans="1:14" x14ac:dyDescent="0.2">
      <c r="A203" t="str">
        <f t="shared" si="127"/>
        <v>81 Process, plant and machine operatives</v>
      </c>
      <c r="B203" s="11">
        <v>4.2110495901749143</v>
      </c>
      <c r="C203" s="11">
        <v>6.8929803063655593</v>
      </c>
      <c r="D203" s="11">
        <f t="shared" si="136"/>
        <v>2.6819307161906449</v>
      </c>
      <c r="E203" s="11">
        <v>2.2694215843251322</v>
      </c>
      <c r="F203" s="11">
        <f t="shared" ref="F203:F204" si="139">SUM(D203:E203)</f>
        <v>4.9513523005157776</v>
      </c>
      <c r="G203" s="200">
        <f t="shared" si="131"/>
        <v>2.9155695471806853E-2</v>
      </c>
    </row>
    <row r="204" spans="1:14" x14ac:dyDescent="0.2">
      <c r="A204" t="str">
        <f t="shared" si="127"/>
        <v>82 Transport and mobile machine drivers and operatives</v>
      </c>
      <c r="B204" s="11">
        <v>4.7689391497697082</v>
      </c>
      <c r="C204" s="11">
        <v>7.3673082956671498</v>
      </c>
      <c r="D204" s="11">
        <f t="shared" si="136"/>
        <v>2.5983691458974416</v>
      </c>
      <c r="E204" s="11">
        <v>3.2425072655442411</v>
      </c>
      <c r="F204" s="11">
        <f t="shared" si="139"/>
        <v>5.8408764114416822</v>
      </c>
      <c r="G204" s="200">
        <f t="shared" si="131"/>
        <v>3.5188113888507289E-2</v>
      </c>
    </row>
    <row r="205" spans="1:14" x14ac:dyDescent="0.2">
      <c r="A205" t="str">
        <f t="shared" si="127"/>
        <v>91 Elementary trades and related occupations</v>
      </c>
      <c r="B205" s="11">
        <v>1.3144722035901184</v>
      </c>
      <c r="C205" s="11">
        <v>1.6439610459142133</v>
      </c>
      <c r="D205" s="11">
        <f t="shared" si="136"/>
        <v>0.32948884232409492</v>
      </c>
      <c r="E205" s="11">
        <v>0.50514204214408331</v>
      </c>
      <c r="F205" s="11">
        <f t="shared" ref="F205" si="140">SUM(D205:E205)</f>
        <v>0.83463088446817824</v>
      </c>
      <c r="G205" s="200">
        <f t="shared" si="131"/>
        <v>2.1915990286291098E-2</v>
      </c>
    </row>
    <row r="206" spans="1:14" x14ac:dyDescent="0.2">
      <c r="A206" t="str">
        <f t="shared" si="127"/>
        <v>92 Elementary administration and service occupations</v>
      </c>
      <c r="B206" s="11">
        <v>7.3161880621539757</v>
      </c>
      <c r="C206" s="11">
        <v>7.3734927880496812</v>
      </c>
      <c r="D206" s="11">
        <f t="shared" ref="D206" si="141">C206-B206</f>
        <v>5.7304725895705566E-2</v>
      </c>
      <c r="E206" s="11">
        <v>3.6902903438994894</v>
      </c>
      <c r="F206" s="11">
        <f t="shared" ref="F206" si="142">SUM(D206:E206)</f>
        <v>3.747595069795195</v>
      </c>
      <c r="G206" s="200">
        <f t="shared" ref="G206:G207" si="143">IF(B206&gt;0,(1+(E206/B206))^(1/($C$6-$B$6))-1,0)</f>
        <v>2.7600329917378374E-2</v>
      </c>
    </row>
    <row r="207" spans="1:14" x14ac:dyDescent="0.2">
      <c r="A207" t="str">
        <f t="shared" si="127"/>
        <v>All occupations</v>
      </c>
      <c r="B207" s="11">
        <f>SUM(B181:B206)</f>
        <v>109.6802852889827</v>
      </c>
      <c r="C207" s="11">
        <f t="shared" ref="C207:F207" si="144">SUM(C181:C206)</f>
        <v>117.58592067011858</v>
      </c>
      <c r="D207" s="11">
        <f t="shared" si="144"/>
        <v>7.9056353811358671</v>
      </c>
      <c r="E207" s="11">
        <f t="shared" si="144"/>
        <v>51.483830798429729</v>
      </c>
      <c r="F207" s="11">
        <f t="shared" si="144"/>
        <v>59.389466179565595</v>
      </c>
      <c r="G207" s="200">
        <f t="shared" si="143"/>
        <v>2.5988875675361678E-2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5.4486041501416409</v>
      </c>
      <c r="C210" s="11">
        <v>4.4328326753602116</v>
      </c>
      <c r="D210" s="11">
        <f>C210-B210</f>
        <v>-1.0157714747814293</v>
      </c>
      <c r="E210" s="11">
        <v>2.3489606713447913</v>
      </c>
      <c r="F210" s="11">
        <f>SUM(D210:E210)</f>
        <v>1.333189196563362</v>
      </c>
      <c r="G210" s="200">
        <f>IF(B210&gt;0,(1+(E210/B210))^(1/($C$6-$B$6))-1,0)</f>
        <v>2.4184618355645782E-2</v>
      </c>
    </row>
    <row r="211" spans="1:7" x14ac:dyDescent="0.2">
      <c r="A211" t="str">
        <f t="shared" si="146"/>
        <v>12 Other managers and proprietors</v>
      </c>
      <c r="B211" s="11">
        <v>2.8575259491837297</v>
      </c>
      <c r="C211" s="11">
        <v>3.5465985932934747</v>
      </c>
      <c r="D211" s="11">
        <f t="shared" ref="D211:D226" si="147">C211-B211</f>
        <v>0.689072644109745</v>
      </c>
      <c r="E211" s="11">
        <v>2.0541312109530754</v>
      </c>
      <c r="F211" s="11">
        <f t="shared" ref="F211:F218" si="148">SUM(D211:E211)</f>
        <v>2.7432038550628204</v>
      </c>
      <c r="G211" s="200">
        <f t="shared" ref="G211:G213" si="149">IF(B211&gt;0,(1+(E211/B211))^(1/($C$6-$B$6))-1,0)</f>
        <v>3.6770243925347001E-2</v>
      </c>
    </row>
    <row r="212" spans="1:7" x14ac:dyDescent="0.2">
      <c r="A212" t="str">
        <f t="shared" si="146"/>
        <v>21 Science, research, engineering and technology professionals</v>
      </c>
      <c r="B212" s="11">
        <v>3.1189855909172226</v>
      </c>
      <c r="C212" s="11">
        <v>2.7378601778406719</v>
      </c>
      <c r="D212" s="11">
        <f t="shared" si="147"/>
        <v>-0.38112541307655068</v>
      </c>
      <c r="E212" s="11">
        <v>1.037900920596204</v>
      </c>
      <c r="F212" s="11">
        <f t="shared" si="148"/>
        <v>0.6567755075196533</v>
      </c>
      <c r="G212" s="200">
        <f t="shared" si="149"/>
        <v>1.9335117773289445E-2</v>
      </c>
    </row>
    <row r="213" spans="1:7" x14ac:dyDescent="0.2">
      <c r="A213" t="str">
        <f t="shared" si="146"/>
        <v>22 Health professionals</v>
      </c>
      <c r="B213" s="11">
        <v>1.948125981370971</v>
      </c>
      <c r="C213" s="11">
        <v>1.716629716530365</v>
      </c>
      <c r="D213" s="11">
        <f t="shared" si="147"/>
        <v>-0.23149626484060604</v>
      </c>
      <c r="E213" s="11">
        <v>1.0440819837634452</v>
      </c>
      <c r="F213" s="11">
        <f t="shared" si="148"/>
        <v>0.81258571892283915</v>
      </c>
      <c r="G213" s="200">
        <f t="shared" si="149"/>
        <v>2.902276424878858E-2</v>
      </c>
    </row>
    <row r="214" spans="1:7" x14ac:dyDescent="0.2">
      <c r="A214" t="str">
        <f t="shared" si="146"/>
        <v>23 Teaching and other educational professionals</v>
      </c>
      <c r="B214" s="11">
        <v>0.70113196547780121</v>
      </c>
      <c r="C214" s="11">
        <v>0.55052843688357955</v>
      </c>
      <c r="D214" s="11">
        <f t="shared" si="147"/>
        <v>-0.15060352859422166</v>
      </c>
      <c r="E214" s="11">
        <v>0.33723378282023997</v>
      </c>
      <c r="F214" s="11">
        <f t="shared" si="148"/>
        <v>0.18663025422601831</v>
      </c>
      <c r="G214" s="200">
        <f>IF(B214&gt;0,(1+(E214/B214))^(1/($C$6-$B$6))-1,0)</f>
        <v>2.6526201793622084E-2</v>
      </c>
    </row>
    <row r="215" spans="1:7" x14ac:dyDescent="0.2">
      <c r="A215" t="str">
        <f t="shared" si="146"/>
        <v>24 Business, media and public service professionals</v>
      </c>
      <c r="B215" s="11">
        <v>2.9164732563811158</v>
      </c>
      <c r="C215" s="11">
        <v>2.7252930008541405</v>
      </c>
      <c r="D215" s="11">
        <f t="shared" si="147"/>
        <v>-0.19118025552697526</v>
      </c>
      <c r="E215" s="11">
        <v>1.2806291450258511</v>
      </c>
      <c r="F215" s="11">
        <f t="shared" si="148"/>
        <v>1.0894488894988759</v>
      </c>
      <c r="G215" s="200">
        <f t="shared" ref="G215:G234" si="150">IF(B215&gt;0,(1+(E215/B215))^(1/($C$6-$B$6))-1,0)</f>
        <v>2.4564815670693241E-2</v>
      </c>
    </row>
    <row r="216" spans="1:7" x14ac:dyDescent="0.2">
      <c r="A216" t="str">
        <f t="shared" si="146"/>
        <v>31 Science, engineering and technology associate professionals</v>
      </c>
      <c r="B216" s="11">
        <v>1.4280510643375033</v>
      </c>
      <c r="C216" s="11">
        <v>1.1762704742839314</v>
      </c>
      <c r="D216" s="11">
        <f t="shared" si="147"/>
        <v>-0.2517805900535719</v>
      </c>
      <c r="E216" s="11">
        <v>0.47563334027699888</v>
      </c>
      <c r="F216" s="11">
        <f t="shared" si="148"/>
        <v>0.22385275022342699</v>
      </c>
      <c r="G216" s="200">
        <f t="shared" si="150"/>
        <v>1.9350204360555345E-2</v>
      </c>
    </row>
    <row r="217" spans="1:7" x14ac:dyDescent="0.2">
      <c r="A217" t="str">
        <f t="shared" si="146"/>
        <v>32 Health and social care associate professionals</v>
      </c>
      <c r="B217" s="11">
        <v>1.3548744730958155</v>
      </c>
      <c r="C217" s="11">
        <v>1.0776968588608327</v>
      </c>
      <c r="D217" s="11">
        <f t="shared" si="147"/>
        <v>-0.27717761423498288</v>
      </c>
      <c r="E217" s="11">
        <v>0.693847906749956</v>
      </c>
      <c r="F217" s="11">
        <f t="shared" si="148"/>
        <v>0.41667029251497312</v>
      </c>
      <c r="G217" s="200">
        <f t="shared" si="150"/>
        <v>2.7950660868782728E-2</v>
      </c>
    </row>
    <row r="218" spans="1:7" x14ac:dyDescent="0.2">
      <c r="A218" t="str">
        <f t="shared" si="146"/>
        <v>33 Protective service occupations</v>
      </c>
      <c r="B218" s="11">
        <v>1.2264056888126795</v>
      </c>
      <c r="C218" s="11">
        <v>1.3661559365469311</v>
      </c>
      <c r="D218" s="11">
        <f t="shared" si="147"/>
        <v>0.1397502477342516</v>
      </c>
      <c r="E218" s="11">
        <v>0.43969645074249564</v>
      </c>
      <c r="F218" s="11">
        <f t="shared" si="148"/>
        <v>0.57944669847674724</v>
      </c>
      <c r="G218" s="200">
        <f t="shared" si="150"/>
        <v>2.0636661849720905E-2</v>
      </c>
    </row>
    <row r="219" spans="1:7" x14ac:dyDescent="0.2">
      <c r="A219" t="str">
        <f t="shared" si="146"/>
        <v>34 Culture, media and sports occupations</v>
      </c>
      <c r="B219" s="11">
        <v>0.72771361104556065</v>
      </c>
      <c r="C219" s="11">
        <v>0.44045252878556312</v>
      </c>
      <c r="D219" s="11">
        <f t="shared" si="147"/>
        <v>-0.28726108225999752</v>
      </c>
      <c r="E219" s="11">
        <v>0.21908473656123884</v>
      </c>
      <c r="F219" s="11">
        <f t="shared" ref="F219:F220" si="151">SUM(D219:E219)</f>
        <v>-6.8176345698758689E-2</v>
      </c>
      <c r="G219" s="200">
        <f t="shared" si="150"/>
        <v>1.7700058672785346E-2</v>
      </c>
    </row>
    <row r="220" spans="1:7" x14ac:dyDescent="0.2">
      <c r="A220" t="str">
        <f t="shared" si="146"/>
        <v>35 Business and public service associate professionals</v>
      </c>
      <c r="B220" s="11">
        <v>4.608022370161005</v>
      </c>
      <c r="C220" s="11">
        <v>3.6866831877381716</v>
      </c>
      <c r="D220" s="11">
        <f t="shared" si="147"/>
        <v>-0.92133918242283341</v>
      </c>
      <c r="E220" s="11">
        <v>1.7181145710527319</v>
      </c>
      <c r="F220" s="11">
        <f t="shared" si="151"/>
        <v>0.7967753886298985</v>
      </c>
      <c r="G220" s="200">
        <f t="shared" si="150"/>
        <v>2.1350801403937636E-2</v>
      </c>
    </row>
    <row r="221" spans="1:7" x14ac:dyDescent="0.2">
      <c r="A221" t="str">
        <f t="shared" si="146"/>
        <v>41 Administrative occupations</v>
      </c>
      <c r="B221" s="11">
        <v>11.875202480994314</v>
      </c>
      <c r="C221" s="11">
        <v>8.2963458670975996</v>
      </c>
      <c r="D221" s="11">
        <f t="shared" si="147"/>
        <v>-3.5788566138967148</v>
      </c>
      <c r="E221" s="11">
        <v>4.6162639948111668</v>
      </c>
      <c r="F221" s="11">
        <f t="shared" ref="F221:F224" si="152">SUM(D221:E221)</f>
        <v>1.0374073809144519</v>
      </c>
      <c r="G221" s="200">
        <f t="shared" si="150"/>
        <v>2.2134114706095609E-2</v>
      </c>
    </row>
    <row r="222" spans="1:7" x14ac:dyDescent="0.2">
      <c r="A222" t="str">
        <f t="shared" si="146"/>
        <v>42 Secretarial and related occupations</v>
      </c>
      <c r="B222" s="11">
        <v>2.1463722098889071</v>
      </c>
      <c r="C222" s="11">
        <v>0.58514368200090772</v>
      </c>
      <c r="D222" s="11">
        <f t="shared" si="147"/>
        <v>-1.5612285278879994</v>
      </c>
      <c r="E222" s="11">
        <v>0.68930368412612109</v>
      </c>
      <c r="F222" s="11">
        <f t="shared" si="152"/>
        <v>-0.87192484376187829</v>
      </c>
      <c r="G222" s="200">
        <f t="shared" si="150"/>
        <v>1.8740183577711012E-2</v>
      </c>
    </row>
    <row r="223" spans="1:7" x14ac:dyDescent="0.2">
      <c r="A223" t="str">
        <f t="shared" si="146"/>
        <v>51 Skilled agricultural and related trades</v>
      </c>
      <c r="B223" s="11">
        <v>1.1813873631912324</v>
      </c>
      <c r="C223" s="11">
        <v>1.1830259660482181</v>
      </c>
      <c r="D223" s="11">
        <f t="shared" si="147"/>
        <v>1.6386028569856936E-3</v>
      </c>
      <c r="E223" s="11">
        <v>0.70359736588115407</v>
      </c>
      <c r="F223" s="11">
        <f t="shared" si="152"/>
        <v>0.70523596873813976</v>
      </c>
      <c r="G223" s="200">
        <f t="shared" si="150"/>
        <v>3.1638879318488966E-2</v>
      </c>
    </row>
    <row r="224" spans="1:7" x14ac:dyDescent="0.2">
      <c r="A224" t="str">
        <f t="shared" si="146"/>
        <v>52 Skilled metal, electrical and electronic trades</v>
      </c>
      <c r="B224" s="11">
        <v>5.8240964502202122</v>
      </c>
      <c r="C224" s="11">
        <v>4.9642025114586028</v>
      </c>
      <c r="D224" s="11">
        <f t="shared" si="147"/>
        <v>-0.85989393876160936</v>
      </c>
      <c r="E224" s="11">
        <v>2.0914381145296534</v>
      </c>
      <c r="F224" s="11">
        <f t="shared" si="152"/>
        <v>1.2315441757680441</v>
      </c>
      <c r="G224" s="200">
        <f t="shared" si="150"/>
        <v>2.0665525504172555E-2</v>
      </c>
    </row>
    <row r="225" spans="1:7" x14ac:dyDescent="0.2">
      <c r="A225" t="str">
        <f t="shared" si="146"/>
        <v>53 Skilled construction and building trades</v>
      </c>
      <c r="B225" s="11">
        <v>6.0332155078417342</v>
      </c>
      <c r="C225" s="11">
        <v>6.5668068691928916</v>
      </c>
      <c r="D225" s="11">
        <f t="shared" si="147"/>
        <v>0.53359136135115737</v>
      </c>
      <c r="E225" s="11">
        <v>3.0983306758822686</v>
      </c>
      <c r="F225" s="11">
        <f t="shared" ref="F225" si="153">SUM(D225:E225)</f>
        <v>3.631922037233426</v>
      </c>
      <c r="G225" s="200">
        <f t="shared" si="150"/>
        <v>2.801558503976187E-2</v>
      </c>
    </row>
    <row r="226" spans="1:7" x14ac:dyDescent="0.2">
      <c r="A226" t="str">
        <f t="shared" si="146"/>
        <v>54 Textiles, printing and other skilled trades</v>
      </c>
      <c r="B226" s="11">
        <v>2.3044740991823853</v>
      </c>
      <c r="C226" s="11">
        <v>2.1495071825345584</v>
      </c>
      <c r="D226" s="11">
        <f t="shared" si="147"/>
        <v>-0.15496691664782691</v>
      </c>
      <c r="E226" s="11">
        <v>0.89897806999927243</v>
      </c>
      <c r="F226" s="11">
        <f t="shared" ref="F226" si="154">SUM(D226:E226)</f>
        <v>0.74401115335144552</v>
      </c>
      <c r="G226" s="200">
        <f t="shared" si="150"/>
        <v>2.2201296629128731E-2</v>
      </c>
    </row>
    <row r="227" spans="1:7" x14ac:dyDescent="0.2">
      <c r="A227" t="str">
        <f t="shared" si="146"/>
        <v>61 Caring personal service occupations</v>
      </c>
      <c r="B227" s="11">
        <v>9.6575644968276393</v>
      </c>
      <c r="C227" s="11">
        <v>8.4556462673120869</v>
      </c>
      <c r="D227" s="11">
        <f>C227-B227</f>
        <v>-1.2019182295155524</v>
      </c>
      <c r="E227" s="11">
        <v>5.0220760103824515</v>
      </c>
      <c r="F227" s="11">
        <f>SUM(D227:E227)</f>
        <v>3.8201577808668992</v>
      </c>
      <c r="G227" s="200">
        <f t="shared" si="150"/>
        <v>2.8307934498101872E-2</v>
      </c>
    </row>
    <row r="228" spans="1:7" x14ac:dyDescent="0.2">
      <c r="A228" t="str">
        <f t="shared" si="146"/>
        <v>62 Leisure, travel and related personal service occupations</v>
      </c>
      <c r="B228" s="11">
        <v>2.6162382800323423</v>
      </c>
      <c r="C228" s="11">
        <v>2.1916209503948338</v>
      </c>
      <c r="D228" s="11">
        <f t="shared" ref="D228:D234" si="155">C228-B228</f>
        <v>-0.42461732963750842</v>
      </c>
      <c r="E228" s="11">
        <v>1.229302626957343</v>
      </c>
      <c r="F228" s="11">
        <f t="shared" ref="F228:F229" si="156">SUM(D228:E228)</f>
        <v>0.80468529731983462</v>
      </c>
      <c r="G228" s="200">
        <f t="shared" si="150"/>
        <v>2.6010982004990968E-2</v>
      </c>
    </row>
    <row r="229" spans="1:7" x14ac:dyDescent="0.2">
      <c r="A229" t="str">
        <f t="shared" si="146"/>
        <v>63 Community and civil enforcement occupations</v>
      </c>
      <c r="B229" s="11">
        <v>0.13210969567494601</v>
      </c>
      <c r="C229" s="11">
        <v>0.11882892406560049</v>
      </c>
      <c r="D229" s="11">
        <f t="shared" si="155"/>
        <v>-1.3280771609345529E-2</v>
      </c>
      <c r="E229" s="11">
        <v>5.21136482538564E-2</v>
      </c>
      <c r="F229" s="11">
        <f t="shared" si="156"/>
        <v>3.8832876644510871E-2</v>
      </c>
      <c r="G229" s="200">
        <f t="shared" si="150"/>
        <v>2.2415279697241441E-2</v>
      </c>
    </row>
    <row r="230" spans="1:7" x14ac:dyDescent="0.2">
      <c r="A230" t="str">
        <f t="shared" si="146"/>
        <v>71 Sales occupations</v>
      </c>
      <c r="B230" s="11">
        <v>7.6375272799402918</v>
      </c>
      <c r="C230" s="11">
        <v>5.9337720417469191</v>
      </c>
      <c r="D230" s="11">
        <f t="shared" si="155"/>
        <v>-1.7037552381933727</v>
      </c>
      <c r="E230" s="11">
        <v>3.2811313451095128</v>
      </c>
      <c r="F230" s="11">
        <f t="shared" ref="F230:F231" si="157">SUM(D230:E230)</f>
        <v>1.5773761069161401</v>
      </c>
      <c r="G230" s="200">
        <f t="shared" si="150"/>
        <v>2.4112737044132748E-2</v>
      </c>
    </row>
    <row r="231" spans="1:7" x14ac:dyDescent="0.2">
      <c r="A231" t="str">
        <f t="shared" si="146"/>
        <v>72 Customer service occupations</v>
      </c>
      <c r="B231" s="11">
        <v>2.3006918454228273</v>
      </c>
      <c r="C231" s="11">
        <v>2.9843245285378881</v>
      </c>
      <c r="D231" s="11">
        <f t="shared" si="155"/>
        <v>0.68363268311506076</v>
      </c>
      <c r="E231" s="11">
        <v>1.4246051644155662</v>
      </c>
      <c r="F231" s="11">
        <f t="shared" si="157"/>
        <v>2.1082378475306269</v>
      </c>
      <c r="G231" s="200">
        <f t="shared" si="150"/>
        <v>3.2650825879654066E-2</v>
      </c>
    </row>
    <row r="232" spans="1:7" x14ac:dyDescent="0.2">
      <c r="A232" t="str">
        <f t="shared" si="146"/>
        <v>81 Process, plant and machine operatives</v>
      </c>
      <c r="B232" s="11">
        <v>5.5181140021149773</v>
      </c>
      <c r="C232" s="11">
        <v>7.7713174292121074</v>
      </c>
      <c r="D232" s="11">
        <f t="shared" si="155"/>
        <v>2.2532034270971302</v>
      </c>
      <c r="E232" s="11">
        <v>3.1484648075884558</v>
      </c>
      <c r="F232" s="11">
        <f t="shared" ref="F232:F233" si="158">SUM(D232:E232)</f>
        <v>5.4016682346855855</v>
      </c>
      <c r="G232" s="200">
        <f t="shared" si="150"/>
        <v>3.0553323304330027E-2</v>
      </c>
    </row>
    <row r="233" spans="1:7" x14ac:dyDescent="0.2">
      <c r="A233" t="str">
        <f t="shared" si="146"/>
        <v>82 Transport and mobile machine drivers and operatives</v>
      </c>
      <c r="B233" s="11">
        <v>7.5631041637753427</v>
      </c>
      <c r="C233" s="11">
        <v>10.640373743349237</v>
      </c>
      <c r="D233" s="11">
        <f t="shared" si="155"/>
        <v>3.077269579573894</v>
      </c>
      <c r="E233" s="11">
        <v>5.6264108436736704</v>
      </c>
      <c r="F233" s="11">
        <f t="shared" si="158"/>
        <v>8.7036804232475653</v>
      </c>
      <c r="G233" s="200">
        <f t="shared" si="150"/>
        <v>3.7771922180138917E-2</v>
      </c>
    </row>
    <row r="234" spans="1:7" x14ac:dyDescent="0.2">
      <c r="A234" t="str">
        <f t="shared" si="146"/>
        <v>91 Elementary trades and related occupations</v>
      </c>
      <c r="B234" s="11">
        <v>2.3136906891850191</v>
      </c>
      <c r="C234" s="11">
        <v>2.327434626545974</v>
      </c>
      <c r="D234" s="11">
        <f t="shared" si="155"/>
        <v>1.3743937360954916E-2</v>
      </c>
      <c r="E234" s="11">
        <v>0.89748424866309473</v>
      </c>
      <c r="F234" s="11">
        <f t="shared" ref="F234" si="159">SUM(D234:E234)</f>
        <v>0.91122818602404965</v>
      </c>
      <c r="G234" s="200">
        <f t="shared" si="150"/>
        <v>2.2093385577328206E-2</v>
      </c>
    </row>
    <row r="235" spans="1:7" x14ac:dyDescent="0.2">
      <c r="A235" t="str">
        <f t="shared" si="146"/>
        <v>92 Elementary administration and service occupations</v>
      </c>
      <c r="B235" s="11">
        <v>12.53622515284472</v>
      </c>
      <c r="C235" s="11">
        <v>13.644786967505901</v>
      </c>
      <c r="D235" s="11">
        <f t="shared" ref="D235" si="160">C235-B235</f>
        <v>1.1085618146611811</v>
      </c>
      <c r="E235" s="11">
        <v>7.1039291229454262</v>
      </c>
      <c r="F235" s="11">
        <f t="shared" ref="F235" si="161">SUM(D235:E235)</f>
        <v>8.2124909376066064</v>
      </c>
      <c r="G235" s="200">
        <f t="shared" ref="G235:G236" si="162">IF(B235&gt;0,(1+(E235/B235))^(1/($C$6-$B$6))-1,0)</f>
        <v>3.0382658319201727E-2</v>
      </c>
    </row>
    <row r="236" spans="1:7" x14ac:dyDescent="0.2">
      <c r="A236" t="str">
        <f t="shared" si="146"/>
        <v>All occupations</v>
      </c>
      <c r="B236" s="11">
        <f>SUM(B210:B235)</f>
        <v>105.97592781806195</v>
      </c>
      <c r="C236" s="11">
        <f t="shared" ref="C236:F236" si="163">SUM(C210:C235)</f>
        <v>101.27013914398123</v>
      </c>
      <c r="D236" s="11">
        <f t="shared" si="163"/>
        <v>-4.7057886740807362</v>
      </c>
      <c r="E236" s="11">
        <f t="shared" si="163"/>
        <v>51.532744443106047</v>
      </c>
      <c r="F236" s="11">
        <f t="shared" si="163"/>
        <v>46.826955769025304</v>
      </c>
      <c r="G236" s="200">
        <f t="shared" si="162"/>
        <v>2.6769949168822693E-2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4.0102029086234872</v>
      </c>
      <c r="C239" s="11">
        <v>2.4421626811427002</v>
      </c>
      <c r="D239" s="11">
        <f>C239-B239</f>
        <v>-1.568040227480787</v>
      </c>
      <c r="E239" s="11">
        <v>1.3922579501884738</v>
      </c>
      <c r="F239" s="11">
        <f>SUM(D239:E239)</f>
        <v>-0.17578227729231322</v>
      </c>
      <c r="G239" s="200">
        <f>IF(B239&gt;0,(1+(E239/B239))^(1/($C$6-$B$6))-1,0)</f>
        <v>2.0066187514545364E-2</v>
      </c>
    </row>
    <row r="240" spans="1:7" x14ac:dyDescent="0.2">
      <c r="A240" t="str">
        <f t="shared" si="165"/>
        <v>12 Other managers and proprietors</v>
      </c>
      <c r="B240" s="11">
        <v>1.8467958289109625</v>
      </c>
      <c r="C240" s="11">
        <v>1.4215368153978272</v>
      </c>
      <c r="D240" s="11">
        <f t="shared" ref="D240:D255" si="166">C240-B240</f>
        <v>-0.42525901351313533</v>
      </c>
      <c r="E240" s="11">
        <v>0.86647011474919278</v>
      </c>
      <c r="F240" s="11">
        <f t="shared" ref="F240:F247" si="167">SUM(D240:E240)</f>
        <v>0.44121110123605745</v>
      </c>
      <c r="G240" s="200">
        <f t="shared" ref="G240:G242" si="168">IF(B240&gt;0,(1+(E240/B240))^(1/($C$6-$B$6))-1,0)</f>
        <v>2.5978433721820515E-2</v>
      </c>
    </row>
    <row r="241" spans="1:7" x14ac:dyDescent="0.2">
      <c r="A241" t="str">
        <f t="shared" si="165"/>
        <v>21 Science, research, engineering and technology professionals</v>
      </c>
      <c r="B241" s="11">
        <v>1.8536914295560287</v>
      </c>
      <c r="C241" s="11">
        <v>1.1586045879857432</v>
      </c>
      <c r="D241" s="11">
        <f t="shared" si="166"/>
        <v>-0.69508684157028555</v>
      </c>
      <c r="E241" s="11">
        <v>0.46764664013969276</v>
      </c>
      <c r="F241" s="11">
        <f t="shared" si="167"/>
        <v>-0.22744020143059279</v>
      </c>
      <c r="G241" s="200">
        <f t="shared" si="168"/>
        <v>1.5110679460273557E-2</v>
      </c>
    </row>
    <row r="242" spans="1:7" x14ac:dyDescent="0.2">
      <c r="A242" t="str">
        <f t="shared" si="165"/>
        <v>22 Health professionals</v>
      </c>
      <c r="B242" s="11">
        <v>0.93331169032814254</v>
      </c>
      <c r="C242" s="11">
        <v>0.40555093658138247</v>
      </c>
      <c r="D242" s="11">
        <f t="shared" si="166"/>
        <v>-0.52776075374676013</v>
      </c>
      <c r="E242" s="11">
        <v>0.30071336160058665</v>
      </c>
      <c r="F242" s="11">
        <f t="shared" si="167"/>
        <v>-0.22704739214617348</v>
      </c>
      <c r="G242" s="200">
        <f t="shared" si="168"/>
        <v>1.8794248925585899E-2</v>
      </c>
    </row>
    <row r="243" spans="1:7" x14ac:dyDescent="0.2">
      <c r="A243" t="str">
        <f t="shared" si="165"/>
        <v>23 Teaching and other educational professionals</v>
      </c>
      <c r="B243" s="11">
        <v>0.46079583986737838</v>
      </c>
      <c r="C243" s="11">
        <v>0.23487012851144679</v>
      </c>
      <c r="D243" s="11">
        <f t="shared" si="166"/>
        <v>-0.22592571135593159</v>
      </c>
      <c r="E243" s="11">
        <v>0.16463179241531753</v>
      </c>
      <c r="F243" s="11">
        <f t="shared" si="167"/>
        <v>-6.1293918940614062E-2</v>
      </c>
      <c r="G243" s="200">
        <f>IF(B243&gt;0,(1+(E243/B243))^(1/($C$6-$B$6))-1,0)</f>
        <v>2.0574158832533884E-2</v>
      </c>
    </row>
    <row r="244" spans="1:7" x14ac:dyDescent="0.2">
      <c r="A244" t="str">
        <f t="shared" si="165"/>
        <v>24 Business, media and public service professionals</v>
      </c>
      <c r="B244" s="11">
        <v>1.8144518937820864</v>
      </c>
      <c r="C244" s="11">
        <v>1.0787390345574634</v>
      </c>
      <c r="D244" s="11">
        <f t="shared" si="166"/>
        <v>-0.73571285922462293</v>
      </c>
      <c r="E244" s="11">
        <v>0.5898740300444737</v>
      </c>
      <c r="F244" s="11">
        <f t="shared" si="167"/>
        <v>-0.14583882918014923</v>
      </c>
      <c r="G244" s="200">
        <f t="shared" ref="G244:G263" si="169">IF(B244&gt;0,(1+(E244/B244))^(1/($C$6-$B$6))-1,0)</f>
        <v>1.8942926341631416E-2</v>
      </c>
    </row>
    <row r="245" spans="1:7" x14ac:dyDescent="0.2">
      <c r="A245" t="str">
        <f t="shared" si="165"/>
        <v>31 Science, engineering and technology associate professionals</v>
      </c>
      <c r="B245" s="11">
        <v>1.149498909690569</v>
      </c>
      <c r="C245" s="11">
        <v>0.64715041716001154</v>
      </c>
      <c r="D245" s="11">
        <f t="shared" si="166"/>
        <v>-0.50234849253055747</v>
      </c>
      <c r="E245" s="11">
        <v>0.28930095156561747</v>
      </c>
      <c r="F245" s="11">
        <f t="shared" si="167"/>
        <v>-0.21304754096494</v>
      </c>
      <c r="G245" s="200">
        <f>IF(B245&gt;0,(1+(E245/B245))^(1/($C$6-$B$6))-1,0)</f>
        <v>1.5078092522277098E-2</v>
      </c>
    </row>
    <row r="246" spans="1:7" x14ac:dyDescent="0.2">
      <c r="A246" t="str">
        <f t="shared" si="165"/>
        <v>32 Health and social care associate professionals</v>
      </c>
      <c r="B246" s="11">
        <v>0.43800848700338602</v>
      </c>
      <c r="C246" s="11">
        <v>0.19264597993046659</v>
      </c>
      <c r="D246" s="11">
        <f t="shared" si="166"/>
        <v>-0.24536250707291943</v>
      </c>
      <c r="E246" s="11">
        <v>0.13363608319083187</v>
      </c>
      <c r="F246" s="11">
        <f t="shared" si="167"/>
        <v>-0.11172642388208756</v>
      </c>
      <c r="G246" s="200">
        <f t="shared" si="169"/>
        <v>1.7910444278439019E-2</v>
      </c>
    </row>
    <row r="247" spans="1:7" x14ac:dyDescent="0.2">
      <c r="A247" t="str">
        <f t="shared" si="165"/>
        <v>33 Protective service occupations</v>
      </c>
      <c r="B247" s="11">
        <v>0.6810060787095934</v>
      </c>
      <c r="C247" s="11">
        <v>0.45316883159484406</v>
      </c>
      <c r="D247" s="11">
        <f t="shared" si="166"/>
        <v>-0.22783724711474934</v>
      </c>
      <c r="E247" s="11">
        <v>0.21420509100922755</v>
      </c>
      <c r="F247" s="11">
        <f t="shared" si="167"/>
        <v>-1.3632156105521792E-2</v>
      </c>
      <c r="G247" s="200">
        <f t="shared" si="169"/>
        <v>1.8399788042922527E-2</v>
      </c>
    </row>
    <row r="248" spans="1:7" x14ac:dyDescent="0.2">
      <c r="A248" t="str">
        <f t="shared" si="165"/>
        <v>34 Culture, media and sports occupations</v>
      </c>
      <c r="B248" s="11">
        <v>0.51826459527930635</v>
      </c>
      <c r="C248" s="11">
        <v>0.20312176888473521</v>
      </c>
      <c r="D248" s="11">
        <f t="shared" si="166"/>
        <v>-0.31514282639457114</v>
      </c>
      <c r="E248" s="11">
        <v>0.11827937932534689</v>
      </c>
      <c r="F248" s="11">
        <f t="shared" ref="F248:F249" si="170">SUM(D248:E248)</f>
        <v>-0.19686344706922426</v>
      </c>
      <c r="G248" s="200">
        <f t="shared" si="169"/>
        <v>1.3798843212460499E-2</v>
      </c>
    </row>
    <row r="249" spans="1:7" x14ac:dyDescent="0.2">
      <c r="A249" t="str">
        <f t="shared" si="165"/>
        <v>35 Business and public service associate professionals</v>
      </c>
      <c r="B249" s="11">
        <v>2.7693381722456252</v>
      </c>
      <c r="C249" s="11">
        <v>1.3190185808487513</v>
      </c>
      <c r="D249" s="11">
        <f t="shared" si="166"/>
        <v>-1.4503195913968738</v>
      </c>
      <c r="E249" s="11">
        <v>0.71705655264721502</v>
      </c>
      <c r="F249" s="11">
        <f t="shared" si="170"/>
        <v>-0.73326303874965881</v>
      </c>
      <c r="G249" s="200">
        <f t="shared" si="169"/>
        <v>1.5469080317890294E-2</v>
      </c>
    </row>
    <row r="250" spans="1:7" x14ac:dyDescent="0.2">
      <c r="A250" t="str">
        <f t="shared" si="165"/>
        <v>41 Administrative occupations</v>
      </c>
      <c r="B250" s="11">
        <v>5.2976995950839525</v>
      </c>
      <c r="C250" s="11">
        <v>1.3776104687221091</v>
      </c>
      <c r="D250" s="11">
        <f t="shared" si="166"/>
        <v>-3.9200891263618436</v>
      </c>
      <c r="E250" s="11">
        <v>1.1688728601007186</v>
      </c>
      <c r="F250" s="11">
        <f t="shared" ref="F250:F253" si="171">SUM(D250:E250)</f>
        <v>-2.751216266261125</v>
      </c>
      <c r="G250" s="200">
        <f t="shared" si="169"/>
        <v>1.3380293611251037E-2</v>
      </c>
    </row>
    <row r="251" spans="1:7" x14ac:dyDescent="0.2">
      <c r="A251" t="str">
        <f t="shared" si="165"/>
        <v>42 Secretarial and related occupations</v>
      </c>
      <c r="B251" s="11">
        <v>1.8222408944773358</v>
      </c>
      <c r="C251" s="11">
        <v>0.31621535554264135</v>
      </c>
      <c r="D251" s="11">
        <f t="shared" si="166"/>
        <v>-1.5060255389346944</v>
      </c>
      <c r="E251" s="11">
        <v>0.46792985816630933</v>
      </c>
      <c r="F251" s="11">
        <f t="shared" si="171"/>
        <v>-1.038095680768385</v>
      </c>
      <c r="G251" s="200">
        <f t="shared" si="169"/>
        <v>1.5353971057862514E-2</v>
      </c>
    </row>
    <row r="252" spans="1:7" x14ac:dyDescent="0.2">
      <c r="A252" t="str">
        <f t="shared" si="165"/>
        <v>51 Skilled agricultural and related trades</v>
      </c>
      <c r="B252" s="11">
        <v>1.0414238559425966</v>
      </c>
      <c r="C252" s="11">
        <v>1.116649936878662</v>
      </c>
      <c r="D252" s="11">
        <f t="shared" si="166"/>
        <v>7.522608093606542E-2</v>
      </c>
      <c r="E252" s="11">
        <v>0.49328978162646714</v>
      </c>
      <c r="F252" s="11">
        <f t="shared" si="171"/>
        <v>0.56851586256253261</v>
      </c>
      <c r="G252" s="200">
        <f t="shared" si="169"/>
        <v>2.6187346783430376E-2</v>
      </c>
    </row>
    <row r="253" spans="1:7" x14ac:dyDescent="0.2">
      <c r="A253" t="str">
        <f t="shared" si="165"/>
        <v>52 Skilled metal, electrical and electronic trades</v>
      </c>
      <c r="B253" s="11">
        <v>2.9199690555259101</v>
      </c>
      <c r="C253" s="11">
        <v>1.289355041378518</v>
      </c>
      <c r="D253" s="11">
        <f t="shared" si="166"/>
        <v>-1.6306140141473922</v>
      </c>
      <c r="E253" s="11">
        <v>0.7394936228794613</v>
      </c>
      <c r="F253" s="11">
        <f t="shared" si="171"/>
        <v>-0.89112039126793086</v>
      </c>
      <c r="G253" s="200">
        <f t="shared" si="169"/>
        <v>1.5163368683905443E-2</v>
      </c>
    </row>
    <row r="254" spans="1:7" x14ac:dyDescent="0.2">
      <c r="A254" t="str">
        <f t="shared" si="165"/>
        <v>53 Skilled construction and building trades</v>
      </c>
      <c r="B254" s="11">
        <v>2.8592300002826292</v>
      </c>
      <c r="C254" s="11">
        <v>1.7777486344440125</v>
      </c>
      <c r="D254" s="11">
        <f t="shared" si="166"/>
        <v>-1.0814813658386166</v>
      </c>
      <c r="E254" s="11">
        <v>0.91486630758623999</v>
      </c>
      <c r="F254" s="11">
        <f t="shared" ref="F254" si="172">SUM(D254:E254)</f>
        <v>-0.16661505825237666</v>
      </c>
      <c r="G254" s="200">
        <f t="shared" si="169"/>
        <v>1.8679560891328828E-2</v>
      </c>
    </row>
    <row r="255" spans="1:7" x14ac:dyDescent="0.2">
      <c r="A255" t="str">
        <f t="shared" si="165"/>
        <v>54 Textiles, printing and other skilled trades</v>
      </c>
      <c r="B255" s="11">
        <v>1.792983619455335</v>
      </c>
      <c r="C255" s="11">
        <v>0.97056125935469972</v>
      </c>
      <c r="D255" s="11">
        <f t="shared" si="166"/>
        <v>-0.8224223601006353</v>
      </c>
      <c r="E255" s="11">
        <v>0.51374332802078437</v>
      </c>
      <c r="F255" s="11">
        <f t="shared" ref="F255" si="173">SUM(D255:E255)</f>
        <v>-0.30867903207985092</v>
      </c>
      <c r="G255" s="200">
        <f t="shared" si="169"/>
        <v>1.6938425847944361E-2</v>
      </c>
    </row>
    <row r="256" spans="1:7" x14ac:dyDescent="0.2">
      <c r="A256" t="str">
        <f t="shared" si="165"/>
        <v>61 Caring personal service occupations</v>
      </c>
      <c r="B256" s="11">
        <v>1.4864465151498043</v>
      </c>
      <c r="C256" s="11">
        <v>0.80667558712092158</v>
      </c>
      <c r="D256" s="11">
        <f>C256-B256</f>
        <v>-0.67977092802888273</v>
      </c>
      <c r="E256" s="11">
        <v>0.34860632458331164</v>
      </c>
      <c r="F256" s="11">
        <f>SUM(D256:E256)</f>
        <v>-0.33116460344557108</v>
      </c>
      <c r="G256" s="200">
        <f t="shared" si="169"/>
        <v>1.414476333698822E-2</v>
      </c>
    </row>
    <row r="257" spans="1:7" x14ac:dyDescent="0.2">
      <c r="A257" t="str">
        <f t="shared" si="165"/>
        <v>62 Leisure, travel and related personal service occupations</v>
      </c>
      <c r="B257" s="11">
        <v>1.5016198134585841</v>
      </c>
      <c r="C257" s="11">
        <v>0.91262238837676424</v>
      </c>
      <c r="D257" s="11">
        <f t="shared" ref="D257:D263" si="174">C257-B257</f>
        <v>-0.58899742508181985</v>
      </c>
      <c r="E257" s="11">
        <v>0.53290937994380705</v>
      </c>
      <c r="F257" s="11">
        <f t="shared" ref="F257:F258" si="175">SUM(D257:E257)</f>
        <v>-5.6088045138012799E-2</v>
      </c>
      <c r="G257" s="200">
        <f t="shared" si="169"/>
        <v>2.0454383813495847E-2</v>
      </c>
    </row>
    <row r="258" spans="1:7" x14ac:dyDescent="0.2">
      <c r="A258" t="str">
        <f t="shared" si="165"/>
        <v>63 Community and civil enforcement occupations</v>
      </c>
      <c r="B258" s="11">
        <v>0.10961992912453829</v>
      </c>
      <c r="C258" s="11">
        <v>6.9902933688630042E-2</v>
      </c>
      <c r="D258" s="11">
        <f t="shared" si="174"/>
        <v>-3.9716995435908245E-2</v>
      </c>
      <c r="E258" s="11">
        <v>3.3453563007441581E-2</v>
      </c>
      <c r="F258" s="11">
        <f t="shared" si="175"/>
        <v>-6.2634324284666643E-3</v>
      </c>
      <c r="G258" s="200">
        <f t="shared" si="169"/>
        <v>1.7914523095767798E-2</v>
      </c>
    </row>
    <row r="259" spans="1:7" x14ac:dyDescent="0.2">
      <c r="A259" t="str">
        <f t="shared" si="165"/>
        <v>71 Sales occupations</v>
      </c>
      <c r="B259" s="11">
        <v>4.829683112513381</v>
      </c>
      <c r="C259" s="11">
        <v>1.5352084102351731</v>
      </c>
      <c r="D259" s="11">
        <f t="shared" si="174"/>
        <v>-3.2944747022782082</v>
      </c>
      <c r="E259" s="11">
        <v>1.1377282048981168</v>
      </c>
      <c r="F259" s="11">
        <f t="shared" ref="F259:F260" si="176">SUM(D259:E259)</f>
        <v>-2.1567464973800914</v>
      </c>
      <c r="G259" s="200">
        <f t="shared" si="169"/>
        <v>1.4202061882440331E-2</v>
      </c>
    </row>
    <row r="260" spans="1:7" x14ac:dyDescent="0.2">
      <c r="A260" t="str">
        <f t="shared" si="165"/>
        <v>72 Customer service occupations</v>
      </c>
      <c r="B260" s="11">
        <v>1.1980264226023034</v>
      </c>
      <c r="C260" s="11">
        <v>1.0932707896590523</v>
      </c>
      <c r="D260" s="11">
        <f t="shared" si="174"/>
        <v>-0.10475563294325108</v>
      </c>
      <c r="E260" s="11">
        <v>0.4184440245237987</v>
      </c>
      <c r="F260" s="11">
        <f t="shared" si="176"/>
        <v>0.31368839158054762</v>
      </c>
      <c r="G260" s="200">
        <f t="shared" si="169"/>
        <v>2.0172059373430473E-2</v>
      </c>
    </row>
    <row r="261" spans="1:7" x14ac:dyDescent="0.2">
      <c r="A261" t="str">
        <f t="shared" si="165"/>
        <v>81 Process, plant and machine operatives</v>
      </c>
      <c r="B261" s="11">
        <v>4.3615372655531601</v>
      </c>
      <c r="C261" s="11">
        <v>2.3609223442340608</v>
      </c>
      <c r="D261" s="11">
        <f t="shared" si="174"/>
        <v>-2.0006149213190993</v>
      </c>
      <c r="E261" s="11">
        <v>1.4549304696258438</v>
      </c>
      <c r="F261" s="11">
        <f t="shared" ref="F261:F262" si="177">SUM(D261:E261)</f>
        <v>-0.54568445169325552</v>
      </c>
      <c r="G261" s="200">
        <f t="shared" si="169"/>
        <v>1.9376574200435703E-2</v>
      </c>
    </row>
    <row r="262" spans="1:7" x14ac:dyDescent="0.2">
      <c r="A262" t="str">
        <f t="shared" si="165"/>
        <v>82 Transport and mobile machine drivers and operatives</v>
      </c>
      <c r="B262" s="11">
        <v>6.2881183838973405</v>
      </c>
      <c r="C262" s="11">
        <v>4.7202318478663816</v>
      </c>
      <c r="D262" s="11">
        <f t="shared" si="174"/>
        <v>-1.5678865360309588</v>
      </c>
      <c r="E262" s="11">
        <v>2.6215267395902346</v>
      </c>
      <c r="F262" s="11">
        <f t="shared" si="177"/>
        <v>1.0536402035592758</v>
      </c>
      <c r="G262" s="200">
        <f t="shared" si="169"/>
        <v>2.3503455204158419E-2</v>
      </c>
    </row>
    <row r="263" spans="1:7" x14ac:dyDescent="0.2">
      <c r="A263" t="str">
        <f t="shared" si="165"/>
        <v>91 Elementary trades and related occupations</v>
      </c>
      <c r="B263" s="11">
        <v>2.9278348901740694</v>
      </c>
      <c r="C263" s="11">
        <v>1.7961944027697743</v>
      </c>
      <c r="D263" s="11">
        <f t="shared" si="174"/>
        <v>-1.1316404874042951</v>
      </c>
      <c r="E263" s="11">
        <v>0.89988818246186253</v>
      </c>
      <c r="F263" s="11">
        <f t="shared" ref="F263" si="178">SUM(D263:E263)</f>
        <v>-0.2317523049424326</v>
      </c>
      <c r="G263" s="200">
        <f t="shared" si="169"/>
        <v>1.802770028825762E-2</v>
      </c>
    </row>
    <row r="264" spans="1:7" x14ac:dyDescent="0.2">
      <c r="A264" t="str">
        <f t="shared" si="165"/>
        <v>92 Elementary administration and service occupations</v>
      </c>
      <c r="B264" s="11">
        <v>10.395163774847976</v>
      </c>
      <c r="C264" s="11">
        <v>6.562609948230131</v>
      </c>
      <c r="D264" s="11">
        <f t="shared" ref="D264" si="179">C264-B264</f>
        <v>-3.8325538266178452</v>
      </c>
      <c r="E264" s="11">
        <v>3.6339470989233118</v>
      </c>
      <c r="F264" s="11">
        <f>SUM(D264:E264)</f>
        <v>-0.19860672769453336</v>
      </c>
      <c r="G264" s="200">
        <f t="shared" ref="G264:G265" si="180">IF(B264&gt;0,(1+(E264/B264))^(1/($C$6-$B$6))-1,0)</f>
        <v>2.0187318649164787E-2</v>
      </c>
    </row>
    <row r="265" spans="1:7" x14ac:dyDescent="0.2">
      <c r="A265" t="str">
        <f t="shared" si="165"/>
        <v>All occupations</v>
      </c>
      <c r="B265" s="11">
        <f>SUM(B239:B264)</f>
        <v>65.306962962085478</v>
      </c>
      <c r="C265" s="11">
        <f t="shared" ref="C265:F265" si="181">SUM(C239:C264)</f>
        <v>36.262349111096903</v>
      </c>
      <c r="D265" s="11">
        <f t="shared" si="181"/>
        <v>-29.044613850988576</v>
      </c>
      <c r="E265" s="11">
        <f t="shared" si="181"/>
        <v>20.63370169281368</v>
      </c>
      <c r="F265" s="11">
        <f t="shared" si="181"/>
        <v>-8.4109121581748916</v>
      </c>
      <c r="G265" s="200">
        <f t="shared" si="180"/>
        <v>1.8472439833227439E-2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1.2640792675763683</v>
      </c>
      <c r="C268" s="11">
        <v>0.60695584617655418</v>
      </c>
      <c r="D268" s="11">
        <f>C268-B268</f>
        <v>-0.65712342139981417</v>
      </c>
      <c r="E268" s="11">
        <v>0.26426126911582898</v>
      </c>
      <c r="F268" s="11">
        <f>SUM(D268:E268)</f>
        <v>-0.39286215228398519</v>
      </c>
      <c r="G268" s="200">
        <f>IF(B268&gt;0,(1+(E268/B268))^(1/($C$6-$B$6))-1,0)</f>
        <v>1.2736326501022521E-2</v>
      </c>
    </row>
    <row r="269" spans="1:7" x14ac:dyDescent="0.2">
      <c r="A269" t="str">
        <f t="shared" si="183"/>
        <v>12 Other managers and proprietors</v>
      </c>
      <c r="B269" s="11">
        <v>0.84080533048649964</v>
      </c>
      <c r="C269" s="11">
        <v>0.53445191126257097</v>
      </c>
      <c r="D269" s="11">
        <f t="shared" ref="D269:D284" si="184">C269-B269</f>
        <v>-0.30635341922392867</v>
      </c>
      <c r="E269" s="11">
        <v>0.26633692320848423</v>
      </c>
      <c r="F269" s="11">
        <f t="shared" ref="F269:F276" si="185">SUM(D269:E269)</f>
        <v>-4.0016496015444436E-2</v>
      </c>
      <c r="G269" s="200">
        <f t="shared" ref="G269:G271" si="186">IF(B269&gt;0,(1+(E269/B269))^(1/($C$6-$B$6))-1,0)</f>
        <v>1.851445727889911E-2</v>
      </c>
    </row>
    <row r="270" spans="1:7" x14ac:dyDescent="0.2">
      <c r="A270" t="str">
        <f t="shared" si="183"/>
        <v>21 Science, research, engineering and technology professionals</v>
      </c>
      <c r="B270" s="11">
        <v>0.74652223394212491</v>
      </c>
      <c r="C270" s="11">
        <v>0.45338120067109883</v>
      </c>
      <c r="D270" s="11">
        <f t="shared" si="184"/>
        <v>-0.29314103327102609</v>
      </c>
      <c r="E270" s="11">
        <v>0.17267932744063708</v>
      </c>
      <c r="F270" s="11">
        <f t="shared" si="185"/>
        <v>-0.12046170583038901</v>
      </c>
      <c r="G270" s="200">
        <f t="shared" si="186"/>
        <v>1.3968664290946897E-2</v>
      </c>
    </row>
    <row r="271" spans="1:7" x14ac:dyDescent="0.2">
      <c r="A271" t="str">
        <f t="shared" si="183"/>
        <v>22 Health professionals</v>
      </c>
      <c r="B271" s="11">
        <v>0.31589377960017101</v>
      </c>
      <c r="C271" s="11">
        <v>0.34683066332388496</v>
      </c>
      <c r="D271" s="11">
        <f t="shared" si="184"/>
        <v>3.0936883723713948E-2</v>
      </c>
      <c r="E271" s="11">
        <v>0.14216729979873644</v>
      </c>
      <c r="F271" s="11">
        <f t="shared" si="185"/>
        <v>0.17310418352245038</v>
      </c>
      <c r="G271" s="200">
        <f t="shared" si="186"/>
        <v>2.5082504266934924E-2</v>
      </c>
    </row>
    <row r="272" spans="1:7" x14ac:dyDescent="0.2">
      <c r="A272" t="str">
        <f t="shared" si="183"/>
        <v>23 Teaching and other educational professionals</v>
      </c>
      <c r="B272" s="11">
        <v>0.20815978080866207</v>
      </c>
      <c r="C272" s="11">
        <v>0.12781906392214049</v>
      </c>
      <c r="D272" s="11">
        <f t="shared" si="184"/>
        <v>-8.0340716886521585E-2</v>
      </c>
      <c r="E272" s="11">
        <v>6.9534485240089344E-2</v>
      </c>
      <c r="F272" s="11">
        <f t="shared" si="185"/>
        <v>-1.0806231646432241E-2</v>
      </c>
      <c r="G272" s="200">
        <f>IF(B272&gt;0,(1+(E272/B272))^(1/($C$6-$B$6))-1,0)</f>
        <v>1.9400101971773109E-2</v>
      </c>
    </row>
    <row r="273" spans="1:7" x14ac:dyDescent="0.2">
      <c r="A273" t="str">
        <f t="shared" si="183"/>
        <v>24 Business, media and public service professionals</v>
      </c>
      <c r="B273" s="11">
        <v>0.70431878321645613</v>
      </c>
      <c r="C273" s="11">
        <v>0.40177856075013463</v>
      </c>
      <c r="D273" s="11">
        <f t="shared" si="184"/>
        <v>-0.30254022246632151</v>
      </c>
      <c r="E273" s="11">
        <v>0.18624062387924997</v>
      </c>
      <c r="F273" s="11">
        <f t="shared" si="185"/>
        <v>-0.11629959858707153</v>
      </c>
      <c r="G273" s="200">
        <f t="shared" ref="G273" si="187">IF(B273&gt;0,(1+(E273/B273))^(1/($C$6-$B$6))-1,0)</f>
        <v>1.576421406817774E-2</v>
      </c>
    </row>
    <row r="274" spans="1:7" x14ac:dyDescent="0.2">
      <c r="A274" t="str">
        <f t="shared" si="183"/>
        <v>31 Science, engineering and technology associate professionals</v>
      </c>
      <c r="B274" s="11">
        <v>0.37553920113529671</v>
      </c>
      <c r="C274" s="11">
        <v>0.34336668571081469</v>
      </c>
      <c r="D274" s="11">
        <f t="shared" si="184"/>
        <v>-3.2172515424482018E-2</v>
      </c>
      <c r="E274" s="11">
        <v>0.12469905572053798</v>
      </c>
      <c r="F274" s="11">
        <f t="shared" si="185"/>
        <v>9.2526540296055962E-2</v>
      </c>
      <c r="G274" s="200">
        <f>IF(B274&gt;0,(1+(E274/B274))^(1/($C$6-$B$6))-1,0)</f>
        <v>1.9298632632666957E-2</v>
      </c>
    </row>
    <row r="275" spans="1:7" x14ac:dyDescent="0.2">
      <c r="A275" t="str">
        <f t="shared" si="183"/>
        <v>32 Health and social care associate professionals</v>
      </c>
      <c r="B275" s="11">
        <v>0.12747777201919094</v>
      </c>
      <c r="C275" s="11">
        <v>9.3987806818003658E-2</v>
      </c>
      <c r="D275" s="11">
        <f t="shared" si="184"/>
        <v>-3.3489965201187286E-2</v>
      </c>
      <c r="E275" s="11">
        <v>4.1301722624011251E-2</v>
      </c>
      <c r="F275" s="11">
        <f t="shared" si="185"/>
        <v>7.8117574228239658E-3</v>
      </c>
      <c r="G275" s="200">
        <f t="shared" ref="G275:G292" si="188">IF(B275&gt;0,(1+(E275/B275))^(1/($C$6-$B$6))-1,0)</f>
        <v>1.888620250851325E-2</v>
      </c>
    </row>
    <row r="276" spans="1:7" x14ac:dyDescent="0.2">
      <c r="A276" t="str">
        <f t="shared" si="183"/>
        <v>33 Protective service occupations</v>
      </c>
      <c r="B276" s="11">
        <v>0.15262079221972813</v>
      </c>
      <c r="C276" s="11">
        <v>9.6446713561202074E-2</v>
      </c>
      <c r="D276" s="11">
        <f t="shared" si="184"/>
        <v>-5.6174078658526055E-2</v>
      </c>
      <c r="E276" s="11">
        <v>2.7427793543198787E-2</v>
      </c>
      <c r="F276" s="11">
        <f t="shared" si="185"/>
        <v>-2.8746285115327268E-2</v>
      </c>
      <c r="G276" s="200">
        <f t="shared" si="188"/>
        <v>1.1078946825233915E-2</v>
      </c>
    </row>
    <row r="277" spans="1:7" x14ac:dyDescent="0.2">
      <c r="A277" t="str">
        <f t="shared" si="183"/>
        <v>34 Culture, media and sports occupations</v>
      </c>
      <c r="B277" s="11">
        <v>0.32694848839893431</v>
      </c>
      <c r="C277" s="11">
        <v>0.16355324212992975</v>
      </c>
      <c r="D277" s="11">
        <f t="shared" si="184"/>
        <v>-0.16339524626900456</v>
      </c>
      <c r="E277" s="11">
        <v>7.4843988289031285E-2</v>
      </c>
      <c r="F277" s="11">
        <f t="shared" ref="F277:F278" si="189">SUM(D277:E277)</f>
        <v>-8.8551257979973277E-2</v>
      </c>
      <c r="G277" s="200">
        <f t="shared" si="188"/>
        <v>1.3837064643573482E-2</v>
      </c>
    </row>
    <row r="278" spans="1:7" x14ac:dyDescent="0.2">
      <c r="A278" t="str">
        <f t="shared" si="183"/>
        <v>35 Business and public service associate professionals</v>
      </c>
      <c r="B278" s="11">
        <v>0.97278411308858936</v>
      </c>
      <c r="C278" s="11">
        <v>0.57527537224553116</v>
      </c>
      <c r="D278" s="11">
        <f t="shared" si="184"/>
        <v>-0.39750874084305821</v>
      </c>
      <c r="E278" s="11">
        <v>0.21670299811825447</v>
      </c>
      <c r="F278" s="11">
        <f t="shared" si="189"/>
        <v>-0.18080574272480374</v>
      </c>
      <c r="G278" s="200">
        <f t="shared" si="188"/>
        <v>1.3497973718466838E-2</v>
      </c>
    </row>
    <row r="279" spans="1:7" x14ac:dyDescent="0.2">
      <c r="A279" t="str">
        <f t="shared" si="183"/>
        <v>41 Administrative occupations</v>
      </c>
      <c r="B279" s="11">
        <v>2.2234645165811924</v>
      </c>
      <c r="C279" s="11">
        <v>1.0401763715698675</v>
      </c>
      <c r="D279" s="11">
        <f t="shared" si="184"/>
        <v>-1.1832881450113248</v>
      </c>
      <c r="E279" s="11">
        <v>0.46022468116920157</v>
      </c>
      <c r="F279" s="11">
        <f t="shared" ref="F279:F282" si="190">SUM(D279:E279)</f>
        <v>-0.72306346384212328</v>
      </c>
      <c r="G279" s="200">
        <f t="shared" si="188"/>
        <v>1.2620700014671637E-2</v>
      </c>
    </row>
    <row r="280" spans="1:7" x14ac:dyDescent="0.2">
      <c r="A280" t="str">
        <f t="shared" si="183"/>
        <v>42 Secretarial and related occupations</v>
      </c>
      <c r="B280" s="11">
        <v>0.77626830823622095</v>
      </c>
      <c r="C280" s="11">
        <v>0.59824662261307715</v>
      </c>
      <c r="D280" s="11">
        <f t="shared" si="184"/>
        <v>-0.1780216856231438</v>
      </c>
      <c r="E280" s="11">
        <v>0.28596120152609972</v>
      </c>
      <c r="F280" s="11">
        <f t="shared" si="190"/>
        <v>0.10793951590295592</v>
      </c>
      <c r="G280" s="200">
        <f t="shared" si="188"/>
        <v>2.1128584882294854E-2</v>
      </c>
    </row>
    <row r="281" spans="1:7" x14ac:dyDescent="0.2">
      <c r="A281" t="str">
        <f t="shared" si="183"/>
        <v>51 Skilled agricultural and related trades</v>
      </c>
      <c r="B281" s="11">
        <v>0.90252081598726175</v>
      </c>
      <c r="C281" s="11">
        <v>0.32965957089216674</v>
      </c>
      <c r="D281" s="11">
        <f t="shared" si="184"/>
        <v>-0.57286124509509495</v>
      </c>
      <c r="E281" s="11">
        <v>0.21759302000708161</v>
      </c>
      <c r="F281" s="11">
        <f t="shared" si="190"/>
        <v>-0.35526822508801337</v>
      </c>
      <c r="G281" s="200">
        <f t="shared" si="188"/>
        <v>1.4503763085202293E-2</v>
      </c>
    </row>
    <row r="282" spans="1:7" x14ac:dyDescent="0.2">
      <c r="A282" t="str">
        <f t="shared" si="183"/>
        <v>52 Skilled metal, electrical and electronic trades</v>
      </c>
      <c r="B282" s="11">
        <v>1.4567096498326231</v>
      </c>
      <c r="C282" s="11">
        <v>0.56229689465706334</v>
      </c>
      <c r="D282" s="11">
        <f t="shared" si="184"/>
        <v>-0.89441275517555974</v>
      </c>
      <c r="E282" s="11">
        <v>0.29830803219779872</v>
      </c>
      <c r="F282" s="11">
        <f t="shared" si="190"/>
        <v>-0.59610472297776096</v>
      </c>
      <c r="G282" s="200">
        <f t="shared" si="188"/>
        <v>1.2497361038386057E-2</v>
      </c>
    </row>
    <row r="283" spans="1:7" x14ac:dyDescent="0.2">
      <c r="A283" t="str">
        <f t="shared" si="183"/>
        <v>53 Skilled construction and building trades</v>
      </c>
      <c r="B283" s="11">
        <v>2.1329554131297979</v>
      </c>
      <c r="C283" s="11">
        <v>0.20472048240507118</v>
      </c>
      <c r="D283" s="11">
        <f t="shared" si="184"/>
        <v>-1.9282349307247266</v>
      </c>
      <c r="E283" s="11">
        <v>0.26451134585020208</v>
      </c>
      <c r="F283" s="11">
        <f t="shared" ref="F283" si="191">SUM(D283:E283)</f>
        <v>-1.6637235848745244</v>
      </c>
      <c r="G283" s="200">
        <f t="shared" si="188"/>
        <v>7.8240576782808713E-3</v>
      </c>
    </row>
    <row r="284" spans="1:7" x14ac:dyDescent="0.2">
      <c r="A284" t="str">
        <f t="shared" si="183"/>
        <v>54 Textiles, printing and other skilled trades</v>
      </c>
      <c r="B284" s="11">
        <v>1.2896492901188896</v>
      </c>
      <c r="C284" s="11">
        <v>0.49624587369823686</v>
      </c>
      <c r="D284" s="11">
        <f t="shared" si="184"/>
        <v>-0.79340341642065271</v>
      </c>
      <c r="E284" s="11">
        <v>0.23108230937110905</v>
      </c>
      <c r="F284" s="11">
        <f t="shared" ref="F284" si="192">SUM(D284:E284)</f>
        <v>-0.56232110704954363</v>
      </c>
      <c r="G284" s="200">
        <f t="shared" si="188"/>
        <v>1.104867210378524E-2</v>
      </c>
    </row>
    <row r="285" spans="1:7" x14ac:dyDescent="0.2">
      <c r="A285" t="str">
        <f t="shared" si="183"/>
        <v>61 Caring personal service occupations</v>
      </c>
      <c r="B285" s="11">
        <v>0.57034137738511503</v>
      </c>
      <c r="C285" s="11">
        <v>0.34313128357155204</v>
      </c>
      <c r="D285" s="11">
        <f>C285-B285</f>
        <v>-0.227210093813563</v>
      </c>
      <c r="E285" s="11">
        <v>0.12823197170453468</v>
      </c>
      <c r="F285" s="11">
        <f>SUM(D285:E285)</f>
        <v>-9.8978122109028316E-2</v>
      </c>
      <c r="G285" s="200">
        <f t="shared" si="188"/>
        <v>1.3612152663696087E-2</v>
      </c>
    </row>
    <row r="286" spans="1:7" x14ac:dyDescent="0.2">
      <c r="A286" t="str">
        <f t="shared" si="183"/>
        <v>62 Leisure, travel and related personal service occupations</v>
      </c>
      <c r="B286" s="11">
        <v>0.84377187865978831</v>
      </c>
      <c r="C286" s="11">
        <v>0.35031368822095077</v>
      </c>
      <c r="D286" s="11">
        <f t="shared" ref="D286:D292" si="193">C286-B286</f>
        <v>-0.49345819043883754</v>
      </c>
      <c r="E286" s="11">
        <v>0.16398851896344546</v>
      </c>
      <c r="F286" s="11">
        <f t="shared" ref="F286:F287" si="194">SUM(D286:E286)</f>
        <v>-0.32946967147539208</v>
      </c>
      <c r="G286" s="200">
        <f t="shared" si="188"/>
        <v>1.1910609569944164E-2</v>
      </c>
    </row>
    <row r="287" spans="1:7" x14ac:dyDescent="0.2">
      <c r="A287" t="str">
        <f t="shared" si="183"/>
        <v>63 Community and civil enforcement occupations</v>
      </c>
      <c r="B287" s="11">
        <v>4.8350847609542766E-2</v>
      </c>
      <c r="C287" s="11">
        <v>1.0533443914161613E-2</v>
      </c>
      <c r="D287" s="11">
        <f t="shared" si="193"/>
        <v>-3.7817403695381155E-2</v>
      </c>
      <c r="E287" s="11">
        <v>5.1040986650288259E-3</v>
      </c>
      <c r="F287" s="11">
        <f t="shared" si="194"/>
        <v>-3.271330503035233E-2</v>
      </c>
      <c r="G287" s="200">
        <f t="shared" si="188"/>
        <v>6.7127918596261438E-3</v>
      </c>
    </row>
    <row r="288" spans="1:7" x14ac:dyDescent="0.2">
      <c r="A288" t="str">
        <f t="shared" si="183"/>
        <v>71 Sales occupations</v>
      </c>
      <c r="B288" s="11">
        <v>2.9512999732751766</v>
      </c>
      <c r="C288" s="11">
        <v>0.78043019282346304</v>
      </c>
      <c r="D288" s="11">
        <f t="shared" si="193"/>
        <v>-2.1708697804517136</v>
      </c>
      <c r="E288" s="11">
        <v>0.39174247294309117</v>
      </c>
      <c r="F288" s="11">
        <f t="shared" ref="F288:F289" si="195">SUM(D288:E288)</f>
        <v>-1.7791273075086225</v>
      </c>
      <c r="G288" s="200">
        <f t="shared" si="188"/>
        <v>8.3436533409226854E-3</v>
      </c>
    </row>
    <row r="289" spans="1:7" x14ac:dyDescent="0.2">
      <c r="A289" t="str">
        <f t="shared" si="183"/>
        <v>72 Customer service occupations</v>
      </c>
      <c r="B289" s="11">
        <v>0.6523506693117207</v>
      </c>
      <c r="C289" s="11">
        <v>0.67777600283764405</v>
      </c>
      <c r="D289" s="11">
        <f t="shared" si="193"/>
        <v>2.5425333525923355E-2</v>
      </c>
      <c r="E289" s="11">
        <v>0.23417635960661115</v>
      </c>
      <c r="F289" s="11">
        <f t="shared" si="195"/>
        <v>0.25960169313253451</v>
      </c>
      <c r="G289" s="200">
        <f t="shared" si="188"/>
        <v>2.0659129567895951E-2</v>
      </c>
    </row>
    <row r="290" spans="1:7" x14ac:dyDescent="0.2">
      <c r="A290" t="str">
        <f t="shared" si="183"/>
        <v>81 Process, plant and machine operatives</v>
      </c>
      <c r="B290" s="11">
        <v>2.5543623143093934</v>
      </c>
      <c r="C290" s="11">
        <v>0.47472172782893846</v>
      </c>
      <c r="D290" s="11">
        <f t="shared" si="193"/>
        <v>-2.0796405864804548</v>
      </c>
      <c r="E290" s="11">
        <v>0.27876770012329438</v>
      </c>
      <c r="F290" s="11">
        <f t="shared" ref="F290:F291" si="196">SUM(D290:E290)</f>
        <v>-1.8008728863571604</v>
      </c>
      <c r="G290" s="200">
        <f t="shared" si="188"/>
        <v>6.9291967968179158E-3</v>
      </c>
    </row>
    <row r="291" spans="1:7" x14ac:dyDescent="0.2">
      <c r="A291" t="str">
        <f t="shared" si="183"/>
        <v>82 Transport and mobile machine drivers and operatives</v>
      </c>
      <c r="B291" s="11">
        <v>4.1491939840072192</v>
      </c>
      <c r="C291" s="11">
        <v>1.1312063731418767</v>
      </c>
      <c r="D291" s="11">
        <f t="shared" si="193"/>
        <v>-3.0179876108653425</v>
      </c>
      <c r="E291" s="11">
        <v>0.94888215209598781</v>
      </c>
      <c r="F291" s="11">
        <f t="shared" si="196"/>
        <v>-2.0691054587693545</v>
      </c>
      <c r="G291" s="200">
        <f t="shared" si="188"/>
        <v>1.3824631573676527E-2</v>
      </c>
    </row>
    <row r="292" spans="1:7" x14ac:dyDescent="0.2">
      <c r="A292" t="str">
        <f t="shared" si="183"/>
        <v>91 Elementary trades and related occupations</v>
      </c>
      <c r="B292" s="11">
        <v>2.1419008274569853</v>
      </c>
      <c r="C292" s="11">
        <v>0.78985485170156611</v>
      </c>
      <c r="D292" s="11">
        <f t="shared" si="193"/>
        <v>-1.3520459757554191</v>
      </c>
      <c r="E292" s="11">
        <v>0.39091396625451391</v>
      </c>
      <c r="F292" s="11">
        <f t="shared" ref="F292" si="197">SUM(D292:E292)</f>
        <v>-0.96113200950090516</v>
      </c>
      <c r="G292" s="200">
        <f t="shared" si="188"/>
        <v>1.1238521582644934E-2</v>
      </c>
    </row>
    <row r="293" spans="1:7" x14ac:dyDescent="0.2">
      <c r="A293" t="str">
        <f t="shared" si="183"/>
        <v>92 Elementary administration and service occupations</v>
      </c>
      <c r="B293" s="11">
        <v>6.2447726198735154</v>
      </c>
      <c r="C293" s="11">
        <v>2.1320748338431481</v>
      </c>
      <c r="D293" s="11">
        <f t="shared" ref="D293" si="198">C293-B293</f>
        <v>-4.1126977860303668</v>
      </c>
      <c r="E293" s="11">
        <v>1.0641098524149299</v>
      </c>
      <c r="F293" s="11">
        <f t="shared" ref="F293" si="199">SUM(D293:E293)</f>
        <v>-3.0485879336154369</v>
      </c>
      <c r="G293" s="200">
        <f t="shared" ref="G293:G294" si="200">IF(B293&gt;0,(1+(E293/B293))^(1/($C$6-$B$6))-1,0)</f>
        <v>1.0544920055450158E-2</v>
      </c>
    </row>
    <row r="294" spans="1:7" x14ac:dyDescent="0.2">
      <c r="A294" s="24" t="str">
        <f t="shared" si="183"/>
        <v>All occupations</v>
      </c>
      <c r="B294" s="34">
        <f>SUM(B268:B293)</f>
        <v>34.973062028266462</v>
      </c>
      <c r="C294" s="34">
        <f t="shared" ref="C294:F294" si="201">SUM(C268:C293)</f>
        <v>13.665235280290652</v>
      </c>
      <c r="D294" s="34">
        <f t="shared" si="201"/>
        <v>-21.307826747975813</v>
      </c>
      <c r="E294" s="34">
        <f t="shared" si="201"/>
        <v>6.9497931698709889</v>
      </c>
      <c r="F294" s="34">
        <f t="shared" si="201"/>
        <v>-14.358033578104825</v>
      </c>
      <c r="G294" s="234">
        <f t="shared" si="200"/>
        <v>1.2156836835714779E-2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Stoke-on-Trent and Staffordshire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-2.3345413912868835</v>
      </c>
      <c r="Q7" s="11">
        <f>'Occ T1'!J16</f>
        <v>22.826737436092778</v>
      </c>
    </row>
    <row r="8" spans="1:17" x14ac:dyDescent="0.2">
      <c r="O8" t="str">
        <f>name!E11</f>
        <v>Process, plant and machine operatives</v>
      </c>
      <c r="P8" s="11">
        <f>'Occ T1'!H15</f>
        <v>7.5340423305285498</v>
      </c>
      <c r="Q8" s="11">
        <f>'Occ T1'!J15</f>
        <v>31.540909738041222</v>
      </c>
    </row>
    <row r="9" spans="1:17" x14ac:dyDescent="0.2">
      <c r="O9" t="str">
        <f>name!E10</f>
        <v>Sales and customer service occupations</v>
      </c>
      <c r="P9" s="11">
        <f>'Occ T1'!H14</f>
        <v>1.4669005381960005</v>
      </c>
      <c r="Q9" s="11">
        <f>'Occ T1'!J14</f>
        <v>20.236385521425873</v>
      </c>
    </row>
    <row r="10" spans="1:17" x14ac:dyDescent="0.2">
      <c r="O10" t="str">
        <f>name!E9</f>
        <v>Caring, leisure and other service occupations</v>
      </c>
      <c r="P10" s="11">
        <f>'Occ T1'!H13</f>
        <v>7.8844984762086128</v>
      </c>
      <c r="Q10" s="11">
        <f>'Occ T1'!J13</f>
        <v>37.84175595496508</v>
      </c>
    </row>
    <row r="11" spans="1:17" x14ac:dyDescent="0.2">
      <c r="O11" t="str">
        <f>name!E8</f>
        <v>Skilled trades occupations</v>
      </c>
      <c r="P11" s="11">
        <f>'Occ T1'!H12</f>
        <v>-4.1695439072346758</v>
      </c>
      <c r="Q11" s="11">
        <f>'Occ T1'!J12</f>
        <v>19.075585271416678</v>
      </c>
    </row>
    <row r="12" spans="1:17" x14ac:dyDescent="0.2">
      <c r="O12" t="str">
        <f>name!E7</f>
        <v>Administrative and secretarial occupations</v>
      </c>
      <c r="P12" s="11">
        <f>'Occ T1'!H11</f>
        <v>-7.1142725967537004</v>
      </c>
      <c r="Q12" s="11">
        <f>'Occ T1'!J11</f>
        <v>21.155426375124627</v>
      </c>
    </row>
    <row r="13" spans="1:17" x14ac:dyDescent="0.2">
      <c r="O13" t="str">
        <f>name!E6</f>
        <v>Associate professional occupations</v>
      </c>
      <c r="P13" s="11">
        <f>'Occ T1'!H10</f>
        <v>4.3465615596718408</v>
      </c>
      <c r="Q13" s="11">
        <f>'Occ T1'!J10</f>
        <v>34.513009989471847</v>
      </c>
    </row>
    <row r="14" spans="1:17" x14ac:dyDescent="0.2">
      <c r="O14" t="str">
        <f>name!E5</f>
        <v>Professional occupations</v>
      </c>
      <c r="P14" s="11">
        <f>'Occ T1'!H9</f>
        <v>21.615096962466922</v>
      </c>
      <c r="Q14" s="11">
        <f>'Occ T1'!J9</f>
        <v>76.74833442956232</v>
      </c>
    </row>
    <row r="15" spans="1:17" x14ac:dyDescent="0.2">
      <c r="O15" t="str">
        <f>name!E4</f>
        <v>Managers, directors and senior officials</v>
      </c>
      <c r="P15" s="11">
        <f>'Occ T1'!H8</f>
        <v>8.6412580282030262</v>
      </c>
      <c r="Q15" s="11">
        <f>'Occ T1'!J8</f>
        <v>37.975908951379701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Stoke-on-Trent and Staffordshire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1.753957775204654</v>
      </c>
      <c r="Q37" s="11">
        <f>'Occ T2'!J8</f>
        <v>20.084173821433119</v>
      </c>
    </row>
    <row r="38" spans="1:17" x14ac:dyDescent="0.2">
      <c r="O38" s="10" t="str">
        <f>name!D5</f>
        <v>12 Other managers and proprietors</v>
      </c>
      <c r="P38" s="11">
        <f>'Occ T2'!H9</f>
        <v>6.8873002529983705</v>
      </c>
      <c r="Q38" s="11">
        <f>'Occ T2'!J9</f>
        <v>17.891735129946579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4.9350562670283722</v>
      </c>
      <c r="Q39" s="11">
        <f>'Occ T2'!J10</f>
        <v>16.809858042887203</v>
      </c>
    </row>
    <row r="40" spans="1:17" x14ac:dyDescent="0.2">
      <c r="O40" s="10" t="str">
        <f>name!D7</f>
        <v>22 Health professionals</v>
      </c>
      <c r="P40" s="11">
        <f>'Occ T2'!H11</f>
        <v>4.8426018034386047</v>
      </c>
      <c r="Q40" s="11">
        <f>'Occ T2'!J11</f>
        <v>20.154482330451241</v>
      </c>
    </row>
    <row r="41" spans="1:17" x14ac:dyDescent="0.2">
      <c r="O41" s="10" t="str">
        <f>name!D8</f>
        <v>23 Teaching and other educational professionals</v>
      </c>
      <c r="P41" s="11">
        <f>'Occ T2'!H12</f>
        <v>3.2301736137324539</v>
      </c>
      <c r="Q41" s="11">
        <f>'Occ T2'!J12</f>
        <v>14.361155157514915</v>
      </c>
    </row>
    <row r="42" spans="1:17" x14ac:dyDescent="0.2">
      <c r="O42" s="10" t="str">
        <f>name!D9</f>
        <v>24 Business, media and public service professionals</v>
      </c>
      <c r="P42" s="11">
        <f>'Occ T2'!H13</f>
        <v>8.6072652782675085</v>
      </c>
      <c r="Q42" s="11">
        <f>'Occ T2'!J13</f>
        <v>25.422838898708978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-0.69852782533332558</v>
      </c>
      <c r="Q43" s="11">
        <f>'Occ T2'!J14</f>
        <v>2.764768181672177</v>
      </c>
    </row>
    <row r="44" spans="1:17" x14ac:dyDescent="0.2">
      <c r="O44" s="10" t="str">
        <f>name!D11</f>
        <v>32 Health and social care associate professionals</v>
      </c>
      <c r="P44" s="11">
        <f>'Occ T2'!H15</f>
        <v>1.3483724057429001</v>
      </c>
      <c r="Q44" s="11">
        <f>'Occ T2'!J15</f>
        <v>7.7814707957084241</v>
      </c>
    </row>
    <row r="45" spans="1:17" x14ac:dyDescent="0.2">
      <c r="O45" s="10" t="str">
        <f>name!D12</f>
        <v>33 Protective service occupations</v>
      </c>
      <c r="P45" s="11">
        <f>'Occ T2'!H16</f>
        <v>2.2830080416337344</v>
      </c>
      <c r="Q45" s="11">
        <f>'Occ T2'!J16</f>
        <v>4.6236390117180566</v>
      </c>
    </row>
    <row r="46" spans="1:17" x14ac:dyDescent="0.2">
      <c r="O46" s="10" t="str">
        <f>name!D13</f>
        <v>34 Culture, media and sports occupations</v>
      </c>
      <c r="P46" s="11">
        <f>'Occ T2'!H17</f>
        <v>0.8429168815372865</v>
      </c>
      <c r="Q46" s="11">
        <f>'Occ T2'!J17</f>
        <v>5.1821518030854827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0.57079205609125339</v>
      </c>
      <c r="Q47" s="11">
        <f>'Occ T2'!J18</f>
        <v>14.160980197287712</v>
      </c>
    </row>
    <row r="48" spans="1:17" x14ac:dyDescent="0.2">
      <c r="O48" s="10" t="str">
        <f>name!D15</f>
        <v>41 Administrative occupations</v>
      </c>
      <c r="P48" s="11">
        <f>'Occ T2'!H19</f>
        <v>-4.6182684360737909</v>
      </c>
      <c r="Q48" s="11">
        <f>'Occ T2'!J19</f>
        <v>18.717607366642145</v>
      </c>
    </row>
    <row r="49" spans="15:17" x14ac:dyDescent="0.2">
      <c r="O49" s="10" t="str">
        <f>name!D16</f>
        <v>42 Secretarial and related occupations</v>
      </c>
      <c r="P49" s="11">
        <f>'Occ T2'!H20</f>
        <v>-2.4960041606799077</v>
      </c>
      <c r="Q49" s="11">
        <f>'Occ T2'!J20</f>
        <v>2.4378190084824816</v>
      </c>
    </row>
    <row r="50" spans="15:17" x14ac:dyDescent="0.2">
      <c r="O50" s="10" t="str">
        <f>name!D17</f>
        <v>51 Skilled agricultural and related trades</v>
      </c>
      <c r="P50" s="11">
        <f>'Occ T2'!H21</f>
        <v>0.51082393717776498</v>
      </c>
      <c r="Q50" s="11">
        <f>'Occ T2'!J21</f>
        <v>3.6024529773384502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-1.8718568496648409</v>
      </c>
      <c r="Q51" s="11">
        <f>'Occ T2'!J22</f>
        <v>6.8661737517024992</v>
      </c>
    </row>
    <row r="52" spans="15:17" x14ac:dyDescent="0.2">
      <c r="O52" s="10" t="str">
        <f>name!D19</f>
        <v>53 Skilled construction and building trades</v>
      </c>
      <c r="P52" s="11">
        <f>'Occ T2'!H23</f>
        <v>-2.0956369940848738</v>
      </c>
      <c r="Q52" s="11">
        <f>'Occ T2'!J23</f>
        <v>5.6066938337720442</v>
      </c>
    </row>
    <row r="53" spans="15:17" x14ac:dyDescent="0.2">
      <c r="O53" s="10" t="str">
        <f>name!D20</f>
        <v>54 Textiles, printing and other skilled trades</v>
      </c>
      <c r="P53" s="11">
        <f>'Occ T2'!H24</f>
        <v>-0.71287400066272077</v>
      </c>
      <c r="Q53" s="11">
        <f>'Occ T2'!J24</f>
        <v>3.00026470860369</v>
      </c>
    </row>
    <row r="54" spans="15:17" x14ac:dyDescent="0.2">
      <c r="O54" s="10" t="str">
        <f>name!D21</f>
        <v>61 Caring personal service occupations</v>
      </c>
      <c r="P54" s="11">
        <f>'Occ T2'!H25</f>
        <v>7.2335830161780095</v>
      </c>
      <c r="Q54" s="11">
        <f>'Occ T2'!J25</f>
        <v>31.443923449475296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0.69376224727443514</v>
      </c>
      <c r="Q55" s="11">
        <f>'Occ T2'!J26</f>
        <v>6.2147627515462975</v>
      </c>
    </row>
    <row r="56" spans="15:17" x14ac:dyDescent="0.2">
      <c r="O56" s="10" t="str">
        <f>name!D23</f>
        <v>63 Community and civil enforcement occupations</v>
      </c>
      <c r="P56" s="11">
        <f>'Occ T2'!H27</f>
        <v>-4.2846787243834006E-2</v>
      </c>
      <c r="Q56" s="11">
        <f>'Occ T2'!J27</f>
        <v>0.18306975394348765</v>
      </c>
    </row>
    <row r="57" spans="15:17" x14ac:dyDescent="0.2">
      <c r="O57" s="10" t="str">
        <f>name!D24</f>
        <v>71 Sales occupations</v>
      </c>
      <c r="P57" s="11">
        <f>'Occ T2'!H28</f>
        <v>-3.7447145405085962</v>
      </c>
      <c r="Q57" s="11">
        <f>'Occ T2'!J28</f>
        <v>9.0628832262660683</v>
      </c>
    </row>
    <row r="58" spans="15:17" x14ac:dyDescent="0.2">
      <c r="O58" s="10" t="str">
        <f>name!D25</f>
        <v>72 Customer service occupations</v>
      </c>
      <c r="P58" s="11">
        <f>'Occ T2'!H29</f>
        <v>5.2116150787046003</v>
      </c>
      <c r="Q58" s="11">
        <f>'Occ T2'!J29</f>
        <v>11.173502295159807</v>
      </c>
    </row>
    <row r="59" spans="15:17" x14ac:dyDescent="0.2">
      <c r="O59" s="10" t="str">
        <f>name!D26</f>
        <v>81 Process, plant and machine operatives</v>
      </c>
      <c r="P59" s="11">
        <f>'Occ T2'!H30</f>
        <v>3.6740691122689171</v>
      </c>
      <c r="Q59" s="11">
        <f>'Occ T2'!J30</f>
        <v>12.492565928668618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3.8599732182596291</v>
      </c>
      <c r="Q60" s="11">
        <f>'Occ T2'!J31</f>
        <v>19.048343809372604</v>
      </c>
    </row>
    <row r="61" spans="15:17" x14ac:dyDescent="0.2">
      <c r="O61" s="10" t="str">
        <f>name!D28</f>
        <v>91 Elementary trades and related occupations</v>
      </c>
      <c r="P61" s="11">
        <f>'Occ T2'!H32</f>
        <v>-1.7509729398317591</v>
      </c>
      <c r="Q61" s="11">
        <f>'Occ T2'!J32</f>
        <v>1.5808932182095026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-0.58356845145512182</v>
      </c>
      <c r="Q62" s="11">
        <f>'Occ T2'!J33</f>
        <v>21.245844217883278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37.869999999999777</v>
      </c>
      <c r="Q64" s="11">
        <f>'Occ T2'!J35</f>
        <v>301.91405366748018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Stoke-on-Trent and Staffordshire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528.02700000000004</v>
      </c>
      <c r="C8" s="305">
        <f>SUM(C9:C17)</f>
        <v>545.971</v>
      </c>
      <c r="D8" s="305">
        <f>SUM(D9:D17)</f>
        <v>565.89699999999971</v>
      </c>
      <c r="E8" s="304"/>
      <c r="F8" s="305">
        <f>SUM(F9:F17)</f>
        <v>7.1551545252382311</v>
      </c>
      <c r="G8" s="305">
        <f>SUM(G9:G17)</f>
        <v>9.2932818436066817</v>
      </c>
      <c r="H8" s="305">
        <f>SUM(H9:H17)</f>
        <v>13.723396547502132</v>
      </c>
      <c r="I8" s="304"/>
      <c r="J8" s="305">
        <f>SUM(J9:J17)</f>
        <v>49.620426091848422</v>
      </c>
      <c r="K8" s="305">
        <f>SUM(K9:K17)</f>
        <v>63.427817220851125</v>
      </c>
      <c r="L8" s="305">
        <f>SUM(L9:L17)</f>
        <v>93.956237029686818</v>
      </c>
      <c r="M8" s="304"/>
      <c r="N8" s="305">
        <f>SUM(N9:N17)</f>
        <v>97.384240091368753</v>
      </c>
      <c r="O8" s="305">
        <f>SUM(O9:O17)</f>
        <v>105.13825794115182</v>
      </c>
      <c r="P8" s="305">
        <f>SUM(P9:P17)</f>
        <v>122.21118058647848</v>
      </c>
      <c r="Q8" s="306"/>
      <c r="R8" s="305">
        <f>SUM(R9:R17)</f>
        <v>28.964630858393086</v>
      </c>
      <c r="S8" s="305">
        <f>SUM(S9:S17)</f>
        <v>28.754642474996103</v>
      </c>
      <c r="T8" s="305">
        <f>SUM(T9:T17)</f>
        <v>32.031092709720411</v>
      </c>
      <c r="U8" s="306"/>
      <c r="V8" s="305">
        <f>SUM(V9:V17)</f>
        <v>28.966310335754969</v>
      </c>
      <c r="W8" s="305">
        <f>SUM(W9:W17)</f>
        <v>30.466780124017653</v>
      </c>
      <c r="X8" s="305">
        <f>SUM(X9:X17)</f>
        <v>35.191448921124667</v>
      </c>
      <c r="Y8" s="306"/>
      <c r="Z8" s="305">
        <f>SUM(Z9:Z17)</f>
        <v>109.68028528898273</v>
      </c>
      <c r="AA8" s="305">
        <f>SUM(AA9:AA17)</f>
        <v>115.6289470408166</v>
      </c>
      <c r="AB8" s="305">
        <f>SUM(AB9:AB17)</f>
        <v>117.58592067011858</v>
      </c>
      <c r="AC8" s="306"/>
      <c r="AD8" s="305">
        <f>SUM(AD9:AD17)</f>
        <v>105.97592781806195</v>
      </c>
      <c r="AE8" s="305">
        <f>SUM(AE9:AE17)</f>
        <v>113.47066569393485</v>
      </c>
      <c r="AF8" s="305">
        <f>SUM(AF9:AF17)</f>
        <v>101.27013914398118</v>
      </c>
      <c r="AG8" s="306"/>
      <c r="AH8" s="305">
        <f>SUM(AH9:AH17)</f>
        <v>65.306962962085478</v>
      </c>
      <c r="AI8" s="305">
        <f>SUM(AI9:AI17)</f>
        <v>57.479893777622024</v>
      </c>
      <c r="AJ8" s="305">
        <f>SUM(AJ9:AJ17)</f>
        <v>36.26234911109691</v>
      </c>
      <c r="AK8" s="306"/>
      <c r="AL8" s="305">
        <f>SUM(AL9:AL17)</f>
        <v>34.973062028266469</v>
      </c>
      <c r="AM8" s="305">
        <f>SUM(AM9:AM17)</f>
        <v>22.310713883003103</v>
      </c>
      <c r="AN8" s="305">
        <f>SUM(AN9:AN17)</f>
        <v>13.665235280290652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51.383422819183878</v>
      </c>
      <c r="C9" s="304">
        <f t="shared" ref="B9:D17" si="0">SUM(C21,C33,C51,C63,C75,C93)</f>
        <v>53.043402358821027</v>
      </c>
      <c r="D9" s="304">
        <f t="shared" si="0"/>
        <v>60.024680847386989</v>
      </c>
      <c r="E9" s="304"/>
      <c r="F9" s="304">
        <f t="shared" ref="F9:H17" si="1">SUM(F21,F33,F51,F63,F75,F93)</f>
        <v>0.57747228238424031</v>
      </c>
      <c r="G9" s="304">
        <f t="shared" si="1"/>
        <v>0.75957914697117812</v>
      </c>
      <c r="H9" s="304">
        <f t="shared" si="1"/>
        <v>1.2327929944611173</v>
      </c>
      <c r="I9" s="304"/>
      <c r="J9" s="304">
        <f t="shared" ref="J9:L17" si="2">SUM(J21,J33,J51,J63,J75,J93)</f>
        <v>5.4989687699165621</v>
      </c>
      <c r="K9" s="304">
        <f t="shared" si="2"/>
        <v>7.0713092895905625</v>
      </c>
      <c r="L9" s="304">
        <f t="shared" si="2"/>
        <v>11.379364213033442</v>
      </c>
      <c r="M9" s="304"/>
      <c r="N9" s="304">
        <f t="shared" ref="N9:P17" si="3">SUM(N21,N33,N51,N63,N75,N93)</f>
        <v>12.896100778436169</v>
      </c>
      <c r="O9" s="304">
        <f t="shared" si="3"/>
        <v>13.687310298163386</v>
      </c>
      <c r="P9" s="304">
        <f t="shared" si="3"/>
        <v>16.475258571688776</v>
      </c>
      <c r="Q9" s="306"/>
      <c r="R9" s="304">
        <f t="shared" ref="R9:T9" si="4">SUM(R21,R33,R51,R63,R75,R93)</f>
        <v>2.8811099172928931</v>
      </c>
      <c r="S9" s="304">
        <f t="shared" si="4"/>
        <v>2.9201773146528121</v>
      </c>
      <c r="T9" s="304">
        <f t="shared" si="4"/>
        <v>3.3938163073903178</v>
      </c>
      <c r="U9" s="306"/>
      <c r="V9" s="304">
        <f t="shared" ref="V9:X9" si="5">SUM(V21,V33,V51,V63,V75,V93)</f>
        <v>3.7931276998333208</v>
      </c>
      <c r="W9" s="304">
        <f t="shared" si="5"/>
        <v>3.7973444131608964</v>
      </c>
      <c r="X9" s="304">
        <f t="shared" si="5"/>
        <v>4.276775783663699</v>
      </c>
      <c r="Y9" s="306"/>
      <c r="Z9" s="304">
        <f t="shared" ref="Z9:AB9" si="6">SUM(Z21,Z33,Z51,Z63,Z75,Z93)</f>
        <v>9.4686299363980009</v>
      </c>
      <c r="AA9" s="304">
        <f t="shared" si="6"/>
        <v>9.4338245517645944</v>
      </c>
      <c r="AB9" s="304">
        <f t="shared" si="6"/>
        <v>10.282134454516299</v>
      </c>
      <c r="AC9" s="306"/>
      <c r="AD9" s="304">
        <f>SUM(AD21,AD33,AD51,AD63,AD75,AD93)</f>
        <v>8.3061300993253759</v>
      </c>
      <c r="AE9" s="304">
        <f t="shared" ref="AE9:AF9" si="7">SUM(AE21,AE33,AE51,AE63,AE75,AE93)</f>
        <v>8.6148818364897632</v>
      </c>
      <c r="AF9" s="304">
        <f t="shared" si="7"/>
        <v>7.9794312686536832</v>
      </c>
      <c r="AG9" s="306"/>
      <c r="AH9" s="304">
        <f t="shared" ref="AH9:AJ9" si="8">SUM(AH21,AH33,AH51,AH63,AH75,AH93)</f>
        <v>5.8569987375344503</v>
      </c>
      <c r="AI9" s="304">
        <f t="shared" si="8"/>
        <v>5.2303427408929579</v>
      </c>
      <c r="AJ9" s="304">
        <f t="shared" si="8"/>
        <v>3.8636994965405278</v>
      </c>
      <c r="AK9" s="306"/>
      <c r="AL9" s="304">
        <f t="shared" ref="AL9:AN9" si="9">SUM(AL21,AL33,AL51,AL63,AL75,AL93)</f>
        <v>2.1048845980628683</v>
      </c>
      <c r="AM9" s="304">
        <f t="shared" si="9"/>
        <v>1.5286327671348685</v>
      </c>
      <c r="AN9" s="304">
        <f t="shared" si="9"/>
        <v>1.1414077574391255</v>
      </c>
    </row>
    <row r="10" spans="1:40" x14ac:dyDescent="0.2">
      <c r="A10" s="13" t="str">
        <f>name!E5</f>
        <v>Professional occupations</v>
      </c>
      <c r="B10" s="304">
        <f t="shared" si="0"/>
        <v>107.18213973212134</v>
      </c>
      <c r="C10" s="304">
        <f t="shared" si="0"/>
        <v>115.91257491876914</v>
      </c>
      <c r="D10" s="304">
        <f t="shared" si="0"/>
        <v>128.79723669458821</v>
      </c>
      <c r="E10" s="304"/>
      <c r="F10" s="304">
        <f t="shared" si="1"/>
        <v>5.2705369997952598</v>
      </c>
      <c r="G10" s="304">
        <f t="shared" si="1"/>
        <v>6.7879731207015617</v>
      </c>
      <c r="H10" s="304">
        <f t="shared" si="1"/>
        <v>9.5676862078867337</v>
      </c>
      <c r="I10" s="304"/>
      <c r="J10" s="304">
        <f t="shared" si="2"/>
        <v>26.93650518996828</v>
      </c>
      <c r="K10" s="304">
        <f t="shared" si="2"/>
        <v>33.931936471367472</v>
      </c>
      <c r="L10" s="304">
        <f t="shared" si="2"/>
        <v>46.566060431195922</v>
      </c>
      <c r="M10" s="304"/>
      <c r="N10" s="304">
        <f t="shared" si="3"/>
        <v>35.271271025890861</v>
      </c>
      <c r="O10" s="304">
        <f t="shared" si="3"/>
        <v>36.726254622205545</v>
      </c>
      <c r="P10" s="304">
        <f t="shared" si="3"/>
        <v>37.796987634137764</v>
      </c>
      <c r="Q10" s="306"/>
      <c r="R10" s="304">
        <f t="shared" ref="R10:T10" si="10">SUM(R22,R34,R52,R64,R76,R94)</f>
        <v>5.8209680509962816</v>
      </c>
      <c r="S10" s="304">
        <f t="shared" si="10"/>
        <v>4.3795065537928997</v>
      </c>
      <c r="T10" s="304">
        <f t="shared" si="10"/>
        <v>3.2795573772173587</v>
      </c>
      <c r="U10" s="306"/>
      <c r="V10" s="304">
        <f t="shared" ref="V10:X10" si="11">SUM(V22,V34,V52,V64,V76,V94)</f>
        <v>5.530808645429973</v>
      </c>
      <c r="W10" s="304">
        <f t="shared" si="11"/>
        <v>5.525556999216068</v>
      </c>
      <c r="X10" s="304">
        <f t="shared" si="11"/>
        <v>5.7281034557350754</v>
      </c>
      <c r="Y10" s="306"/>
      <c r="Z10" s="304">
        <f t="shared" ref="Z10:AB10" si="12">SUM(Z22,Z34,Z52,Z64,Z76,Z94)</f>
        <v>12.630187594792522</v>
      </c>
      <c r="AA10" s="304">
        <f t="shared" si="12"/>
        <v>13.433718622542106</v>
      </c>
      <c r="AB10" s="304">
        <f t="shared" si="12"/>
        <v>13.920956080003315</v>
      </c>
      <c r="AC10" s="306"/>
      <c r="AD10" s="304">
        <f t="shared" ref="AD10:AF10" si="13">SUM(AD22,AD34,AD52,AD64,AD76,AD94)</f>
        <v>8.6847167941471142</v>
      </c>
      <c r="AE10" s="304">
        <f t="shared" si="13"/>
        <v>9.0121864438784751</v>
      </c>
      <c r="AF10" s="304">
        <f t="shared" si="13"/>
        <v>7.7303113321087569</v>
      </c>
      <c r="AG10" s="306"/>
      <c r="AH10" s="304">
        <f t="shared" ref="AH10:AJ10" si="14">SUM(AH22,AH34,AH52,AH64,AH76,AH94)</f>
        <v>5.0622508535336355</v>
      </c>
      <c r="AI10" s="304">
        <f t="shared" si="14"/>
        <v>4.535859275116664</v>
      </c>
      <c r="AJ10" s="304">
        <f t="shared" si="14"/>
        <v>2.8777646876360348</v>
      </c>
      <c r="AK10" s="306"/>
      <c r="AL10" s="304">
        <f t="shared" ref="AL10:AN10" si="15">SUM(AL22,AL34,AL52,AL64,AL76,AL94)</f>
        <v>1.9748945775674138</v>
      </c>
      <c r="AM10" s="304">
        <f t="shared" si="15"/>
        <v>1.5795828099483415</v>
      </c>
      <c r="AN10" s="304">
        <f t="shared" si="15"/>
        <v>1.3298094886672591</v>
      </c>
    </row>
    <row r="11" spans="1:40" x14ac:dyDescent="0.2">
      <c r="A11" s="13" t="str">
        <f>name!E6</f>
        <v>Associate professional occupations</v>
      </c>
      <c r="B11" s="304">
        <f>SUM(B23,B35,B53,B65,B77,B95)</f>
        <v>65.081365996338377</v>
      </c>
      <c r="C11" s="304">
        <f t="shared" si="0"/>
        <v>63.980056499818048</v>
      </c>
      <c r="D11" s="304">
        <f>SUM(D23,D35,D53,D65,D77,D95)</f>
        <v>69.427927556010232</v>
      </c>
      <c r="E11" s="304"/>
      <c r="F11" s="304">
        <f t="shared" si="1"/>
        <v>0.66388709566923199</v>
      </c>
      <c r="G11" s="304">
        <f t="shared" si="1"/>
        <v>0.84619476644232117</v>
      </c>
      <c r="H11" s="304">
        <f t="shared" si="1"/>
        <v>1.3798865325668968</v>
      </c>
      <c r="I11" s="304"/>
      <c r="J11" s="304">
        <f t="shared" si="2"/>
        <v>7.8002269685634396</v>
      </c>
      <c r="K11" s="304">
        <f t="shared" si="2"/>
        <v>9.4148342279125004</v>
      </c>
      <c r="L11" s="304">
        <f t="shared" si="2"/>
        <v>14.228073885805083</v>
      </c>
      <c r="M11" s="304"/>
      <c r="N11" s="304">
        <f t="shared" si="3"/>
        <v>18.028212526270284</v>
      </c>
      <c r="O11" s="304">
        <f t="shared" si="3"/>
        <v>18.303757633751452</v>
      </c>
      <c r="P11" s="304">
        <f t="shared" si="3"/>
        <v>20.868544487629059</v>
      </c>
      <c r="Q11" s="306"/>
      <c r="R11" s="304">
        <f t="shared" ref="R11:T11" si="16">SUM(R23,R35,R53,R65,R77,R95)</f>
        <v>5.2987914906361784</v>
      </c>
      <c r="S11" s="304">
        <f t="shared" si="16"/>
        <v>4.9472421542509313</v>
      </c>
      <c r="T11" s="304">
        <f t="shared" si="16"/>
        <v>5.1555988800773402</v>
      </c>
      <c r="U11" s="306"/>
      <c r="V11" s="304">
        <f t="shared" ref="V11:X11" si="17">SUM(V23,V35,V53,V65,V77,V95)</f>
        <v>4.3337024321792645</v>
      </c>
      <c r="W11" s="304">
        <f t="shared" si="17"/>
        <v>4.0455670785588271</v>
      </c>
      <c r="X11" s="304">
        <f t="shared" si="17"/>
        <v>4.3676897290876573</v>
      </c>
      <c r="Y11" s="306"/>
      <c r="Z11" s="304">
        <f t="shared" ref="Z11:AB11" si="18">SUM(Z23,Z35,Z53,Z65,Z77,Z95)</f>
        <v>12.099991665777194</v>
      </c>
      <c r="AA11" s="304">
        <f t="shared" si="18"/>
        <v>11.610095683227378</v>
      </c>
      <c r="AB11" s="304">
        <f t="shared" si="18"/>
        <v>11.59313965574448</v>
      </c>
      <c r="AC11" s="306"/>
      <c r="AD11" s="304">
        <f t="shared" ref="AD11:AF11" si="19">SUM(AD23,AD35,AD53,AD65,AD77,AD95)</f>
        <v>9.345067207452562</v>
      </c>
      <c r="AE11" s="304">
        <f t="shared" si="19"/>
        <v>9.0330575651055547</v>
      </c>
      <c r="AF11" s="304">
        <f t="shared" si="19"/>
        <v>7.7472589862154297</v>
      </c>
      <c r="AG11" s="306"/>
      <c r="AH11" s="304">
        <f t="shared" ref="AH11:AJ11" si="20">SUM(AH23,AH35,AH53,AH65,AH77,AH95)</f>
        <v>5.5561162429284821</v>
      </c>
      <c r="AI11" s="304">
        <f t="shared" si="20"/>
        <v>4.4369238082578981</v>
      </c>
      <c r="AJ11" s="304">
        <f t="shared" si="20"/>
        <v>2.8151055784188079</v>
      </c>
      <c r="AK11" s="306"/>
      <c r="AL11" s="304">
        <f t="shared" ref="AL11:AN11" si="21">SUM(AL23,AL35,AL53,AL65,AL77,AL95)</f>
        <v>1.9553703668617393</v>
      </c>
      <c r="AM11" s="304">
        <f t="shared" si="21"/>
        <v>1.3423835823111911</v>
      </c>
      <c r="AN11" s="304">
        <f t="shared" si="21"/>
        <v>1.2726298204654813</v>
      </c>
    </row>
    <row r="12" spans="1:40" x14ac:dyDescent="0.2">
      <c r="A12" s="13" t="str">
        <f>name!E7</f>
        <v>Administrative and secretarial occupations</v>
      </c>
      <c r="B12" s="304">
        <f t="shared" si="0"/>
        <v>60.176785213748154</v>
      </c>
      <c r="C12" s="304">
        <f t="shared" si="0"/>
        <v>57.770793334316167</v>
      </c>
      <c r="D12" s="304">
        <f t="shared" si="0"/>
        <v>53.062512616994439</v>
      </c>
      <c r="E12" s="304"/>
      <c r="F12" s="304">
        <f t="shared" si="1"/>
        <v>0.32602747854814002</v>
      </c>
      <c r="G12" s="304">
        <f t="shared" si="1"/>
        <v>0.42161956584563398</v>
      </c>
      <c r="H12" s="304">
        <f t="shared" si="1"/>
        <v>0.70093689570260143</v>
      </c>
      <c r="I12" s="304"/>
      <c r="J12" s="304">
        <f t="shared" si="2"/>
        <v>3.6529922202902565</v>
      </c>
      <c r="K12" s="304">
        <f t="shared" si="2"/>
        <v>4.5634073108372206</v>
      </c>
      <c r="L12" s="304">
        <f t="shared" si="2"/>
        <v>6.328957195763012</v>
      </c>
      <c r="M12" s="304"/>
      <c r="N12" s="304">
        <f t="shared" si="3"/>
        <v>11.302960705691643</v>
      </c>
      <c r="O12" s="304">
        <f t="shared" si="3"/>
        <v>12.166184463280565</v>
      </c>
      <c r="P12" s="304">
        <f t="shared" si="3"/>
        <v>14.556714025392999</v>
      </c>
      <c r="Q12" s="306"/>
      <c r="R12" s="304">
        <f t="shared" ref="R12:T12" si="22">SUM(R24,R36,R54,R66,R78,R96)</f>
        <v>4.396385735018848</v>
      </c>
      <c r="S12" s="304">
        <f t="shared" si="22"/>
        <v>4.6161407031701449</v>
      </c>
      <c r="T12" s="304">
        <f t="shared" si="22"/>
        <v>5.2829210008498411</v>
      </c>
      <c r="U12" s="306"/>
      <c r="V12" s="304">
        <f t="shared" ref="V12:X12" si="23">SUM(V24,V36,V54,V66,V78,V96)</f>
        <v>3.9950027920360558</v>
      </c>
      <c r="W12" s="304">
        <f t="shared" si="23"/>
        <v>4.0432509353898975</v>
      </c>
      <c r="X12" s="304">
        <f t="shared" si="23"/>
        <v>4.5706230846778926</v>
      </c>
      <c r="Y12" s="306"/>
      <c r="Z12" s="304">
        <f t="shared" ref="Z12:AA12" si="24">SUM(Z24,Z36,Z54,Z66,Z78,Z96)</f>
        <v>12.362168276901283</v>
      </c>
      <c r="AA12" s="304">
        <f t="shared" si="24"/>
        <v>11.73881495510012</v>
      </c>
      <c r="AB12" s="304">
        <f>SUM(AB24,AB36,AB54,AB66,AB78,AB96)</f>
        <v>9.4086220470618969</v>
      </c>
      <c r="AC12" s="306"/>
      <c r="AD12" s="304">
        <f t="shared" ref="AD12:AE12" si="25">SUM(AD24,AD36,AD54,AD66,AD78,AD96)</f>
        <v>14.021574690883226</v>
      </c>
      <c r="AE12" s="304">
        <f t="shared" si="25"/>
        <v>12.872637077625377</v>
      </c>
      <c r="AF12" s="304">
        <f>SUM(AF24,AF36,AF54,AF66,AF78,AF96)</f>
        <v>8.8814895490985073</v>
      </c>
      <c r="AG12" s="306"/>
      <c r="AH12" s="304">
        <f t="shared" ref="AH12:AI12" si="26">SUM(AH24,AH36,AH54,AH66,AH78,AH96)</f>
        <v>7.1199404895612926</v>
      </c>
      <c r="AI12" s="304">
        <f t="shared" si="26"/>
        <v>5.1761915611245941</v>
      </c>
      <c r="AJ12" s="304">
        <f>SUM(AJ24,AJ36,AJ54,AJ66,AJ78,AJ96)</f>
        <v>1.6938258242647508</v>
      </c>
      <c r="AK12" s="306"/>
      <c r="AL12" s="304">
        <f t="shared" ref="AL12:AM12" si="27">SUM(AL24,AL36,AL54,AL66,AL78,AL96)</f>
        <v>2.9997328248174133</v>
      </c>
      <c r="AM12" s="304">
        <f t="shared" si="27"/>
        <v>2.17254676194261</v>
      </c>
      <c r="AN12" s="304">
        <f>SUM(AN24,AN36,AN54,AN66,AN78,AN96)</f>
        <v>1.6384229941829445</v>
      </c>
    </row>
    <row r="13" spans="1:40" x14ac:dyDescent="0.2">
      <c r="A13" s="13" t="str">
        <f>name!E8</f>
        <v>Skilled trades occupations</v>
      </c>
      <c r="B13" s="304">
        <f t="shared" si="0"/>
        <v>57.166091222879935</v>
      </c>
      <c r="C13" s="304">
        <f t="shared" si="0"/>
        <v>56.871328843966744</v>
      </c>
      <c r="D13" s="304">
        <f t="shared" si="0"/>
        <v>52.99654731564523</v>
      </c>
      <c r="E13" s="304"/>
      <c r="F13" s="304">
        <f t="shared" si="1"/>
        <v>5.7188154408616777E-2</v>
      </c>
      <c r="G13" s="304">
        <f t="shared" si="1"/>
        <v>7.3325968839671282E-2</v>
      </c>
      <c r="H13" s="304">
        <f t="shared" si="1"/>
        <v>0.10217949495661816</v>
      </c>
      <c r="I13" s="304"/>
      <c r="J13" s="304">
        <f t="shared" si="2"/>
        <v>0.9214755374540553</v>
      </c>
      <c r="K13" s="304">
        <f t="shared" si="2"/>
        <v>1.3765460418566253</v>
      </c>
      <c r="L13" s="304">
        <f t="shared" si="2"/>
        <v>2.1769010536859104</v>
      </c>
      <c r="M13" s="304"/>
      <c r="N13" s="304">
        <f t="shared" si="3"/>
        <v>2.9045430980941349</v>
      </c>
      <c r="O13" s="304">
        <f t="shared" si="3"/>
        <v>3.553925862177838</v>
      </c>
      <c r="P13" s="304">
        <f t="shared" si="3"/>
        <v>4.4677469887014496</v>
      </c>
      <c r="Q13" s="306"/>
      <c r="R13" s="304">
        <f t="shared" ref="R13:T13" si="28">SUM(R25,R37,R55,R67,R79,R97)</f>
        <v>1.3671648078739895</v>
      </c>
      <c r="S13" s="304">
        <f t="shared" si="28"/>
        <v>1.5627075343512824</v>
      </c>
      <c r="T13" s="304">
        <f t="shared" si="28"/>
        <v>1.9141658566779796</v>
      </c>
      <c r="U13" s="306"/>
      <c r="V13" s="304">
        <f t="shared" ref="V13:X13" si="29">SUM(V25,V37,V55,V67,V79,V97)</f>
        <v>3.2112333760859162</v>
      </c>
      <c r="W13" s="304">
        <f t="shared" si="29"/>
        <v>3.5671425309532183</v>
      </c>
      <c r="X13" s="304">
        <f t="shared" si="29"/>
        <v>4.1326570387278814</v>
      </c>
      <c r="Y13" s="306"/>
      <c r="Z13" s="304">
        <f t="shared" ref="Z13:AB13" si="30">SUM(Z25,Z37,Z55,Z67,Z79,Z97)</f>
        <v>18.965871128252608</v>
      </c>
      <c r="AA13" s="304">
        <f t="shared" si="30"/>
        <v>19.554223525278786</v>
      </c>
      <c r="AB13" s="304">
        <f t="shared" si="30"/>
        <v>18.592116659952683</v>
      </c>
      <c r="AC13" s="306"/>
      <c r="AD13" s="304">
        <f t="shared" ref="AD13:AF13" si="31">SUM(AD25,AD37,AD55,AD67,AD79,AD97)</f>
        <v>15.343173420435566</v>
      </c>
      <c r="AE13" s="304">
        <f t="shared" si="31"/>
        <v>16.232080062741211</v>
      </c>
      <c r="AF13" s="304">
        <f t="shared" si="31"/>
        <v>14.863542529234273</v>
      </c>
      <c r="AG13" s="306"/>
      <c r="AH13" s="304">
        <f t="shared" ref="AH13:AJ13" si="32">SUM(AH25,AH37,AH55,AH67,AH79,AH97)</f>
        <v>8.6136065312064698</v>
      </c>
      <c r="AI13" s="304">
        <f t="shared" si="32"/>
        <v>7.5372501601070425</v>
      </c>
      <c r="AJ13" s="304">
        <f t="shared" si="32"/>
        <v>5.1543148720558918</v>
      </c>
      <c r="AK13" s="306"/>
      <c r="AL13" s="304">
        <f t="shared" ref="AL13:AN13" si="33">SUM(AL25,AL37,AL55,AL67,AL79,AL97)</f>
        <v>5.7818351690685708</v>
      </c>
      <c r="AM13" s="304">
        <f t="shared" si="33"/>
        <v>3.4141271576610697</v>
      </c>
      <c r="AN13" s="304">
        <f t="shared" si="33"/>
        <v>1.5929228216525384</v>
      </c>
    </row>
    <row r="14" spans="1:40" x14ac:dyDescent="0.2">
      <c r="A14" s="13" t="str">
        <f>name!E9</f>
        <v>Caring, leisure and other service occupations</v>
      </c>
      <c r="B14" s="304">
        <f t="shared" si="0"/>
        <v>49.310667805511827</v>
      </c>
      <c r="C14" s="304">
        <f t="shared" si="0"/>
        <v>52.843629794349049</v>
      </c>
      <c r="D14" s="304">
        <f t="shared" si="0"/>
        <v>57.195166281720432</v>
      </c>
      <c r="E14" s="304"/>
      <c r="F14" s="304">
        <f t="shared" si="1"/>
        <v>4.7103669290621111E-2</v>
      </c>
      <c r="G14" s="304">
        <f t="shared" si="1"/>
        <v>6.7377835233610725E-2</v>
      </c>
      <c r="H14" s="304">
        <f t="shared" si="1"/>
        <v>0.12221691921965436</v>
      </c>
      <c r="I14" s="304"/>
      <c r="J14" s="304">
        <f t="shared" si="2"/>
        <v>1.8985327845628954</v>
      </c>
      <c r="K14" s="304">
        <f t="shared" si="2"/>
        <v>2.6872136356352563</v>
      </c>
      <c r="L14" s="304">
        <f t="shared" si="2"/>
        <v>5.1115026402570471</v>
      </c>
      <c r="M14" s="304"/>
      <c r="N14" s="304">
        <f t="shared" si="3"/>
        <v>6.1973852155773912</v>
      </c>
      <c r="O14" s="304">
        <f t="shared" si="3"/>
        <v>7.3181060483661575</v>
      </c>
      <c r="P14" s="304">
        <f t="shared" si="3"/>
        <v>9.6501313005994955</v>
      </c>
      <c r="Q14" s="306"/>
      <c r="R14" s="304">
        <f>SUM(R26,R38,R56,R68,R80,R98)</f>
        <v>4.828038900022749</v>
      </c>
      <c r="S14" s="304">
        <f t="shared" ref="S14:T14" si="34">SUM(S26,S38,S56,S68,S80,S98)</f>
        <v>5.0421891310755518</v>
      </c>
      <c r="T14" s="304">
        <f t="shared" si="34"/>
        <v>5.8476070343630138</v>
      </c>
      <c r="U14" s="306"/>
      <c r="V14" s="304">
        <f t="shared" ref="V14:X14" si="35">SUM(V26,V38,V56,V68,V80,V98)</f>
        <v>3.0694110287378011</v>
      </c>
      <c r="W14" s="304">
        <f t="shared" si="35"/>
        <v>3.3192567984664398</v>
      </c>
      <c r="X14" s="304">
        <f t="shared" si="35"/>
        <v>4.1219554692945266</v>
      </c>
      <c r="Y14" s="306"/>
      <c r="Z14" s="304">
        <f t="shared" ref="Z14:AB14" si="36">SUM(Z26,Z38,Z56,Z68,Z80,Z98)</f>
        <v>16.30413337339807</v>
      </c>
      <c r="AA14" s="304">
        <f t="shared" si="36"/>
        <v>17.84045130858626</v>
      </c>
      <c r="AB14" s="304">
        <f t="shared" si="36"/>
        <v>19.0824774513212</v>
      </c>
      <c r="AC14" s="306"/>
      <c r="AD14" s="304">
        <f t="shared" ref="AD14:AF14" si="37">SUM(AD26,AD38,AD56,AD68,AD80,AD98)</f>
        <v>12.405912472534935</v>
      </c>
      <c r="AE14" s="304">
        <f t="shared" si="37"/>
        <v>12.994322073772713</v>
      </c>
      <c r="AF14" s="304">
        <f t="shared" si="37"/>
        <v>10.76609614177252</v>
      </c>
      <c r="AG14" s="306"/>
      <c r="AH14" s="304">
        <f t="shared" ref="AH14:AJ14" si="38">SUM(AH26,AH38,AH56,AH68,AH80,AH98)</f>
        <v>3.0976862577329265</v>
      </c>
      <c r="AI14" s="304">
        <f t="shared" si="38"/>
        <v>2.5546958542540548</v>
      </c>
      <c r="AJ14" s="304">
        <f t="shared" si="38"/>
        <v>1.7892009091863161</v>
      </c>
      <c r="AK14" s="306"/>
      <c r="AL14" s="304">
        <f t="shared" ref="AL14:AN14" si="39">SUM(AL26,AL38,AL56,AL68,AL80,AL98)</f>
        <v>1.4624641036544461</v>
      </c>
      <c r="AM14" s="304">
        <f t="shared" si="39"/>
        <v>1.020017108959012</v>
      </c>
      <c r="AN14" s="304">
        <f t="shared" si="39"/>
        <v>0.70397841570666442</v>
      </c>
    </row>
    <row r="15" spans="1:40" x14ac:dyDescent="0.2">
      <c r="A15" s="13" t="str">
        <f>name!E10</f>
        <v>Sales and customer service occupations</v>
      </c>
      <c r="B15" s="304">
        <f t="shared" si="0"/>
        <v>40.463993007988051</v>
      </c>
      <c r="C15" s="304">
        <f t="shared" si="0"/>
        <v>41.268050556431326</v>
      </c>
      <c r="D15" s="304">
        <f t="shared" si="0"/>
        <v>41.930893546184059</v>
      </c>
      <c r="E15" s="304"/>
      <c r="F15" s="304">
        <f t="shared" si="1"/>
        <v>9.2211918178735197E-2</v>
      </c>
      <c r="G15" s="304">
        <f t="shared" si="1"/>
        <v>0.13236664263473177</v>
      </c>
      <c r="H15" s="304">
        <f t="shared" si="1"/>
        <v>0.21956053885997989</v>
      </c>
      <c r="I15" s="304"/>
      <c r="J15" s="304">
        <f t="shared" si="2"/>
        <v>1.386334383845524</v>
      </c>
      <c r="K15" s="304">
        <f t="shared" si="2"/>
        <v>1.9525004313903027</v>
      </c>
      <c r="L15" s="304">
        <f t="shared" si="2"/>
        <v>3.4163790798779536</v>
      </c>
      <c r="M15" s="304"/>
      <c r="N15" s="304">
        <f t="shared" si="3"/>
        <v>5.5081123221653341</v>
      </c>
      <c r="O15" s="304">
        <f t="shared" si="3"/>
        <v>6.4673464931244311</v>
      </c>
      <c r="P15" s="304">
        <f t="shared" si="3"/>
        <v>8.5949943275488199</v>
      </c>
      <c r="Q15" s="306"/>
      <c r="R15" s="304">
        <f t="shared" ref="R15:T15" si="40">SUM(R27,R39,R57,R69,R81,R99)</f>
        <v>1.8153170205119558</v>
      </c>
      <c r="S15" s="304">
        <f t="shared" si="40"/>
        <v>2.044047101325448</v>
      </c>
      <c r="T15" s="304">
        <f t="shared" si="40"/>
        <v>2.6834085677892019</v>
      </c>
      <c r="U15" s="306"/>
      <c r="V15" s="304">
        <f t="shared" ref="V15:X15" si="41">SUM(V27,V39,V57,V69,V81,V99)</f>
        <v>1.8537837524464931</v>
      </c>
      <c r="W15" s="304">
        <f t="shared" si="41"/>
        <v>2.1184277901127886</v>
      </c>
      <c r="X15" s="304">
        <f t="shared" si="41"/>
        <v>2.5830371807458574</v>
      </c>
      <c r="Y15" s="306"/>
      <c r="Z15" s="304">
        <f t="shared" ref="Z15:AB15" si="42">SUM(Z27,Z39,Z57,Z69,Z81,Z99)</f>
        <v>10.238654307774315</v>
      </c>
      <c r="AA15" s="304">
        <f t="shared" si="42"/>
        <v>10.916856199580474</v>
      </c>
      <c r="AB15" s="304">
        <f t="shared" si="42"/>
        <v>11.428731885522106</v>
      </c>
      <c r="AC15" s="306"/>
      <c r="AD15" s="304">
        <f t="shared" ref="AD15:AF15" si="43">SUM(AD27,AD39,AD57,AD69,AD81,AD99)</f>
        <v>9.9382191253631191</v>
      </c>
      <c r="AE15" s="304">
        <f t="shared" si="43"/>
        <v>10.342114754579296</v>
      </c>
      <c r="AF15" s="304">
        <f t="shared" si="43"/>
        <v>8.9180965702848081</v>
      </c>
      <c r="AG15" s="306"/>
      <c r="AH15" s="304">
        <f t="shared" ref="AH15:AJ15" si="44">SUM(AH27,AH39,AH57,AH69,AH81,AH99)</f>
        <v>6.0277095351156849</v>
      </c>
      <c r="AI15" s="304">
        <f t="shared" si="44"/>
        <v>5.0370167014597955</v>
      </c>
      <c r="AJ15" s="304">
        <f t="shared" si="44"/>
        <v>2.6284791998942261</v>
      </c>
      <c r="AK15" s="306"/>
      <c r="AL15" s="304">
        <f t="shared" ref="AL15:AN15" si="45">SUM(AL27,AL39,AL57,AL69,AL81,AL99)</f>
        <v>3.6036506425868953</v>
      </c>
      <c r="AM15" s="304">
        <f t="shared" si="45"/>
        <v>2.2573744422240636</v>
      </c>
      <c r="AN15" s="304">
        <f t="shared" si="45"/>
        <v>1.4582061956611072</v>
      </c>
    </row>
    <row r="16" spans="1:40" x14ac:dyDescent="0.2">
      <c r="A16" s="13" t="str">
        <f>name!E11</f>
        <v>Process, plant and machine operatives</v>
      </c>
      <c r="B16" s="304">
        <f t="shared" si="0"/>
        <v>44.047207104120695</v>
      </c>
      <c r="C16" s="304">
        <f t="shared" si="0"/>
        <v>51.046847219361993</v>
      </c>
      <c r="D16" s="304">
        <f t="shared" si="0"/>
        <v>51.581249434649294</v>
      </c>
      <c r="E16" s="304"/>
      <c r="F16" s="304">
        <f t="shared" si="1"/>
        <v>8.6191960263982639E-2</v>
      </c>
      <c r="G16" s="304">
        <f t="shared" si="1"/>
        <v>0.15189453049818896</v>
      </c>
      <c r="H16" s="304">
        <f t="shared" si="1"/>
        <v>0.30870509746793823</v>
      </c>
      <c r="I16" s="304"/>
      <c r="J16" s="304">
        <f t="shared" si="2"/>
        <v>0.53012337305818058</v>
      </c>
      <c r="K16" s="304">
        <f t="shared" si="2"/>
        <v>0.91717624841467249</v>
      </c>
      <c r="L16" s="304">
        <f t="shared" si="2"/>
        <v>1.7135680500767683</v>
      </c>
      <c r="M16" s="304"/>
      <c r="N16" s="304">
        <f t="shared" si="3"/>
        <v>1.7263133661022296</v>
      </c>
      <c r="O16" s="304">
        <f t="shared" si="3"/>
        <v>2.5542339006001353</v>
      </c>
      <c r="P16" s="304">
        <f t="shared" si="3"/>
        <v>4.0015617921276911</v>
      </c>
      <c r="Q16" s="306"/>
      <c r="R16" s="304">
        <f t="shared" ref="R16:T16" si="46">SUM(R28,R40,R58,R70,R82,R100)</f>
        <v>0.82053781867755549</v>
      </c>
      <c r="S16" s="304">
        <f t="shared" si="46"/>
        <v>1.1473857716363782</v>
      </c>
      <c r="T16" s="304">
        <f t="shared" si="46"/>
        <v>1.5335224129298912</v>
      </c>
      <c r="U16" s="306"/>
      <c r="V16" s="304">
        <f t="shared" ref="V16:X16" si="47">SUM(V28,V40,V58,V70,V82,V100)</f>
        <v>1.469621732416696</v>
      </c>
      <c r="W16" s="304">
        <f t="shared" si="47"/>
        <v>2.0183996320881836</v>
      </c>
      <c r="X16" s="304">
        <f t="shared" si="47"/>
        <v>2.664830014381717</v>
      </c>
      <c r="Y16" s="306"/>
      <c r="Z16" s="304">
        <f t="shared" ref="Z16:AB16" si="48">SUM(Z28,Z40,Z58,Z70,Z82,Z100)</f>
        <v>8.9799887399446252</v>
      </c>
      <c r="AA16" s="304">
        <f t="shared" si="48"/>
        <v>12.019578543078381</v>
      </c>
      <c r="AB16" s="304">
        <f t="shared" si="48"/>
        <v>14.260288602032702</v>
      </c>
      <c r="AC16" s="306"/>
      <c r="AD16" s="304">
        <f t="shared" ref="AD16:AF16" si="49">SUM(AD28,AD40,AD58,AD70,AD82,AD100)</f>
        <v>13.081218165890313</v>
      </c>
      <c r="AE16" s="304">
        <f t="shared" si="49"/>
        <v>17.605302250963785</v>
      </c>
      <c r="AF16" s="304">
        <f t="shared" si="49"/>
        <v>18.411691172561333</v>
      </c>
      <c r="AG16" s="306"/>
      <c r="AH16" s="304">
        <f t="shared" ref="AH16:AJ16" si="50">SUM(AH28,AH40,AH58,AH70,AH82,AH100)</f>
        <v>10.6496556494505</v>
      </c>
      <c r="AI16" s="304">
        <f t="shared" si="50"/>
        <v>10.797037592589867</v>
      </c>
      <c r="AJ16" s="304">
        <f t="shared" si="50"/>
        <v>7.0811541921004419</v>
      </c>
      <c r="AK16" s="306"/>
      <c r="AL16" s="304">
        <f t="shared" ref="AL16:AN16" si="51">SUM(AL28,AL40,AL58,AL70,AL82,AL100)</f>
        <v>6.7035562983166139</v>
      </c>
      <c r="AM16" s="304">
        <f t="shared" si="51"/>
        <v>3.8358387494924071</v>
      </c>
      <c r="AN16" s="304">
        <f t="shared" si="51"/>
        <v>1.6059281009708153</v>
      </c>
    </row>
    <row r="17" spans="1:40" x14ac:dyDescent="0.2">
      <c r="A17" s="13" t="str">
        <f>name!E12</f>
        <v>Elementary occupations</v>
      </c>
      <c r="B17" s="304">
        <f t="shared" si="0"/>
        <v>53.215327098107807</v>
      </c>
      <c r="C17" s="304">
        <f t="shared" si="0"/>
        <v>53.23431647416642</v>
      </c>
      <c r="D17" s="304">
        <f t="shared" si="0"/>
        <v>50.88078570682093</v>
      </c>
      <c r="E17" s="304"/>
      <c r="F17" s="304">
        <f t="shared" si="1"/>
        <v>3.4534966699403626E-2</v>
      </c>
      <c r="G17" s="304">
        <f t="shared" si="1"/>
        <v>5.2950266439783726E-2</v>
      </c>
      <c r="H17" s="304">
        <f t="shared" si="1"/>
        <v>8.9431866380593542E-2</v>
      </c>
      <c r="I17" s="304"/>
      <c r="J17" s="304">
        <f t="shared" si="2"/>
        <v>0.99526686418922716</v>
      </c>
      <c r="K17" s="304">
        <f t="shared" si="2"/>
        <v>1.5128935638465093</v>
      </c>
      <c r="L17" s="304">
        <f t="shared" si="2"/>
        <v>3.0354304799916707</v>
      </c>
      <c r="M17" s="304"/>
      <c r="N17" s="304">
        <f t="shared" si="3"/>
        <v>3.5493410531407106</v>
      </c>
      <c r="O17" s="304">
        <f t="shared" si="3"/>
        <v>4.3611386194822988</v>
      </c>
      <c r="P17" s="304">
        <f t="shared" si="3"/>
        <v>5.799241458652431</v>
      </c>
      <c r="Q17" s="306"/>
      <c r="R17" s="304">
        <f t="shared" ref="R17:T17" si="52">SUM(R29,R41,R59,R71,R83,R101)</f>
        <v>1.7363171173626351</v>
      </c>
      <c r="S17" s="304">
        <f t="shared" si="52"/>
        <v>2.0952462107406555</v>
      </c>
      <c r="T17" s="304">
        <f t="shared" si="52"/>
        <v>2.9404952724254727</v>
      </c>
      <c r="U17" s="306"/>
      <c r="V17" s="304">
        <f t="shared" ref="V17:X17" si="53">SUM(V29,V41,V59,V71,V83,V101)</f>
        <v>1.7096188765894567</v>
      </c>
      <c r="W17" s="304">
        <f t="shared" si="53"/>
        <v>2.0318339460713299</v>
      </c>
      <c r="X17" s="304">
        <f t="shared" si="53"/>
        <v>2.7457771648103639</v>
      </c>
      <c r="Y17" s="306"/>
      <c r="Z17" s="304">
        <f t="shared" ref="Z17:AB17" si="54">SUM(Z29,Z41,Z59,Z71,Z83,Z101)</f>
        <v>8.6306602657440958</v>
      </c>
      <c r="AA17" s="304">
        <f t="shared" si="54"/>
        <v>9.0813836516584896</v>
      </c>
      <c r="AB17" s="304">
        <f t="shared" si="54"/>
        <v>9.017453833963895</v>
      </c>
      <c r="AC17" s="306"/>
      <c r="AD17" s="304">
        <f t="shared" ref="AD17:AF17" si="55">SUM(AD29,AD41,AD59,AD71,AD83,AD101)</f>
        <v>14.849915842029739</v>
      </c>
      <c r="AE17" s="304">
        <f t="shared" si="55"/>
        <v>16.764083628778671</v>
      </c>
      <c r="AF17" s="304">
        <f t="shared" si="55"/>
        <v>15.972221594051877</v>
      </c>
      <c r="AG17" s="306"/>
      <c r="AH17" s="304">
        <f t="shared" ref="AH17:AJ17" si="56">SUM(AH29,AH41,AH59,AH71,AH83,AH101)</f>
        <v>13.322998665022038</v>
      </c>
      <c r="AI17" s="304">
        <f t="shared" si="56"/>
        <v>12.174576083819145</v>
      </c>
      <c r="AJ17" s="304">
        <f t="shared" si="56"/>
        <v>8.3588043509999075</v>
      </c>
      <c r="AK17" s="306"/>
      <c r="AL17" s="304">
        <f t="shared" ref="AL17:AN17" si="57">SUM(AL29,AL41,AL59,AL71,AL83,AL101)</f>
        <v>8.3866734473305034</v>
      </c>
      <c r="AM17" s="304">
        <f t="shared" si="57"/>
        <v>5.1602105033295409</v>
      </c>
      <c r="AN17" s="304">
        <f t="shared" si="57"/>
        <v>2.9219296855447139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9.5599999999999969</v>
      </c>
      <c r="C20" s="305">
        <f>SUM(C21:C29)</f>
        <v>9.6490000000000027</v>
      </c>
      <c r="D20" s="305">
        <f>SUM(D21:D29)</f>
        <v>9.5459999999999958</v>
      </c>
      <c r="E20" s="304"/>
      <c r="F20" s="305">
        <f>SUM(F21:F29)</f>
        <v>9.3551599405350294E-2</v>
      </c>
      <c r="G20" s="305">
        <f>SUM(G21:G29)</f>
        <v>0.12539117993428975</v>
      </c>
      <c r="H20" s="305">
        <f>SUM(H21:H29)</f>
        <v>0.19751168844309891</v>
      </c>
      <c r="I20" s="304"/>
      <c r="J20" s="305">
        <f>SUM(J21:J29)</f>
        <v>0.60112044625440453</v>
      </c>
      <c r="K20" s="305">
        <f>SUM(K21:K29)</f>
        <v>0.77434541984735739</v>
      </c>
      <c r="L20" s="305">
        <f>SUM(L21:L29)</f>
        <v>1.1744005036095246</v>
      </c>
      <c r="M20" s="304"/>
      <c r="N20" s="305">
        <f>SUM(N21:N29)</f>
        <v>1.4853905679129322</v>
      </c>
      <c r="O20" s="305">
        <f>SUM(O21:O29)</f>
        <v>1.600011745649053</v>
      </c>
      <c r="P20" s="305">
        <f>SUM(P21:P29)</f>
        <v>1.8342943312605555</v>
      </c>
      <c r="Q20" s="306"/>
      <c r="R20" s="305">
        <f>SUM(R21:R29)</f>
        <v>0.33128225284391044</v>
      </c>
      <c r="S20" s="305">
        <f>SUM(S21:S29)</f>
        <v>0.36236961546779345</v>
      </c>
      <c r="T20" s="305">
        <f>SUM(T21:T29)</f>
        <v>0.4258522058233728</v>
      </c>
      <c r="U20" s="306"/>
      <c r="V20" s="305">
        <f>SUM(V21:V29)</f>
        <v>0.83330935760791547</v>
      </c>
      <c r="W20" s="305">
        <f>SUM(W21:W29)</f>
        <v>0.90162835649340989</v>
      </c>
      <c r="X20" s="305">
        <f>SUM(X21:X29)</f>
        <v>1.0426440371915235</v>
      </c>
      <c r="Y20" s="306"/>
      <c r="Z20" s="305">
        <f>SUM(Z21:Z29)</f>
        <v>1.6427591242232928</v>
      </c>
      <c r="AA20" s="305">
        <f>SUM(AA21:AA29)</f>
        <v>1.7083197427260957</v>
      </c>
      <c r="AB20" s="305">
        <f>SUM(AB21:AB29)</f>
        <v>1.7344428463606474</v>
      </c>
      <c r="AC20" s="306"/>
      <c r="AD20" s="305">
        <f>SUM(AD21:AD29)</f>
        <v>1.8595243076226438</v>
      </c>
      <c r="AE20" s="305">
        <f>SUM(AE21:AE29)</f>
        <v>1.9786808115001362</v>
      </c>
      <c r="AF20" s="305">
        <f>SUM(AF21:AF29)</f>
        <v>1.7329629387164667</v>
      </c>
      <c r="AG20" s="306"/>
      <c r="AH20" s="305">
        <f>SUM(AH21:AH29)</f>
        <v>1.333267978053299</v>
      </c>
      <c r="AI20" s="305">
        <f>SUM(AI21:AI29)</f>
        <v>1.1487707754089092</v>
      </c>
      <c r="AJ20" s="305">
        <f>SUM(AJ21:AJ29)</f>
        <v>0.75293350720929697</v>
      </c>
      <c r="AK20" s="306"/>
      <c r="AL20" s="305">
        <f>SUM(AL21:AL29)</f>
        <v>1.3797943660762484</v>
      </c>
      <c r="AM20" s="305">
        <f>SUM(AM21:AM29)</f>
        <v>1.0494823529729578</v>
      </c>
      <c r="AN20" s="305">
        <f>SUM(AN21:AN29)</f>
        <v>0.650957941385511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0.84341516944263739</v>
      </c>
      <c r="C21" s="304">
        <f t="shared" ref="C21:D21" si="59">SUM(G21,K21,O21,S21,W21,AA21,AE21,AI21,AM21)</f>
        <v>0.88730170094752059</v>
      </c>
      <c r="D21" s="304">
        <f t="shared" si="59"/>
        <v>0.93430604362957093</v>
      </c>
      <c r="E21" s="304"/>
      <c r="F21" s="304">
        <v>1.8912138529203489E-2</v>
      </c>
      <c r="G21" s="304">
        <v>2.6816819952922465E-2</v>
      </c>
      <c r="H21" s="304">
        <v>4.1454879340833091E-2</v>
      </c>
      <c r="I21" s="304"/>
      <c r="J21" s="304">
        <v>0.12156889041563367</v>
      </c>
      <c r="K21" s="304">
        <v>0.14951300116007551</v>
      </c>
      <c r="L21" s="304">
        <v>0.20324631672752949</v>
      </c>
      <c r="M21" s="304"/>
      <c r="N21" s="304">
        <v>0.16490486917940819</v>
      </c>
      <c r="O21" s="304">
        <v>0.16637736672005865</v>
      </c>
      <c r="P21" s="304">
        <v>0.18136337178456957</v>
      </c>
      <c r="Q21" s="306"/>
      <c r="R21" s="304">
        <v>2.9960406266743515E-2</v>
      </c>
      <c r="S21" s="304">
        <v>3.1052269372659431E-2</v>
      </c>
      <c r="T21" s="304">
        <v>3.0182441326439276E-2</v>
      </c>
      <c r="U21" s="306"/>
      <c r="V21" s="304">
        <v>4.4969964166207591E-2</v>
      </c>
      <c r="W21" s="304">
        <v>4.3717827850410174E-2</v>
      </c>
      <c r="X21" s="304">
        <v>4.592291650133469E-2</v>
      </c>
      <c r="Y21" s="306"/>
      <c r="Z21" s="304">
        <v>0.13493832625831853</v>
      </c>
      <c r="AA21" s="304">
        <v>0.15710915324257321</v>
      </c>
      <c r="AB21" s="304">
        <v>0.18129512323546523</v>
      </c>
      <c r="AC21" s="306"/>
      <c r="AD21" s="304">
        <v>0.14612582600565291</v>
      </c>
      <c r="AE21" s="304">
        <v>0.16023206594821462</v>
      </c>
      <c r="AF21" s="304">
        <v>0.13458599205158758</v>
      </c>
      <c r="AG21" s="306"/>
      <c r="AH21" s="304">
        <v>7.075742222340263E-2</v>
      </c>
      <c r="AI21" s="304">
        <v>5.8704621517223221E-2</v>
      </c>
      <c r="AJ21" s="304">
        <v>3.571906548553274E-2</v>
      </c>
      <c r="AK21" s="306"/>
      <c r="AL21" s="304">
        <v>0.11127732639806684</v>
      </c>
      <c r="AM21" s="304">
        <v>9.3778575183383339E-2</v>
      </c>
      <c r="AN21" s="304">
        <v>8.0535937176279299E-2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1.022765003979607</v>
      </c>
      <c r="C22" s="304">
        <f t="shared" ref="C22:C29" si="61">SUM(G22,K22,O22,S22,W22,AA22,AE22,AI22,AM22)</f>
        <v>1.1451065278098245</v>
      </c>
      <c r="D22" s="304">
        <f t="shared" ref="D22:D29" si="62">SUM(H22,L22,P22,T22,X22,AB22,AF22,AJ22,AN22)</f>
        <v>1.3379378342178907</v>
      </c>
      <c r="E22" s="304"/>
      <c r="F22" s="304">
        <v>3.3137519388687406E-2</v>
      </c>
      <c r="G22" s="304">
        <v>4.5381116177481119E-2</v>
      </c>
      <c r="H22" s="304">
        <v>7.2035799499591671E-2</v>
      </c>
      <c r="I22" s="304"/>
      <c r="J22" s="304">
        <v>0.19974588665425144</v>
      </c>
      <c r="K22" s="304">
        <v>0.27424952536270936</v>
      </c>
      <c r="L22" s="304">
        <v>0.42829695239985738</v>
      </c>
      <c r="M22" s="304"/>
      <c r="N22" s="304">
        <v>0.28489312902894959</v>
      </c>
      <c r="O22" s="304">
        <v>0.28710631203659082</v>
      </c>
      <c r="P22" s="304">
        <v>0.28329564544853186</v>
      </c>
      <c r="Q22" s="306"/>
      <c r="R22" s="304">
        <v>2.3989635594591351E-2</v>
      </c>
      <c r="S22" s="304">
        <v>2.471149268912852E-2</v>
      </c>
      <c r="T22" s="304">
        <v>2.53285245054433E-2</v>
      </c>
      <c r="U22" s="306"/>
      <c r="V22" s="304">
        <v>0.13082603175349311</v>
      </c>
      <c r="W22" s="304">
        <v>0.14690621620183053</v>
      </c>
      <c r="X22" s="304">
        <v>0.17237698381266045</v>
      </c>
      <c r="Y22" s="306"/>
      <c r="Z22" s="304">
        <v>9.9361838649046699E-2</v>
      </c>
      <c r="AA22" s="304">
        <v>9.9831930119251441E-2</v>
      </c>
      <c r="AB22" s="304">
        <v>9.8194458832775139E-2</v>
      </c>
      <c r="AC22" s="306"/>
      <c r="AD22" s="304">
        <v>0.12439523796213801</v>
      </c>
      <c r="AE22" s="304">
        <v>0.15627735900757342</v>
      </c>
      <c r="AF22" s="304">
        <v>0.17615564278044393</v>
      </c>
      <c r="AG22" s="306"/>
      <c r="AH22" s="304">
        <v>6.4541852544440642E-2</v>
      </c>
      <c r="AI22" s="304">
        <v>6.1613224711128976E-2</v>
      </c>
      <c r="AJ22" s="304">
        <v>4.6321259039143782E-2</v>
      </c>
      <c r="AK22" s="306"/>
      <c r="AL22" s="304">
        <v>6.1873872404008816E-2</v>
      </c>
      <c r="AM22" s="304">
        <v>4.9029351504130417E-2</v>
      </c>
      <c r="AN22" s="304">
        <v>3.5932567899443109E-2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1.016050993609221</v>
      </c>
      <c r="C23" s="304">
        <f t="shared" si="61"/>
        <v>1.0101506966369682</v>
      </c>
      <c r="D23" s="304">
        <f t="shared" si="62"/>
        <v>1.1438548928683057</v>
      </c>
      <c r="E23" s="304"/>
      <c r="F23" s="304">
        <v>2.3540157824912471E-2</v>
      </c>
      <c r="G23" s="304">
        <v>3.1391959444463866E-2</v>
      </c>
      <c r="H23" s="304">
        <v>5.3561755529951696E-2</v>
      </c>
      <c r="I23" s="304"/>
      <c r="J23" s="304">
        <v>0.11675721882867732</v>
      </c>
      <c r="K23" s="304">
        <v>0.14811131307266151</v>
      </c>
      <c r="L23" s="304">
        <v>0.23857082888973144</v>
      </c>
      <c r="M23" s="304"/>
      <c r="N23" s="304">
        <v>0.23223946080377908</v>
      </c>
      <c r="O23" s="304">
        <v>0.22064170188378046</v>
      </c>
      <c r="P23" s="304">
        <v>0.22869131369055276</v>
      </c>
      <c r="Q23" s="306"/>
      <c r="R23" s="304">
        <v>2.8459108139444609E-2</v>
      </c>
      <c r="S23" s="304">
        <v>2.7911113580809669E-2</v>
      </c>
      <c r="T23" s="304">
        <v>3.447729454243894E-2</v>
      </c>
      <c r="U23" s="306"/>
      <c r="V23" s="304">
        <v>0.17911807067395816</v>
      </c>
      <c r="W23" s="304">
        <v>0.18784624515017659</v>
      </c>
      <c r="X23" s="304">
        <v>0.2197183406234548</v>
      </c>
      <c r="Y23" s="306"/>
      <c r="Z23" s="304">
        <v>0.1705458059311884</v>
      </c>
      <c r="AA23" s="304">
        <v>0.15084248713640808</v>
      </c>
      <c r="AB23" s="304">
        <v>0.14732532796108294</v>
      </c>
      <c r="AC23" s="306"/>
      <c r="AD23" s="304">
        <v>0.11877485475597271</v>
      </c>
      <c r="AE23" s="304">
        <v>0.11248706192099941</v>
      </c>
      <c r="AF23" s="304">
        <v>9.083673311641155E-2</v>
      </c>
      <c r="AG23" s="306"/>
      <c r="AH23" s="304">
        <v>8.6824473001061775E-2</v>
      </c>
      <c r="AI23" s="304">
        <v>7.3504990230642026E-2</v>
      </c>
      <c r="AJ23" s="304">
        <v>5.3215454555254928E-2</v>
      </c>
      <c r="AK23" s="306"/>
      <c r="AL23" s="304">
        <v>5.979184365022655E-2</v>
      </c>
      <c r="AM23" s="304">
        <v>5.7413824217026559E-2</v>
      </c>
      <c r="AN23" s="304">
        <v>7.7457843959426773E-2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0.84848050037585221</v>
      </c>
      <c r="C24" s="304">
        <f t="shared" si="61"/>
        <v>0.80126409642322749</v>
      </c>
      <c r="D24" s="304">
        <f t="shared" si="62"/>
        <v>0.72220902186557678</v>
      </c>
      <c r="E24" s="304"/>
      <c r="F24" s="304">
        <v>2.1179924724039879E-3</v>
      </c>
      <c r="G24" s="304">
        <v>2.4185264617332409E-3</v>
      </c>
      <c r="H24" s="304">
        <v>3.642975029139997E-3</v>
      </c>
      <c r="I24" s="304"/>
      <c r="J24" s="304">
        <v>5.9736219254495022E-2</v>
      </c>
      <c r="K24" s="304">
        <v>7.2001925014582774E-2</v>
      </c>
      <c r="L24" s="304">
        <v>0.11201736485317378</v>
      </c>
      <c r="M24" s="304"/>
      <c r="N24" s="304">
        <v>0.16182781555974551</v>
      </c>
      <c r="O24" s="304">
        <v>0.17165022995210627</v>
      </c>
      <c r="P24" s="304">
        <v>0.19187869544310313</v>
      </c>
      <c r="Q24" s="306"/>
      <c r="R24" s="304">
        <v>2.7163318742405108E-2</v>
      </c>
      <c r="S24" s="304">
        <v>2.4812875808816633E-2</v>
      </c>
      <c r="T24" s="304">
        <v>2.3544064713868815E-2</v>
      </c>
      <c r="U24" s="306"/>
      <c r="V24" s="304">
        <v>5.6199007431613025E-2</v>
      </c>
      <c r="W24" s="304">
        <v>5.6613063781696879E-2</v>
      </c>
      <c r="X24" s="304">
        <v>6.4677735676228948E-2</v>
      </c>
      <c r="Y24" s="306"/>
      <c r="Z24" s="304">
        <v>0.12245104994488309</v>
      </c>
      <c r="AA24" s="304">
        <v>0.11025099270669869</v>
      </c>
      <c r="AB24" s="304">
        <v>8.8015470083782021E-2</v>
      </c>
      <c r="AC24" s="306"/>
      <c r="AD24" s="304">
        <v>0.1216787797303793</v>
      </c>
      <c r="AE24" s="304">
        <v>9.671315448331877E-2</v>
      </c>
      <c r="AF24" s="304">
        <v>6.2366758156126023E-2</v>
      </c>
      <c r="AG24" s="306"/>
      <c r="AH24" s="304">
        <v>0.17062530008533197</v>
      </c>
      <c r="AI24" s="304">
        <v>0.15192255556201079</v>
      </c>
      <c r="AJ24" s="304">
        <v>7.9357348219329674E-2</v>
      </c>
      <c r="AK24" s="306"/>
      <c r="AL24" s="304">
        <v>0.12668101715459523</v>
      </c>
      <c r="AM24" s="304">
        <v>0.11488077265226349</v>
      </c>
      <c r="AN24" s="304">
        <v>9.6708609690824246E-2</v>
      </c>
    </row>
    <row r="25" spans="1:40" x14ac:dyDescent="0.2">
      <c r="A25" s="13" t="str">
        <f t="shared" si="58"/>
        <v>Skilled trades occupations</v>
      </c>
      <c r="B25" s="304">
        <f t="shared" si="60"/>
        <v>3.1870507284237251</v>
      </c>
      <c r="C25" s="304">
        <f t="shared" si="61"/>
        <v>3.1915365079725748</v>
      </c>
      <c r="D25" s="304">
        <f t="shared" si="62"/>
        <v>2.9579775140424802</v>
      </c>
      <c r="E25" s="304"/>
      <c r="F25" s="304">
        <v>1.1636234753456752E-2</v>
      </c>
      <c r="G25" s="304">
        <v>1.3766836909673162E-2</v>
      </c>
      <c r="H25" s="304">
        <v>1.8144364106124262E-2</v>
      </c>
      <c r="I25" s="304"/>
      <c r="J25" s="304">
        <v>4.724433461925396E-2</v>
      </c>
      <c r="K25" s="304">
        <v>5.638875808235741E-2</v>
      </c>
      <c r="L25" s="304">
        <v>8.438697683648165E-2</v>
      </c>
      <c r="M25" s="304"/>
      <c r="N25" s="304">
        <v>0.43397538661570306</v>
      </c>
      <c r="O25" s="304">
        <v>0.51385156480718275</v>
      </c>
      <c r="P25" s="304">
        <v>0.67746179370113502</v>
      </c>
      <c r="Q25" s="306"/>
      <c r="R25" s="304">
        <v>0.14735114672681371</v>
      </c>
      <c r="S25" s="304">
        <v>0.16747426838910645</v>
      </c>
      <c r="T25" s="304">
        <v>0.2035500664396902</v>
      </c>
      <c r="U25" s="306"/>
      <c r="V25" s="304">
        <v>0.30679330035782221</v>
      </c>
      <c r="W25" s="304">
        <v>0.34122134887094485</v>
      </c>
      <c r="X25" s="304">
        <v>0.40496989965252</v>
      </c>
      <c r="Y25" s="306"/>
      <c r="Z25" s="304">
        <v>0.55144392829244571</v>
      </c>
      <c r="AA25" s="304">
        <v>0.55748948345536675</v>
      </c>
      <c r="AB25" s="304">
        <v>0.49326817269993029</v>
      </c>
      <c r="AC25" s="306"/>
      <c r="AD25" s="304">
        <v>0.6817780766830015</v>
      </c>
      <c r="AE25" s="304">
        <v>0.74636533617948153</v>
      </c>
      <c r="AF25" s="304">
        <v>0.65065802528367933</v>
      </c>
      <c r="AG25" s="306"/>
      <c r="AH25" s="304">
        <v>0.4635705340318636</v>
      </c>
      <c r="AI25" s="304">
        <v>0.41893179242627232</v>
      </c>
      <c r="AJ25" s="304">
        <v>0.29698228167518581</v>
      </c>
      <c r="AK25" s="306"/>
      <c r="AL25" s="304">
        <v>0.54325778634336486</v>
      </c>
      <c r="AM25" s="304">
        <v>0.37604711885218955</v>
      </c>
      <c r="AN25" s="304">
        <v>0.12855593364773332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0.33267108448633809</v>
      </c>
      <c r="C26" s="304">
        <f t="shared" si="61"/>
        <v>0.34614299518343311</v>
      </c>
      <c r="D26" s="304">
        <f t="shared" si="62"/>
        <v>0.3536805802854473</v>
      </c>
      <c r="E26" s="304"/>
      <c r="F26" s="304">
        <v>1.7407606372273387E-3</v>
      </c>
      <c r="G26" s="304">
        <v>2.547564901558037E-3</v>
      </c>
      <c r="H26" s="304">
        <v>3.4902163231781253E-3</v>
      </c>
      <c r="I26" s="304"/>
      <c r="J26" s="304">
        <v>1.7409790013391154E-2</v>
      </c>
      <c r="K26" s="304">
        <v>2.232399362114617E-2</v>
      </c>
      <c r="L26" s="304">
        <v>3.0899168598091449E-2</v>
      </c>
      <c r="M26" s="304"/>
      <c r="N26" s="304">
        <v>0.11549646967573968</v>
      </c>
      <c r="O26" s="304">
        <v>0.12397388184808102</v>
      </c>
      <c r="P26" s="304">
        <v>0.12469329330207353</v>
      </c>
      <c r="Q26" s="306"/>
      <c r="R26" s="304">
        <v>3.074720388011162E-2</v>
      </c>
      <c r="S26" s="304">
        <v>3.9631467682149681E-2</v>
      </c>
      <c r="T26" s="304">
        <v>5.1319426062337949E-2</v>
      </c>
      <c r="U26" s="306"/>
      <c r="V26" s="304">
        <v>9.3623830251023301E-3</v>
      </c>
      <c r="W26" s="304">
        <v>8.5452901978277391E-3</v>
      </c>
      <c r="X26" s="304">
        <v>8.1606678128677591E-3</v>
      </c>
      <c r="Y26" s="306"/>
      <c r="Z26" s="304">
        <v>3.0110303741050202E-2</v>
      </c>
      <c r="AA26" s="304">
        <v>3.0369726665609949E-2</v>
      </c>
      <c r="AB26" s="304">
        <v>3.1173678992273843E-2</v>
      </c>
      <c r="AC26" s="306"/>
      <c r="AD26" s="304">
        <v>2.3534947879987469E-2</v>
      </c>
      <c r="AE26" s="304">
        <v>2.2642065226345421E-2</v>
      </c>
      <c r="AF26" s="304">
        <v>1.705484180912115E-2</v>
      </c>
      <c r="AG26" s="306"/>
      <c r="AH26" s="304">
        <v>6.2315282976233392E-2</v>
      </c>
      <c r="AI26" s="304">
        <v>6.4403899556211092E-2</v>
      </c>
      <c r="AJ26" s="304">
        <v>5.9926932370620238E-2</v>
      </c>
      <c r="AK26" s="306"/>
      <c r="AL26" s="304">
        <v>4.1953942657494921E-2</v>
      </c>
      <c r="AM26" s="304">
        <v>3.1705105484504052E-2</v>
      </c>
      <c r="AN26" s="304">
        <v>2.6962355014883241E-2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0.33654841583753536</v>
      </c>
      <c r="C27" s="304">
        <f t="shared" si="61"/>
        <v>0.33343863611792512</v>
      </c>
      <c r="D27" s="304">
        <f t="shared" si="62"/>
        <v>0.32706920443331988</v>
      </c>
      <c r="E27" s="304"/>
      <c r="F27" s="304">
        <v>2.3200344470168228E-3</v>
      </c>
      <c r="G27" s="304">
        <v>2.8443551069536068E-3</v>
      </c>
      <c r="H27" s="304">
        <v>4.8508142135422292E-3</v>
      </c>
      <c r="I27" s="304"/>
      <c r="J27" s="304">
        <v>1.5082263612664425E-2</v>
      </c>
      <c r="K27" s="304">
        <v>1.8674614566671858E-2</v>
      </c>
      <c r="L27" s="304">
        <v>2.5809869855891867E-2</v>
      </c>
      <c r="M27" s="304"/>
      <c r="N27" s="304">
        <v>3.0893131902795284E-2</v>
      </c>
      <c r="O27" s="304">
        <v>3.6671254869899444E-2</v>
      </c>
      <c r="P27" s="304">
        <v>4.5593331580447781E-2</v>
      </c>
      <c r="Q27" s="306"/>
      <c r="R27" s="304">
        <v>1.5398274939249943E-2</v>
      </c>
      <c r="S27" s="304">
        <v>1.5574142568731814E-2</v>
      </c>
      <c r="T27" s="304">
        <v>2.0864357081948792E-2</v>
      </c>
      <c r="U27" s="306"/>
      <c r="V27" s="304">
        <v>2.9504800999216714E-2</v>
      </c>
      <c r="W27" s="304">
        <v>2.8991005510593904E-2</v>
      </c>
      <c r="X27" s="304">
        <v>2.7827310420251456E-2</v>
      </c>
      <c r="Y27" s="306"/>
      <c r="Z27" s="304">
        <v>8.8809608654227642E-2</v>
      </c>
      <c r="AA27" s="304">
        <v>9.1825107401779182E-2</v>
      </c>
      <c r="AB27" s="304">
        <v>9.4972934710303436E-2</v>
      </c>
      <c r="AC27" s="306"/>
      <c r="AD27" s="304">
        <v>5.3414136345354947E-2</v>
      </c>
      <c r="AE27" s="304">
        <v>5.8235732151981301E-2</v>
      </c>
      <c r="AF27" s="304">
        <v>5.5381246043976359E-2</v>
      </c>
      <c r="AG27" s="306"/>
      <c r="AH27" s="304">
        <v>6.2429273129187307E-2</v>
      </c>
      <c r="AI27" s="304">
        <v>5.3879356114746153E-2</v>
      </c>
      <c r="AJ27" s="304">
        <v>3.4120073085311869E-2</v>
      </c>
      <c r="AK27" s="306"/>
      <c r="AL27" s="304">
        <v>3.8696891807822251E-2</v>
      </c>
      <c r="AM27" s="304">
        <v>2.6743067826567893E-2</v>
      </c>
      <c r="AN27" s="304">
        <v>1.7649267441646053E-2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0.9483825823912797</v>
      </c>
      <c r="C28" s="304">
        <f t="shared" si="61"/>
        <v>1.0079330906731765</v>
      </c>
      <c r="D28" s="304">
        <f t="shared" si="62"/>
        <v>1.0019970542160812</v>
      </c>
      <c r="E28" s="304"/>
      <c r="F28" s="304">
        <v>1.2318750417855088E-4</v>
      </c>
      <c r="G28" s="304">
        <v>1.9489019602666766E-4</v>
      </c>
      <c r="H28" s="304">
        <v>2.7949714694457996E-4</v>
      </c>
      <c r="I28" s="304"/>
      <c r="J28" s="304">
        <v>8.3065447378901369E-3</v>
      </c>
      <c r="K28" s="304">
        <v>1.1751787179371757E-2</v>
      </c>
      <c r="L28" s="304">
        <v>1.710302767694254E-2</v>
      </c>
      <c r="M28" s="304"/>
      <c r="N28" s="304">
        <v>3.2910444784856475E-2</v>
      </c>
      <c r="O28" s="304">
        <v>4.8066998266524885E-2</v>
      </c>
      <c r="P28" s="304">
        <v>6.679478272634283E-2</v>
      </c>
      <c r="Q28" s="306"/>
      <c r="R28" s="304">
        <v>1.1019334361991043E-2</v>
      </c>
      <c r="S28" s="304">
        <v>1.3492636747935646E-2</v>
      </c>
      <c r="T28" s="304">
        <v>1.796352969001291E-2</v>
      </c>
      <c r="U28" s="306"/>
      <c r="V28" s="304">
        <v>2.7290171388320152E-2</v>
      </c>
      <c r="W28" s="304">
        <v>3.5894781673498695E-2</v>
      </c>
      <c r="X28" s="304">
        <v>4.3464214834221332E-2</v>
      </c>
      <c r="Y28" s="306"/>
      <c r="Z28" s="304">
        <v>0.27758366231367565</v>
      </c>
      <c r="AA28" s="304">
        <v>0.34624667302176354</v>
      </c>
      <c r="AB28" s="304">
        <v>0.45094470956275767</v>
      </c>
      <c r="AC28" s="306"/>
      <c r="AD28" s="304">
        <v>0.28959672763144312</v>
      </c>
      <c r="AE28" s="304">
        <v>0.32451438648330483</v>
      </c>
      <c r="AF28" s="304">
        <v>0.29601036362455485</v>
      </c>
      <c r="AG28" s="306"/>
      <c r="AH28" s="304">
        <v>0.10488758343999945</v>
      </c>
      <c r="AI28" s="304">
        <v>7.3838679638276394E-2</v>
      </c>
      <c r="AJ28" s="304">
        <v>2.8461659409765774E-2</v>
      </c>
      <c r="AK28" s="306"/>
      <c r="AL28" s="304">
        <v>0.19666492622892523</v>
      </c>
      <c r="AM28" s="304">
        <v>0.15393225746647402</v>
      </c>
      <c r="AN28" s="304">
        <v>8.0975269544538653E-2</v>
      </c>
    </row>
    <row r="29" spans="1:40" x14ac:dyDescent="0.2">
      <c r="A29" s="13" t="str">
        <f t="shared" si="58"/>
        <v>Elementary occupations</v>
      </c>
      <c r="B29" s="304">
        <f t="shared" si="60"/>
        <v>1.024635521453801</v>
      </c>
      <c r="C29" s="304">
        <f t="shared" si="61"/>
        <v>0.92612574823535143</v>
      </c>
      <c r="D29" s="304">
        <f t="shared" si="62"/>
        <v>0.76696785444132487</v>
      </c>
      <c r="E29" s="304"/>
      <c r="F29" s="304">
        <v>2.3573848263471732E-5</v>
      </c>
      <c r="G29" s="304">
        <v>2.9110783477584771E-5</v>
      </c>
      <c r="H29" s="304">
        <v>5.1387253793261568E-5</v>
      </c>
      <c r="I29" s="304"/>
      <c r="J29" s="304">
        <v>1.5269298118147468E-2</v>
      </c>
      <c r="K29" s="304">
        <v>2.1330501787781109E-2</v>
      </c>
      <c r="L29" s="304">
        <v>3.4069997771824768E-2</v>
      </c>
      <c r="M29" s="304"/>
      <c r="N29" s="304">
        <v>2.8249860361955433E-2</v>
      </c>
      <c r="O29" s="304">
        <v>3.1672435264828477E-2</v>
      </c>
      <c r="P29" s="304">
        <v>3.452210358379925E-2</v>
      </c>
      <c r="Q29" s="306"/>
      <c r="R29" s="304">
        <v>1.7193824192559555E-2</v>
      </c>
      <c r="S29" s="304">
        <v>1.7709348628455555E-2</v>
      </c>
      <c r="T29" s="304">
        <v>1.8622501461192615E-2</v>
      </c>
      <c r="U29" s="306"/>
      <c r="V29" s="304">
        <v>4.9245627812182259E-2</v>
      </c>
      <c r="W29" s="304">
        <v>5.1892577256430435E-2</v>
      </c>
      <c r="X29" s="304">
        <v>5.5525967857984061E-2</v>
      </c>
      <c r="Y29" s="306"/>
      <c r="Z29" s="304">
        <v>0.1675146004384572</v>
      </c>
      <c r="AA29" s="304">
        <v>0.16435418897664478</v>
      </c>
      <c r="AB29" s="304">
        <v>0.14925297028227669</v>
      </c>
      <c r="AC29" s="306"/>
      <c r="AD29" s="304">
        <v>0.30022572062871405</v>
      </c>
      <c r="AE29" s="304">
        <v>0.30121365009891654</v>
      </c>
      <c r="AF29" s="304">
        <v>0.24991333585056583</v>
      </c>
      <c r="AG29" s="306"/>
      <c r="AH29" s="304">
        <v>0.24731625662177806</v>
      </c>
      <c r="AI29" s="304">
        <v>0.19197165565239829</v>
      </c>
      <c r="AJ29" s="304">
        <v>0.11882943336915223</v>
      </c>
      <c r="AK29" s="306"/>
      <c r="AL29" s="304">
        <v>0.1995967594317436</v>
      </c>
      <c r="AM29" s="304">
        <v>0.14595227978641867</v>
      </c>
      <c r="AN29" s="304">
        <v>0.10618015701073623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61.417000000000073</v>
      </c>
      <c r="C32" s="305">
        <f>SUM(C33:C41)</f>
        <v>61.848999999999961</v>
      </c>
      <c r="D32" s="305">
        <f>SUM(D33:D41)</f>
        <v>57.103999999999949</v>
      </c>
      <c r="E32" s="304"/>
      <c r="F32" s="305">
        <f>SUM(F33:F41)</f>
        <v>0.59293453733111434</v>
      </c>
      <c r="G32" s="305">
        <f>SUM(G33:G41)</f>
        <v>0.77582753383255387</v>
      </c>
      <c r="H32" s="305">
        <f>SUM(H33:H41)</f>
        <v>1.0605822877249247</v>
      </c>
      <c r="I32" s="304"/>
      <c r="J32" s="305">
        <f>SUM(J33:J41)</f>
        <v>3.433112092947836</v>
      </c>
      <c r="K32" s="305">
        <f>SUM(K33:K41)</f>
        <v>4.5473736368844886</v>
      </c>
      <c r="L32" s="305">
        <f>SUM(L33:L41)</f>
        <v>6.3993963542839083</v>
      </c>
      <c r="M32" s="304"/>
      <c r="N32" s="305">
        <f>SUM(N33:N41)</f>
        <v>8.3996614628640653</v>
      </c>
      <c r="O32" s="305">
        <f>SUM(O33:O41)</f>
        <v>8.9352738739882014</v>
      </c>
      <c r="P32" s="305">
        <f>SUM(P33:P41)</f>
        <v>9.1891986676049129</v>
      </c>
      <c r="Q32" s="306"/>
      <c r="R32" s="305">
        <f>SUM(R33:R41)</f>
        <v>2.1248290818806503</v>
      </c>
      <c r="S32" s="305">
        <f>SUM(S33:S41)</f>
        <v>2.2841055367363632</v>
      </c>
      <c r="T32" s="305">
        <f>SUM(T33:T41)</f>
        <v>2.4426563007517776</v>
      </c>
      <c r="U32" s="306"/>
      <c r="V32" s="305">
        <f>SUM(V33:V41)</f>
        <v>4.7683966438466054</v>
      </c>
      <c r="W32" s="305">
        <f>SUM(W33:W41)</f>
        <v>4.911288804419482</v>
      </c>
      <c r="X32" s="305">
        <f>SUM(X33:X41)</f>
        <v>4.8572180701303891</v>
      </c>
      <c r="Y32" s="306"/>
      <c r="Z32" s="305">
        <f>SUM(Z33:Z41)</f>
        <v>15.127517277409758</v>
      </c>
      <c r="AA32" s="305">
        <f>SUM(AA33:AA41)</f>
        <v>16.183838394271387</v>
      </c>
      <c r="AB32" s="305">
        <f>SUM(AB33:AB41)</f>
        <v>15.69692524582406</v>
      </c>
      <c r="AC32" s="306"/>
      <c r="AD32" s="305">
        <f>SUM(AD33:AD41)</f>
        <v>13.270999744975612</v>
      </c>
      <c r="AE32" s="305">
        <f>SUM(AE33:AE41)</f>
        <v>14.222663440591656</v>
      </c>
      <c r="AF32" s="305">
        <f>SUM(AF33:AF41)</f>
        <v>11.814829060701046</v>
      </c>
      <c r="AG32" s="306"/>
      <c r="AH32" s="305">
        <f>SUM(AH33:AH41)</f>
        <v>9.0550038426285493</v>
      </c>
      <c r="AI32" s="305">
        <f>SUM(AI33:AI41)</f>
        <v>7.6915628227543973</v>
      </c>
      <c r="AJ32" s="305">
        <f>SUM(AJ33:AJ41)</f>
        <v>4.3475458162957521</v>
      </c>
      <c r="AK32" s="306"/>
      <c r="AL32" s="305">
        <f>SUM(AL33:AL41)</f>
        <v>4.6445453161158854</v>
      </c>
      <c r="AM32" s="305">
        <f>SUM(AM33:AM41)</f>
        <v>2.2970659565214282</v>
      </c>
      <c r="AN32" s="305">
        <f>SUM(AN33:AN41)</f>
        <v>1.2956481966831777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6.3210188506995104</v>
      </c>
      <c r="C33" s="304">
        <f t="shared" ref="C33:C41" si="64">SUM(G33,K33,O33,S33,W33,AA33,AE33,AI33,AM33)</f>
        <v>6.1369272730244369</v>
      </c>
      <c r="D33" s="304">
        <f t="shared" ref="D33:D40" si="65">SUM(H33,L33,P33,T33,X33,AB33,AF33,AJ33,AN33)</f>
        <v>6.01401612573531</v>
      </c>
      <c r="E33" s="304"/>
      <c r="F33" s="304">
        <v>8.2906565013609851E-2</v>
      </c>
      <c r="G33" s="304">
        <v>9.3287420092590889E-2</v>
      </c>
      <c r="H33" s="304">
        <v>0.11902188537124854</v>
      </c>
      <c r="I33" s="304"/>
      <c r="J33" s="304">
        <v>0.63894741122031451</v>
      </c>
      <c r="K33" s="304">
        <v>0.80113628189093489</v>
      </c>
      <c r="L33" s="304">
        <v>1.0808099836720935</v>
      </c>
      <c r="M33" s="304"/>
      <c r="N33" s="304">
        <v>1.6311276996993902</v>
      </c>
      <c r="O33" s="304">
        <v>1.6365688167019636</v>
      </c>
      <c r="P33" s="304">
        <v>1.6411739168158586</v>
      </c>
      <c r="Q33" s="306"/>
      <c r="R33" s="304">
        <v>0.3589993712913076</v>
      </c>
      <c r="S33" s="304">
        <v>0.35451285276979644</v>
      </c>
      <c r="T33" s="304">
        <v>0.3543914871863989</v>
      </c>
      <c r="U33" s="306"/>
      <c r="V33" s="304">
        <v>0.78699915612646298</v>
      </c>
      <c r="W33" s="304">
        <v>0.75095404874249816</v>
      </c>
      <c r="X33" s="304">
        <v>0.73750336025121666</v>
      </c>
      <c r="Y33" s="306"/>
      <c r="Z33" s="304">
        <v>1.1357140243886852</v>
      </c>
      <c r="AA33" s="304">
        <v>1.061419705177731</v>
      </c>
      <c r="AB33" s="304">
        <v>0.97376357728875218</v>
      </c>
      <c r="AC33" s="306"/>
      <c r="AD33" s="304">
        <v>0.94179779302486211</v>
      </c>
      <c r="AE33" s="304">
        <v>0.88202513513664327</v>
      </c>
      <c r="AF33" s="304">
        <v>0.72604727095710409</v>
      </c>
      <c r="AG33" s="306"/>
      <c r="AH33" s="304">
        <v>0.52976531604671995</v>
      </c>
      <c r="AI33" s="304">
        <v>0.40249551648191412</v>
      </c>
      <c r="AJ33" s="304">
        <v>0.25680926870188031</v>
      </c>
      <c r="AK33" s="306"/>
      <c r="AL33" s="304">
        <v>0.21476151388815759</v>
      </c>
      <c r="AM33" s="304">
        <v>0.15452749603036378</v>
      </c>
      <c r="AN33" s="304">
        <v>0.12449537549075677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10.115468821467969</v>
      </c>
      <c r="C34" s="304">
        <f t="shared" si="64"/>
        <v>10.858599247590345</v>
      </c>
      <c r="D34" s="304">
        <f t="shared" si="65"/>
        <v>11.029213629357878</v>
      </c>
      <c r="E34" s="304"/>
      <c r="F34" s="304">
        <v>0.37796369001096713</v>
      </c>
      <c r="G34" s="304">
        <v>0.51826693729657847</v>
      </c>
      <c r="H34" s="304">
        <v>0.70467491540927707</v>
      </c>
      <c r="I34" s="304"/>
      <c r="J34" s="304">
        <v>1.4579369931112192</v>
      </c>
      <c r="K34" s="304">
        <v>1.973265963548704</v>
      </c>
      <c r="L34" s="304">
        <v>2.7265577581787372</v>
      </c>
      <c r="M34" s="304"/>
      <c r="N34" s="304">
        <v>2.7495796659834819</v>
      </c>
      <c r="O34" s="304">
        <v>2.8711219933048922</v>
      </c>
      <c r="P34" s="304">
        <v>2.7038026991492852</v>
      </c>
      <c r="Q34" s="306"/>
      <c r="R34" s="304">
        <v>0.30330865590921446</v>
      </c>
      <c r="S34" s="304">
        <v>0.31079861588136648</v>
      </c>
      <c r="T34" s="304">
        <v>0.30703190042247686</v>
      </c>
      <c r="U34" s="306"/>
      <c r="V34" s="304">
        <v>1.2713606354744402</v>
      </c>
      <c r="W34" s="304">
        <v>1.2836457732102258</v>
      </c>
      <c r="X34" s="304">
        <v>1.2145808398608491</v>
      </c>
      <c r="Y34" s="306"/>
      <c r="Z34" s="304">
        <v>1.933966255184207</v>
      </c>
      <c r="AA34" s="304">
        <v>2.0254081265943249</v>
      </c>
      <c r="AB34" s="304">
        <v>1.958970035082507</v>
      </c>
      <c r="AC34" s="306"/>
      <c r="AD34" s="304">
        <v>1.0635547184128045</v>
      </c>
      <c r="AE34" s="304">
        <v>1.0561379175223571</v>
      </c>
      <c r="AF34" s="304">
        <v>0.80459969523956743</v>
      </c>
      <c r="AG34" s="306"/>
      <c r="AH34" s="304">
        <v>0.71294697504036342</v>
      </c>
      <c r="AI34" s="304">
        <v>0.62309293041844649</v>
      </c>
      <c r="AJ34" s="304">
        <v>0.46806531414172742</v>
      </c>
      <c r="AK34" s="306"/>
      <c r="AL34" s="304">
        <v>0.24485123234127279</v>
      </c>
      <c r="AM34" s="304">
        <v>0.19686098981344985</v>
      </c>
      <c r="AN34" s="304">
        <v>0.14093047187345253</v>
      </c>
    </row>
    <row r="35" spans="1:40" x14ac:dyDescent="0.2">
      <c r="A35" s="13" t="str">
        <f t="shared" si="63"/>
        <v>Associate professional occupations</v>
      </c>
      <c r="B35" s="304">
        <f t="shared" si="66"/>
        <v>6.4604707817449993</v>
      </c>
      <c r="C35" s="304">
        <f t="shared" si="64"/>
        <v>5.971751162115452</v>
      </c>
      <c r="D35" s="304">
        <f t="shared" si="65"/>
        <v>5.6916046879289928</v>
      </c>
      <c r="E35" s="304"/>
      <c r="F35" s="304">
        <v>7.2480812906509179E-2</v>
      </c>
      <c r="G35" s="304">
        <v>8.5944390436401563E-2</v>
      </c>
      <c r="H35" s="304">
        <v>0.12167707962968313</v>
      </c>
      <c r="I35" s="304"/>
      <c r="J35" s="304">
        <v>0.5716763876119455</v>
      </c>
      <c r="K35" s="304">
        <v>0.66461676848307161</v>
      </c>
      <c r="L35" s="304">
        <v>0.91330472003192953</v>
      </c>
      <c r="M35" s="304"/>
      <c r="N35" s="304">
        <v>1.5624453946301387</v>
      </c>
      <c r="O35" s="304">
        <v>1.5342478569171403</v>
      </c>
      <c r="P35" s="304">
        <v>1.4993344151048777</v>
      </c>
      <c r="Q35" s="306"/>
      <c r="R35" s="304">
        <v>0.4527979944380579</v>
      </c>
      <c r="S35" s="304">
        <v>0.45858682627806807</v>
      </c>
      <c r="T35" s="304">
        <v>0.47697748472657664</v>
      </c>
      <c r="U35" s="306"/>
      <c r="V35" s="304">
        <v>0.60172221492950606</v>
      </c>
      <c r="W35" s="304">
        <v>0.52288836398612726</v>
      </c>
      <c r="X35" s="304">
        <v>0.4778745480455327</v>
      </c>
      <c r="Y35" s="306"/>
      <c r="Z35" s="304">
        <v>1.4885876188933593</v>
      </c>
      <c r="AA35" s="304">
        <v>1.3553620748976953</v>
      </c>
      <c r="AB35" s="304">
        <v>1.2085997414969205</v>
      </c>
      <c r="AC35" s="306"/>
      <c r="AD35" s="304">
        <v>1.0287694915375665</v>
      </c>
      <c r="AE35" s="304">
        <v>0.90657609568455733</v>
      </c>
      <c r="AF35" s="304">
        <v>0.71550798483529321</v>
      </c>
      <c r="AG35" s="306"/>
      <c r="AH35" s="304">
        <v>0.54891938151944342</v>
      </c>
      <c r="AI35" s="304">
        <v>0.35644207310724096</v>
      </c>
      <c r="AJ35" s="304">
        <v>0.22096626499522237</v>
      </c>
      <c r="AK35" s="306"/>
      <c r="AL35" s="304">
        <v>0.13307148527847298</v>
      </c>
      <c r="AM35" s="304">
        <v>8.7086712325149154E-2</v>
      </c>
      <c r="AN35" s="304">
        <v>5.7362449062956657E-2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4.9985365728889191</v>
      </c>
      <c r="C36" s="304">
        <f t="shared" si="64"/>
        <v>4.5668380758867206</v>
      </c>
      <c r="D36" s="304">
        <f t="shared" si="65"/>
        <v>3.9369401062948688</v>
      </c>
      <c r="E36" s="304"/>
      <c r="F36" s="304">
        <v>1.715282300879498E-2</v>
      </c>
      <c r="G36" s="304">
        <v>1.9847226304113466E-2</v>
      </c>
      <c r="H36" s="304">
        <v>2.6181727961234552E-2</v>
      </c>
      <c r="I36" s="304"/>
      <c r="J36" s="304">
        <v>0.21725456131918364</v>
      </c>
      <c r="K36" s="304">
        <v>0.25957024014675723</v>
      </c>
      <c r="L36" s="304">
        <v>0.35709981375776445</v>
      </c>
      <c r="M36" s="304"/>
      <c r="N36" s="304">
        <v>0.84556892789211058</v>
      </c>
      <c r="O36" s="304">
        <v>0.87805323895761556</v>
      </c>
      <c r="P36" s="304">
        <v>0.91592959078925096</v>
      </c>
      <c r="Q36" s="306"/>
      <c r="R36" s="304">
        <v>0.29267715903979274</v>
      </c>
      <c r="S36" s="304">
        <v>0.30369412212663738</v>
      </c>
      <c r="T36" s="304">
        <v>0.32410686419267193</v>
      </c>
      <c r="U36" s="306"/>
      <c r="V36" s="304">
        <v>0.36563320229849644</v>
      </c>
      <c r="W36" s="304">
        <v>0.36163998193135355</v>
      </c>
      <c r="X36" s="304">
        <v>0.37359012058311747</v>
      </c>
      <c r="Y36" s="306"/>
      <c r="Z36" s="304">
        <v>1.1531622365401557</v>
      </c>
      <c r="AA36" s="304">
        <v>1.0937635799560788</v>
      </c>
      <c r="AB36" s="304">
        <v>0.98626891839414121</v>
      </c>
      <c r="AC36" s="306"/>
      <c r="AD36" s="304">
        <v>1.3900860045738603</v>
      </c>
      <c r="AE36" s="304">
        <v>1.2089410846110582</v>
      </c>
      <c r="AF36" s="304">
        <v>0.77651021344826576</v>
      </c>
      <c r="AG36" s="306"/>
      <c r="AH36" s="304">
        <v>0.54556683273820572</v>
      </c>
      <c r="AI36" s="304">
        <v>0.31349676389620695</v>
      </c>
      <c r="AJ36" s="304">
        <v>7.7167549235071312E-2</v>
      </c>
      <c r="AK36" s="306"/>
      <c r="AL36" s="304">
        <v>0.17143482547831906</v>
      </c>
      <c r="AM36" s="304">
        <v>0.1278318379568997</v>
      </c>
      <c r="AN36" s="304">
        <v>0.10008530793335134</v>
      </c>
    </row>
    <row r="37" spans="1:40" x14ac:dyDescent="0.2">
      <c r="A37" s="13" t="str">
        <f t="shared" si="63"/>
        <v>Skilled trades occupations</v>
      </c>
      <c r="B37" s="304">
        <f t="shared" si="66"/>
        <v>14.907054840183685</v>
      </c>
      <c r="C37" s="304">
        <f t="shared" si="64"/>
        <v>14.422275582097834</v>
      </c>
      <c r="D37" s="304">
        <f t="shared" si="65"/>
        <v>12.349219366650033</v>
      </c>
      <c r="E37" s="304"/>
      <c r="F37" s="304">
        <v>1.1047266211643326E-2</v>
      </c>
      <c r="G37" s="304">
        <v>1.5220828942825134E-2</v>
      </c>
      <c r="H37" s="304">
        <v>2.1307681401798641E-2</v>
      </c>
      <c r="I37" s="304"/>
      <c r="J37" s="304">
        <v>0.25460441209706303</v>
      </c>
      <c r="K37" s="304">
        <v>0.38700876311555532</v>
      </c>
      <c r="L37" s="304">
        <v>0.55904773846096278</v>
      </c>
      <c r="M37" s="304"/>
      <c r="N37" s="304">
        <v>0.65017116309705092</v>
      </c>
      <c r="O37" s="304">
        <v>0.7883101691855996</v>
      </c>
      <c r="P37" s="304">
        <v>0.87714524474131284</v>
      </c>
      <c r="Q37" s="306"/>
      <c r="R37" s="304">
        <v>0.2820792855394586</v>
      </c>
      <c r="S37" s="304">
        <v>0.31754429107025611</v>
      </c>
      <c r="T37" s="304">
        <v>0.34738882706884144</v>
      </c>
      <c r="U37" s="306"/>
      <c r="V37" s="304">
        <v>1.1062680929501107</v>
      </c>
      <c r="W37" s="304">
        <v>1.1572958008805947</v>
      </c>
      <c r="X37" s="304">
        <v>1.1276027317512904</v>
      </c>
      <c r="Y37" s="306"/>
      <c r="Z37" s="304">
        <v>5.6604298944288418</v>
      </c>
      <c r="AA37" s="304">
        <v>5.8338733892069055</v>
      </c>
      <c r="AB37" s="304">
        <v>5.46285536212224</v>
      </c>
      <c r="AC37" s="306"/>
      <c r="AD37" s="304">
        <v>3.6265652256845673</v>
      </c>
      <c r="AE37" s="304">
        <v>3.6138641264749727</v>
      </c>
      <c r="AF37" s="304">
        <v>2.6642366791957981</v>
      </c>
      <c r="AG37" s="306"/>
      <c r="AH37" s="304">
        <v>2.2170285665022149</v>
      </c>
      <c r="AI37" s="304">
        <v>1.8104327050221287</v>
      </c>
      <c r="AJ37" s="304">
        <v>1.0349494010641005</v>
      </c>
      <c r="AK37" s="306"/>
      <c r="AL37" s="304">
        <v>1.098860933672734</v>
      </c>
      <c r="AM37" s="304">
        <v>0.4987255081989973</v>
      </c>
      <c r="AN37" s="304">
        <v>0.25468570084368658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0.7435960414953855</v>
      </c>
      <c r="C38" s="304">
        <f t="shared" si="64"/>
        <v>0.78654231378995576</v>
      </c>
      <c r="D38" s="304">
        <f t="shared" si="65"/>
        <v>0.76921947755111475</v>
      </c>
      <c r="E38" s="304"/>
      <c r="F38" s="304">
        <v>1.2411174134502505E-2</v>
      </c>
      <c r="G38" s="304">
        <v>1.724620823711559E-2</v>
      </c>
      <c r="H38" s="304">
        <v>2.976516537235057E-2</v>
      </c>
      <c r="I38" s="304"/>
      <c r="J38" s="304">
        <v>1.0638498149951702E-2</v>
      </c>
      <c r="K38" s="304">
        <v>1.2400365999847679E-2</v>
      </c>
      <c r="L38" s="304">
        <v>1.4894607590573709E-2</v>
      </c>
      <c r="M38" s="304"/>
      <c r="N38" s="304">
        <v>8.5631981661615314E-2</v>
      </c>
      <c r="O38" s="304">
        <v>9.1301200770163835E-2</v>
      </c>
      <c r="P38" s="304">
        <v>9.4699621642046997E-2</v>
      </c>
      <c r="Q38" s="306"/>
      <c r="R38" s="304">
        <v>2.2165741220458397E-2</v>
      </c>
      <c r="S38" s="304">
        <v>2.1671969072631272E-2</v>
      </c>
      <c r="T38" s="304">
        <v>2.1492126528810874E-2</v>
      </c>
      <c r="U38" s="306"/>
      <c r="V38" s="304">
        <v>5.3233556697071839E-2</v>
      </c>
      <c r="W38" s="304">
        <v>6.0175722860172587E-2</v>
      </c>
      <c r="X38" s="304">
        <v>6.2238332668463972E-2</v>
      </c>
      <c r="Y38" s="306"/>
      <c r="Z38" s="304">
        <v>9.5278813226523637E-2</v>
      </c>
      <c r="AA38" s="304">
        <v>9.6170071958855061E-2</v>
      </c>
      <c r="AB38" s="304">
        <v>8.2693261439806931E-2</v>
      </c>
      <c r="AC38" s="306"/>
      <c r="AD38" s="304">
        <v>0.15405556869377202</v>
      </c>
      <c r="AE38" s="304">
        <v>0.16405663873654797</v>
      </c>
      <c r="AF38" s="304">
        <v>0.14155043879500986</v>
      </c>
      <c r="AG38" s="306"/>
      <c r="AH38" s="304">
        <v>0.23398624212745173</v>
      </c>
      <c r="AI38" s="304">
        <v>0.25290335677694087</v>
      </c>
      <c r="AJ38" s="304">
        <v>0.25400386948342496</v>
      </c>
      <c r="AK38" s="306"/>
      <c r="AL38" s="304">
        <v>7.6194465584038307E-2</v>
      </c>
      <c r="AM38" s="304">
        <v>7.0616779377681002E-2</v>
      </c>
      <c r="AN38" s="304">
        <v>6.7882054030626901E-2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1.9887420299348575</v>
      </c>
      <c r="C39" s="304">
        <f t="shared" si="64"/>
        <v>2.0334116857224718</v>
      </c>
      <c r="D39" s="304">
        <f t="shared" si="65"/>
        <v>1.9385885864406129</v>
      </c>
      <c r="E39" s="304"/>
      <c r="F39" s="304">
        <v>1.0641396811567604E-2</v>
      </c>
      <c r="G39" s="304">
        <v>1.4363965172041283E-2</v>
      </c>
      <c r="H39" s="304">
        <v>2.0821326034901003E-2</v>
      </c>
      <c r="I39" s="304"/>
      <c r="J39" s="304">
        <v>0.1004007665043654</v>
      </c>
      <c r="K39" s="304">
        <v>0.13822108969105848</v>
      </c>
      <c r="L39" s="304">
        <v>0.18705567586572813</v>
      </c>
      <c r="M39" s="304"/>
      <c r="N39" s="304">
        <v>0.38274356090974188</v>
      </c>
      <c r="O39" s="304">
        <v>0.42910228956374002</v>
      </c>
      <c r="P39" s="304">
        <v>0.47523369306363744</v>
      </c>
      <c r="Q39" s="306"/>
      <c r="R39" s="304">
        <v>0.12010438420929867</v>
      </c>
      <c r="S39" s="304">
        <v>0.14207096822763288</v>
      </c>
      <c r="T39" s="304">
        <v>0.16362133787993874</v>
      </c>
      <c r="U39" s="306"/>
      <c r="V39" s="304">
        <v>0.13185739628770204</v>
      </c>
      <c r="W39" s="304">
        <v>0.15253450628743359</v>
      </c>
      <c r="X39" s="304">
        <v>0.17110718673340419</v>
      </c>
      <c r="Y39" s="306"/>
      <c r="Z39" s="304">
        <v>0.44265571774428547</v>
      </c>
      <c r="AA39" s="304">
        <v>0.43903920896865067</v>
      </c>
      <c r="AB39" s="304">
        <v>0.36559418107700564</v>
      </c>
      <c r="AC39" s="306"/>
      <c r="AD39" s="304">
        <v>0.36339352791105789</v>
      </c>
      <c r="AE39" s="304">
        <v>0.37708413662599888</v>
      </c>
      <c r="AF39" s="304">
        <v>0.3448157077992513</v>
      </c>
      <c r="AG39" s="306"/>
      <c r="AH39" s="304">
        <v>0.24034340022092227</v>
      </c>
      <c r="AI39" s="304">
        <v>0.18995125735040413</v>
      </c>
      <c r="AJ39" s="304">
        <v>8.1877872809235558E-2</v>
      </c>
      <c r="AK39" s="306"/>
      <c r="AL39" s="304">
        <v>0.19660187933591627</v>
      </c>
      <c r="AM39" s="304">
        <v>0.15104426383551203</v>
      </c>
      <c r="AN39" s="304">
        <v>0.1284616051775111</v>
      </c>
    </row>
    <row r="40" spans="1:40" x14ac:dyDescent="0.2">
      <c r="A40" s="13" t="str">
        <f t="shared" si="63"/>
        <v>Process, plant and machine operatives</v>
      </c>
      <c r="B40" s="304">
        <f t="shared" si="66"/>
        <v>12.303529059786692</v>
      </c>
      <c r="C40" s="304">
        <f t="shared" si="64"/>
        <v>14.037546654354447</v>
      </c>
      <c r="D40" s="304">
        <f t="shared" si="65"/>
        <v>12.945518170484622</v>
      </c>
      <c r="E40" s="304"/>
      <c r="F40" s="304">
        <v>1.6534802025246389E-3</v>
      </c>
      <c r="G40" s="304">
        <v>2.5354584509410167E-3</v>
      </c>
      <c r="H40" s="304">
        <v>3.6148215483096163E-3</v>
      </c>
      <c r="I40" s="304"/>
      <c r="J40" s="304">
        <v>0.13991180015203133</v>
      </c>
      <c r="K40" s="304">
        <v>0.24985133224085776</v>
      </c>
      <c r="L40" s="304">
        <v>0.46824708272847199</v>
      </c>
      <c r="M40" s="304"/>
      <c r="N40" s="304">
        <v>0.35671161123550565</v>
      </c>
      <c r="O40" s="304">
        <v>0.55328275326885268</v>
      </c>
      <c r="P40" s="304">
        <v>0.8093288605737341</v>
      </c>
      <c r="Q40" s="306"/>
      <c r="R40" s="305">
        <v>0.20044338947713766</v>
      </c>
      <c r="S40" s="305">
        <v>0.27697174003879349</v>
      </c>
      <c r="T40" s="305">
        <v>0.33027526038417626</v>
      </c>
      <c r="U40" s="306"/>
      <c r="V40" s="305">
        <v>0.38348486306558205</v>
      </c>
      <c r="W40" s="305">
        <v>0.54986646307507558</v>
      </c>
      <c r="X40" s="305">
        <v>0.6138965646512945</v>
      </c>
      <c r="Y40" s="306"/>
      <c r="Z40" s="305">
        <v>2.8043676818681416</v>
      </c>
      <c r="AA40" s="305">
        <v>3.8851145361564421</v>
      </c>
      <c r="AB40" s="305">
        <v>4.3042983121640228</v>
      </c>
      <c r="AC40" s="306"/>
      <c r="AD40" s="305">
        <v>3.785044167508623</v>
      </c>
      <c r="AE40" s="305">
        <v>5.1396531916661088</v>
      </c>
      <c r="AF40" s="305">
        <v>4.9491818644769436</v>
      </c>
      <c r="AG40" s="306"/>
      <c r="AH40" s="305">
        <v>2.8064497712474528</v>
      </c>
      <c r="AI40" s="305">
        <v>2.7458437477857296</v>
      </c>
      <c r="AJ40" s="305">
        <v>1.2746802668478106</v>
      </c>
      <c r="AK40" s="306"/>
      <c r="AL40" s="305">
        <v>1.8254622950296928</v>
      </c>
      <c r="AM40" s="305">
        <v>0.63442743167164561</v>
      </c>
      <c r="AN40" s="305">
        <v>0.1919951371098603</v>
      </c>
    </row>
    <row r="41" spans="1:40" x14ac:dyDescent="0.2">
      <c r="A41" s="39" t="str">
        <f t="shared" si="63"/>
        <v>Elementary occupations</v>
      </c>
      <c r="B41" s="307">
        <f t="shared" si="66"/>
        <v>3.5785830017980582</v>
      </c>
      <c r="C41" s="307">
        <f t="shared" si="64"/>
        <v>3.0351080054182962</v>
      </c>
      <c r="D41" s="307">
        <f>SUM(H41,L41,P41,T41,X41,AB41,AF41,AJ41,AN41)</f>
        <v>2.4296798495565142</v>
      </c>
      <c r="E41" s="307"/>
      <c r="F41" s="307">
        <v>6.6773290309950989E-3</v>
      </c>
      <c r="G41" s="307">
        <v>9.1150988999464701E-3</v>
      </c>
      <c r="H41" s="307">
        <v>1.3517684996121548E-2</v>
      </c>
      <c r="I41" s="307"/>
      <c r="J41" s="307">
        <v>4.1741262781761608E-2</v>
      </c>
      <c r="K41" s="307">
        <v>6.1302831767702626E-2</v>
      </c>
      <c r="L41" s="307">
        <v>9.2378973997648106E-2</v>
      </c>
      <c r="M41" s="307"/>
      <c r="N41" s="307">
        <v>0.1356814577550311</v>
      </c>
      <c r="O41" s="307">
        <v>0.15328555531823332</v>
      </c>
      <c r="P41" s="307">
        <v>0.17255062572490959</v>
      </c>
      <c r="Q41" s="308"/>
      <c r="R41" s="307">
        <v>9.2253100755924577E-2</v>
      </c>
      <c r="S41" s="307">
        <v>9.8254151271180895E-2</v>
      </c>
      <c r="T41" s="307">
        <v>0.11737101236188598</v>
      </c>
      <c r="U41" s="308"/>
      <c r="V41" s="307">
        <v>6.7837526017233418E-2</v>
      </c>
      <c r="W41" s="307">
        <v>7.2288143446000791E-2</v>
      </c>
      <c r="X41" s="307">
        <v>7.882438558522023E-2</v>
      </c>
      <c r="Y41" s="308"/>
      <c r="Z41" s="307">
        <v>0.41335503513555916</v>
      </c>
      <c r="AA41" s="307">
        <v>0.39368770135470371</v>
      </c>
      <c r="AB41" s="307">
        <v>0.35388185675866296</v>
      </c>
      <c r="AC41" s="308"/>
      <c r="AD41" s="307">
        <v>0.91773324762849651</v>
      </c>
      <c r="AE41" s="307">
        <v>0.87432511413341285</v>
      </c>
      <c r="AF41" s="307">
        <v>0.69237920595381075</v>
      </c>
      <c r="AG41" s="308"/>
      <c r="AH41" s="307">
        <v>1.2199973571857747</v>
      </c>
      <c r="AI41" s="307">
        <v>0.996904471915386</v>
      </c>
      <c r="AJ41" s="307">
        <v>0.67902600901727961</v>
      </c>
      <c r="AK41" s="308"/>
      <c r="AL41" s="307">
        <v>0.68330668550728202</v>
      </c>
      <c r="AM41" s="307">
        <v>0.37594493731172951</v>
      </c>
      <c r="AN41" s="307">
        <v>0.22975009516097536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Stoke-on-Trent and Staffordshire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41.640000000000043</v>
      </c>
      <c r="C50" s="305">
        <f>SUM(C51:C59)</f>
        <v>41.527999999999992</v>
      </c>
      <c r="D50" s="305">
        <f>SUM(D51:D59)</f>
        <v>42.252999999999993</v>
      </c>
      <c r="E50" s="304"/>
      <c r="F50" s="305">
        <f>SUM(F51:F59)</f>
        <v>9.6020535069030286E-2</v>
      </c>
      <c r="G50" s="305">
        <f>SUM(G51:G59)</f>
        <v>0.1304620344819179</v>
      </c>
      <c r="H50" s="305">
        <f>SUM(H51:H59)</f>
        <v>0.23732536159172132</v>
      </c>
      <c r="I50" s="304"/>
      <c r="J50" s="305">
        <f>SUM(J51:J59)</f>
        <v>1.5987878750667177</v>
      </c>
      <c r="K50" s="305">
        <f>SUM(K51:K59)</f>
        <v>2.1623012288544956</v>
      </c>
      <c r="L50" s="305">
        <f>SUM(L51:L59)</f>
        <v>3.5155330141655328</v>
      </c>
      <c r="M50" s="304"/>
      <c r="N50" s="305">
        <f>SUM(N51:N59)</f>
        <v>3.2312894129128509</v>
      </c>
      <c r="O50" s="305">
        <f>SUM(O51:O59)</f>
        <v>3.3959677262450834</v>
      </c>
      <c r="P50" s="305">
        <f>SUM(P51:P59)</f>
        <v>3.9020378118815735</v>
      </c>
      <c r="Q50" s="304"/>
      <c r="R50" s="305">
        <f>SUM(R51:R59)</f>
        <v>1.2498250807200357</v>
      </c>
      <c r="S50" s="305">
        <f>SUM(S51:S59)</f>
        <v>1.3369454781152943</v>
      </c>
      <c r="T50" s="305">
        <f>SUM(T51:T59)</f>
        <v>1.6647984858766587</v>
      </c>
      <c r="U50" s="304"/>
      <c r="V50" s="305">
        <f>SUM(V51:V59)</f>
        <v>2.460036340143938</v>
      </c>
      <c r="W50" s="305">
        <f>SUM(W51:W59)</f>
        <v>2.5457530706360307</v>
      </c>
      <c r="X50" s="305">
        <f>SUM(X51:X59)</f>
        <v>3.04031561501125</v>
      </c>
      <c r="Y50" s="304"/>
      <c r="Z50" s="305">
        <f>SUM(Z51:Z59)</f>
        <v>12.481721148636911</v>
      </c>
      <c r="AA50" s="305">
        <f>SUM(AA51:AA59)</f>
        <v>12.838141368096673</v>
      </c>
      <c r="AB50" s="305">
        <f>SUM(AB51:AB59)</f>
        <v>13.4528593215543</v>
      </c>
      <c r="AC50" s="304"/>
      <c r="AD50" s="305">
        <f>SUM(AD51:AD59)</f>
        <v>10.787685340540637</v>
      </c>
      <c r="AE50" s="305">
        <f>SUM(AE51:AE59)</f>
        <v>11.784357522289739</v>
      </c>
      <c r="AF50" s="305">
        <f>SUM(AF51:AF59)</f>
        <v>11.847423181944476</v>
      </c>
      <c r="AG50" s="304"/>
      <c r="AH50" s="305">
        <f>SUM(AH51:AH59)</f>
        <v>6.1969263194513671</v>
      </c>
      <c r="AI50" s="305">
        <f>SUM(AI51:AI59)</f>
        <v>5.4647551902995399</v>
      </c>
      <c r="AJ50" s="305">
        <f>SUM(AJ51:AJ59)</f>
        <v>3.9724562775069781</v>
      </c>
      <c r="AK50" s="304"/>
      <c r="AL50" s="305">
        <f>SUM(AL51:AL59)</f>
        <v>3.5377079474585527</v>
      </c>
      <c r="AM50" s="305">
        <f>SUM(AM51:AM59)</f>
        <v>1.8693163809812148</v>
      </c>
      <c r="AN50" s="305">
        <f>SUM(AN51:AN59)</f>
        <v>0.62025093046750068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3.7604138926974513</v>
      </c>
      <c r="C51" s="304">
        <f t="shared" ref="C51:D51" si="68">SUM(G51,K51,O51,S51,W51,AA51,AE51,AI51,AM51)</f>
        <v>3.4852563287101472</v>
      </c>
      <c r="D51" s="304">
        <f t="shared" si="68"/>
        <v>4.0209238455266689</v>
      </c>
      <c r="E51" s="304"/>
      <c r="F51" s="304">
        <v>9.6784546672678707E-3</v>
      </c>
      <c r="G51" s="304">
        <v>1.3715585285933418E-2</v>
      </c>
      <c r="H51" s="304">
        <v>2.3699812953718567E-2</v>
      </c>
      <c r="I51" s="304"/>
      <c r="J51" s="304">
        <v>0.38845133531932802</v>
      </c>
      <c r="K51" s="304">
        <v>0.50797990322220765</v>
      </c>
      <c r="L51" s="304">
        <v>0.89566868393317012</v>
      </c>
      <c r="M51" s="304"/>
      <c r="N51" s="304">
        <v>0.61443259148518059</v>
      </c>
      <c r="O51" s="304">
        <v>0.58955029326956487</v>
      </c>
      <c r="P51" s="304">
        <v>0.63576474387975668</v>
      </c>
      <c r="Q51" s="304"/>
      <c r="R51" s="304">
        <v>0.18146100568093118</v>
      </c>
      <c r="S51" s="304">
        <v>0.16501816084047277</v>
      </c>
      <c r="T51" s="304">
        <v>0.17645981544912251</v>
      </c>
      <c r="U51" s="304"/>
      <c r="V51" s="304">
        <v>0.39885518049253893</v>
      </c>
      <c r="W51" s="304">
        <v>0.36684818433641159</v>
      </c>
      <c r="X51" s="304">
        <v>0.41969835735227279</v>
      </c>
      <c r="Y51" s="304"/>
      <c r="Z51" s="304">
        <v>0.96320596724047591</v>
      </c>
      <c r="AA51" s="304">
        <v>0.87694630656221084</v>
      </c>
      <c r="AB51" s="304">
        <v>1.0886276899638396</v>
      </c>
      <c r="AC51" s="304"/>
      <c r="AD51" s="304">
        <v>0.55183605697309968</v>
      </c>
      <c r="AE51" s="304">
        <v>0.49305872766033199</v>
      </c>
      <c r="AF51" s="304">
        <v>0.45143125457711769</v>
      </c>
      <c r="AG51" s="304"/>
      <c r="AH51" s="304">
        <v>0.37388924704860699</v>
      </c>
      <c r="AI51" s="304">
        <v>0.29255111944101631</v>
      </c>
      <c r="AJ51" s="304">
        <v>0.19983441394779619</v>
      </c>
      <c r="AK51" s="304"/>
      <c r="AL51" s="304">
        <v>0.27860405379002223</v>
      </c>
      <c r="AM51" s="304">
        <v>0.17958804809199766</v>
      </c>
      <c r="AN51" s="304">
        <v>0.12973907346987451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4.917424161117979</v>
      </c>
      <c r="C52" s="304">
        <f t="shared" ref="C52:C59" si="70">SUM(G52,K52,O52,S52,W52,AA52,AE52,AI52,AM52)</f>
        <v>4.9132353492185272</v>
      </c>
      <c r="D52" s="304">
        <f t="shared" ref="D52:D59" si="71">SUM(H52,L52,P52,T52,X52,AB52,AF52,AJ52,AN52)</f>
        <v>5.5810649811060458</v>
      </c>
      <c r="E52" s="304"/>
      <c r="F52" s="304">
        <v>4.4729037154334246E-2</v>
      </c>
      <c r="G52" s="304">
        <v>5.4593049808479878E-2</v>
      </c>
      <c r="H52" s="304">
        <v>7.3469367765207128E-2</v>
      </c>
      <c r="I52" s="304"/>
      <c r="J52" s="304">
        <v>0.59532388843802775</v>
      </c>
      <c r="K52" s="304">
        <v>0.79608733069303816</v>
      </c>
      <c r="L52" s="304">
        <v>1.2277176615848711</v>
      </c>
      <c r="M52" s="304"/>
      <c r="N52" s="304">
        <v>0.98180286972541464</v>
      </c>
      <c r="O52" s="304">
        <v>0.93114554380891013</v>
      </c>
      <c r="P52" s="304">
        <v>0.94030187627906547</v>
      </c>
      <c r="Q52" s="304"/>
      <c r="R52" s="304">
        <v>0.1498754488054489</v>
      </c>
      <c r="S52" s="304">
        <v>0.11934530061663583</v>
      </c>
      <c r="T52" s="304">
        <v>0.13370756105665563</v>
      </c>
      <c r="U52" s="304"/>
      <c r="V52" s="304">
        <v>0.4152049368276115</v>
      </c>
      <c r="W52" s="304">
        <v>0.32298033057352254</v>
      </c>
      <c r="X52" s="304">
        <v>0.23822077473241599</v>
      </c>
      <c r="Y52" s="304"/>
      <c r="Z52" s="304">
        <v>1.4269405073159032</v>
      </c>
      <c r="AA52" s="304">
        <v>1.4776971976832143</v>
      </c>
      <c r="AB52" s="304">
        <v>1.8436683574171151</v>
      </c>
      <c r="AC52" s="304"/>
      <c r="AD52" s="304">
        <v>0.81902409446455593</v>
      </c>
      <c r="AE52" s="304">
        <v>0.84826527361062609</v>
      </c>
      <c r="AF52" s="304">
        <v>0.89728714419734712</v>
      </c>
      <c r="AG52" s="304"/>
      <c r="AH52" s="304">
        <v>0.28615344923538055</v>
      </c>
      <c r="AI52" s="304">
        <v>0.23993430037934463</v>
      </c>
      <c r="AJ52" s="304">
        <v>0.16584529524979608</v>
      </c>
      <c r="AK52" s="304"/>
      <c r="AL52" s="304">
        <v>0.19836992915130225</v>
      </c>
      <c r="AM52" s="304">
        <v>0.12318702204475573</v>
      </c>
      <c r="AN52" s="304">
        <v>6.0846942823572087E-2</v>
      </c>
    </row>
    <row r="53" spans="1:40" x14ac:dyDescent="0.2">
      <c r="A53" s="13" t="str">
        <f t="shared" si="67"/>
        <v>Associate professional occupations</v>
      </c>
      <c r="B53" s="304">
        <f t="shared" si="69"/>
        <v>2.2865019194940337</v>
      </c>
      <c r="C53" s="304">
        <f t="shared" si="70"/>
        <v>2.0595095393539191</v>
      </c>
      <c r="D53" s="304">
        <f t="shared" si="71"/>
        <v>2.2552735417378265</v>
      </c>
      <c r="E53" s="304"/>
      <c r="F53" s="304">
        <v>5.2255705435014449E-3</v>
      </c>
      <c r="G53" s="304">
        <v>6.7158862148211295E-3</v>
      </c>
      <c r="H53" s="304">
        <v>1.1587958725614292E-2</v>
      </c>
      <c r="I53" s="304"/>
      <c r="J53" s="304">
        <v>0.18192761815696354</v>
      </c>
      <c r="K53" s="304">
        <v>0.2285225508020178</v>
      </c>
      <c r="L53" s="304">
        <v>0.38822773225581231</v>
      </c>
      <c r="M53" s="304"/>
      <c r="N53" s="304">
        <v>0.36694692150153918</v>
      </c>
      <c r="O53" s="304">
        <v>0.34998601982868671</v>
      </c>
      <c r="P53" s="304">
        <v>0.38964877387895169</v>
      </c>
      <c r="Q53" s="304"/>
      <c r="R53" s="304">
        <v>0.16014153577050785</v>
      </c>
      <c r="S53" s="304">
        <v>0.16297076782673653</v>
      </c>
      <c r="T53" s="304">
        <v>0.20410087197150342</v>
      </c>
      <c r="U53" s="304"/>
      <c r="V53" s="304">
        <v>0.33109537095972463</v>
      </c>
      <c r="W53" s="304">
        <v>0.29190939989213444</v>
      </c>
      <c r="X53" s="304">
        <v>0.33326969517787486</v>
      </c>
      <c r="Y53" s="304"/>
      <c r="Z53" s="304">
        <v>0.42792273852008944</v>
      </c>
      <c r="AA53" s="304">
        <v>0.32712738114999879</v>
      </c>
      <c r="AB53" s="304">
        <v>0.29915731474086565</v>
      </c>
      <c r="AC53" s="304"/>
      <c r="AD53" s="304">
        <v>0.40431739791163512</v>
      </c>
      <c r="AE53" s="304">
        <v>0.37277851583237964</v>
      </c>
      <c r="AF53" s="304">
        <v>0.38867233639400467</v>
      </c>
      <c r="AG53" s="304"/>
      <c r="AH53" s="304">
        <v>0.32285566775134517</v>
      </c>
      <c r="AI53" s="304">
        <v>0.27098209324704675</v>
      </c>
      <c r="AJ53" s="304">
        <v>0.20469977528569777</v>
      </c>
      <c r="AK53" s="304"/>
      <c r="AL53" s="304">
        <v>8.6069098378727629E-2</v>
      </c>
      <c r="AM53" s="304">
        <v>4.8516924560097562E-2</v>
      </c>
      <c r="AN53" s="304">
        <v>3.5909083307501824E-2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3.2719111626359232</v>
      </c>
      <c r="C54" s="304">
        <f t="shared" si="70"/>
        <v>3.0487568963285536</v>
      </c>
      <c r="D54" s="304">
        <f t="shared" si="71"/>
        <v>2.8512010612633367</v>
      </c>
      <c r="E54" s="304"/>
      <c r="F54" s="304">
        <v>2.6131478535360658E-2</v>
      </c>
      <c r="G54" s="304">
        <v>3.8045807422128965E-2</v>
      </c>
      <c r="H54" s="304">
        <v>9.7296791587874215E-2</v>
      </c>
      <c r="I54" s="304"/>
      <c r="J54" s="304">
        <v>0.18235059258884065</v>
      </c>
      <c r="K54" s="304">
        <v>0.25166690938348985</v>
      </c>
      <c r="L54" s="304">
        <v>0.37515468211682496</v>
      </c>
      <c r="M54" s="304"/>
      <c r="N54" s="304">
        <v>0.50489007984117651</v>
      </c>
      <c r="O54" s="304">
        <v>0.56365885290629603</v>
      </c>
      <c r="P54" s="304">
        <v>0.71884354984721588</v>
      </c>
      <c r="Q54" s="304"/>
      <c r="R54" s="304">
        <v>0.31735278778984627</v>
      </c>
      <c r="S54" s="304">
        <v>0.34365299200554211</v>
      </c>
      <c r="T54" s="304">
        <v>0.45227136538079071</v>
      </c>
      <c r="U54" s="304"/>
      <c r="V54" s="304">
        <v>0.17370572074413884</v>
      </c>
      <c r="W54" s="304">
        <v>0.18370160118299778</v>
      </c>
      <c r="X54" s="304">
        <v>0.26872201033191107</v>
      </c>
      <c r="Y54" s="304"/>
      <c r="Z54" s="304">
        <v>0.55556078344471915</v>
      </c>
      <c r="AA54" s="304">
        <v>0.46576537729113043</v>
      </c>
      <c r="AB54" s="304">
        <v>0.32062251814542797</v>
      </c>
      <c r="AC54" s="304"/>
      <c r="AD54" s="304">
        <v>0.52654125404185981</v>
      </c>
      <c r="AE54" s="304">
        <v>0.41206385812415736</v>
      </c>
      <c r="AF54" s="304">
        <v>0.19809903577420307</v>
      </c>
      <c r="AG54" s="304"/>
      <c r="AH54" s="304">
        <v>0.74514651311555757</v>
      </c>
      <c r="AI54" s="304">
        <v>0.69208061495566053</v>
      </c>
      <c r="AJ54" s="304">
        <v>0.40203843293071939</v>
      </c>
      <c r="AK54" s="304"/>
      <c r="AL54" s="304">
        <v>0.24023195253442337</v>
      </c>
      <c r="AM54" s="304">
        <v>9.8120883057150693E-2</v>
      </c>
      <c r="AN54" s="304">
        <v>1.8152675148369164E-2</v>
      </c>
    </row>
    <row r="55" spans="1:40" x14ac:dyDescent="0.2">
      <c r="A55" s="13" t="str">
        <f t="shared" si="67"/>
        <v>Skilled trades occupations</v>
      </c>
      <c r="B55" s="304">
        <f t="shared" si="69"/>
        <v>20.85033561094302</v>
      </c>
      <c r="C55" s="304">
        <f t="shared" si="70"/>
        <v>20.987947626795503</v>
      </c>
      <c r="D55" s="304">
        <f t="shared" si="71"/>
        <v>19.860308160062331</v>
      </c>
      <c r="E55" s="304"/>
      <c r="F55" s="304">
        <v>2.2330620817165173E-3</v>
      </c>
      <c r="G55" s="304">
        <v>3.058553787730334E-3</v>
      </c>
      <c r="H55" s="304">
        <v>4.1282884475855926E-3</v>
      </c>
      <c r="I55" s="304"/>
      <c r="J55" s="304">
        <v>0.14879009920850364</v>
      </c>
      <c r="K55" s="304">
        <v>0.21894939543068631</v>
      </c>
      <c r="L55" s="304">
        <v>0.34994605561911424</v>
      </c>
      <c r="M55" s="304"/>
      <c r="N55" s="304">
        <v>0.53767392456426122</v>
      </c>
      <c r="O55" s="304">
        <v>0.67750005127222723</v>
      </c>
      <c r="P55" s="304">
        <v>0.84635788178070381</v>
      </c>
      <c r="Q55" s="304"/>
      <c r="R55" s="304">
        <v>0.34193789870214286</v>
      </c>
      <c r="S55" s="304">
        <v>0.41129775571899041</v>
      </c>
      <c r="T55" s="304">
        <v>0.50679649613674405</v>
      </c>
      <c r="U55" s="304"/>
      <c r="V55" s="304">
        <v>0.89343158439386794</v>
      </c>
      <c r="W55" s="304">
        <v>1.0644984783362872</v>
      </c>
      <c r="X55" s="304">
        <v>1.3893186507300188</v>
      </c>
      <c r="Y55" s="304"/>
      <c r="Z55" s="304">
        <v>7.3841224918984993</v>
      </c>
      <c r="AA55" s="304">
        <v>7.5633965244255243</v>
      </c>
      <c r="AB55" s="304">
        <v>7.120612362925721</v>
      </c>
      <c r="AC55" s="304"/>
      <c r="AD55" s="304">
        <v>6.5479219269411253</v>
      </c>
      <c r="AE55" s="304">
        <v>7.3011253647651966</v>
      </c>
      <c r="AF55" s="304">
        <v>7.2484807727695957</v>
      </c>
      <c r="AG55" s="304"/>
      <c r="AH55" s="304">
        <v>2.9934021250457374</v>
      </c>
      <c r="AI55" s="304">
        <v>2.6826912820805835</v>
      </c>
      <c r="AJ55" s="304">
        <v>2.1591525710751576</v>
      </c>
      <c r="AK55" s="304"/>
      <c r="AL55" s="304">
        <v>2.0008224981071656</v>
      </c>
      <c r="AM55" s="304">
        <v>1.0654302209782773</v>
      </c>
      <c r="AN55" s="304">
        <v>0.23551508057769305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9.5018275328653534E-2</v>
      </c>
      <c r="C56" s="304">
        <f t="shared" si="70"/>
        <v>9.7597301766475547E-2</v>
      </c>
      <c r="D56" s="304">
        <f t="shared" si="71"/>
        <v>0.10994460495967828</v>
      </c>
      <c r="E56" s="304"/>
      <c r="F56" s="304">
        <v>4.0326808878879526E-5</v>
      </c>
      <c r="G56" s="304">
        <v>6.3468253440399346E-5</v>
      </c>
      <c r="H56" s="304">
        <v>1.4803556524249384E-4</v>
      </c>
      <c r="I56" s="304"/>
      <c r="J56" s="304">
        <v>5.6732055711945419E-3</v>
      </c>
      <c r="K56" s="304">
        <v>7.2741599122548815E-3</v>
      </c>
      <c r="L56" s="304">
        <v>1.0491247817229011E-2</v>
      </c>
      <c r="M56" s="304"/>
      <c r="N56" s="304">
        <v>6.4134960041147748E-3</v>
      </c>
      <c r="O56" s="304">
        <v>6.9421035433955489E-3</v>
      </c>
      <c r="P56" s="304">
        <v>8.3553127633394699E-3</v>
      </c>
      <c r="Q56" s="304"/>
      <c r="R56" s="304">
        <v>1.2734171671760402E-3</v>
      </c>
      <c r="S56" s="304">
        <v>1.5889930785279018E-3</v>
      </c>
      <c r="T56" s="304">
        <v>2.010490202636211E-3</v>
      </c>
      <c r="U56" s="304"/>
      <c r="V56" s="304">
        <v>2.75200535638867E-3</v>
      </c>
      <c r="W56" s="304">
        <v>2.7782389790200093E-3</v>
      </c>
      <c r="X56" s="304">
        <v>3.1444230232911376E-3</v>
      </c>
      <c r="Y56" s="304"/>
      <c r="Z56" s="304">
        <v>3.3739990845524169E-2</v>
      </c>
      <c r="AA56" s="304">
        <v>3.8958474807215475E-2</v>
      </c>
      <c r="AB56" s="304">
        <v>4.8841072149530637E-2</v>
      </c>
      <c r="AC56" s="304"/>
      <c r="AD56" s="304">
        <v>1.0500394529603654E-2</v>
      </c>
      <c r="AE56" s="304">
        <v>1.1518602730578259E-2</v>
      </c>
      <c r="AF56" s="304">
        <v>1.4530278186065761E-2</v>
      </c>
      <c r="AG56" s="304"/>
      <c r="AH56" s="304">
        <v>1.7968952550401932E-2</v>
      </c>
      <c r="AI56" s="304">
        <v>1.5706598783231995E-2</v>
      </c>
      <c r="AJ56" s="304">
        <v>1.4735796925197895E-2</v>
      </c>
      <c r="AK56" s="304"/>
      <c r="AL56" s="304">
        <v>1.6656486495370874E-2</v>
      </c>
      <c r="AM56" s="304">
        <v>1.2766661678811079E-2</v>
      </c>
      <c r="AN56" s="304">
        <v>7.6879483271456535E-3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0.78562100307096561</v>
      </c>
      <c r="C57" s="304">
        <f t="shared" si="70"/>
        <v>0.86164332727415849</v>
      </c>
      <c r="D57" s="304">
        <f t="shared" si="71"/>
        <v>0.89866392910496273</v>
      </c>
      <c r="E57" s="304"/>
      <c r="F57" s="304">
        <v>1.423491278436162E-3</v>
      </c>
      <c r="G57" s="304">
        <v>2.374179896921558E-3</v>
      </c>
      <c r="H57" s="304">
        <v>5.1809743389880725E-3</v>
      </c>
      <c r="I57" s="304"/>
      <c r="J57" s="304">
        <v>4.3923547992433656E-2</v>
      </c>
      <c r="K57" s="304">
        <v>6.2405148251187682E-2</v>
      </c>
      <c r="L57" s="304">
        <v>9.4356558303051799E-2</v>
      </c>
      <c r="M57" s="304"/>
      <c r="N57" s="304">
        <v>0.12538380245585423</v>
      </c>
      <c r="O57" s="304">
        <v>0.15402685749896186</v>
      </c>
      <c r="P57" s="304">
        <v>0.18553732662453679</v>
      </c>
      <c r="Q57" s="304"/>
      <c r="R57" s="304">
        <v>3.588246105108564E-2</v>
      </c>
      <c r="S57" s="304">
        <v>4.686493408951066E-2</v>
      </c>
      <c r="T57" s="304">
        <v>5.8716509981147851E-2</v>
      </c>
      <c r="U57" s="304"/>
      <c r="V57" s="304">
        <v>4.5728605815148468E-2</v>
      </c>
      <c r="W57" s="304">
        <v>5.5202832334989849E-2</v>
      </c>
      <c r="X57" s="304">
        <v>6.4442842774847978E-2</v>
      </c>
      <c r="Y57" s="304"/>
      <c r="Z57" s="304">
        <v>0.28124007131817869</v>
      </c>
      <c r="AA57" s="304">
        <v>0.31826582835664297</v>
      </c>
      <c r="AB57" s="304">
        <v>0.35515499219316771</v>
      </c>
      <c r="AC57" s="304"/>
      <c r="AD57" s="304">
        <v>4.8689998741105425E-2</v>
      </c>
      <c r="AE57" s="304">
        <v>4.0286280047712369E-2</v>
      </c>
      <c r="AF57" s="304">
        <v>2.1904570189599942E-2</v>
      </c>
      <c r="AG57" s="304"/>
      <c r="AH57" s="304">
        <v>8.1368068529043019E-2</v>
      </c>
      <c r="AI57" s="304">
        <v>8.2999939842894971E-2</v>
      </c>
      <c r="AJ57" s="304">
        <v>3.6961548674936097E-2</v>
      </c>
      <c r="AK57" s="304"/>
      <c r="AL57" s="304">
        <v>0.12198095588968035</v>
      </c>
      <c r="AM57" s="304">
        <v>9.9217326955336457E-2</v>
      </c>
      <c r="AN57" s="304">
        <v>7.6408606024686521E-2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3.0816716195954683</v>
      </c>
      <c r="C58" s="304">
        <f t="shared" si="70"/>
        <v>3.577103843492548</v>
      </c>
      <c r="D58" s="304">
        <f t="shared" si="71"/>
        <v>3.8799331995193818</v>
      </c>
      <c r="E58" s="304"/>
      <c r="F58" s="304">
        <v>6.3399544968526858E-3</v>
      </c>
      <c r="G58" s="304">
        <v>1.1555612058118272E-2</v>
      </c>
      <c r="H58" s="304">
        <v>2.1071780059630139E-2</v>
      </c>
      <c r="I58" s="304"/>
      <c r="J58" s="304">
        <v>3.1131339368867465E-2</v>
      </c>
      <c r="K58" s="304">
        <v>5.4646939392684654E-2</v>
      </c>
      <c r="L58" s="304">
        <v>0.10720817251571745</v>
      </c>
      <c r="M58" s="304"/>
      <c r="N58" s="304">
        <v>5.1928658579917027E-2</v>
      </c>
      <c r="O58" s="304">
        <v>7.4500374962204824E-2</v>
      </c>
      <c r="P58" s="304">
        <v>0.1234054126229092</v>
      </c>
      <c r="Q58" s="304"/>
      <c r="R58" s="304">
        <v>4.9266182003239581E-2</v>
      </c>
      <c r="S58" s="304">
        <v>7.2636233915626888E-2</v>
      </c>
      <c r="T58" s="304">
        <v>0.11640546911205166</v>
      </c>
      <c r="U58" s="304"/>
      <c r="V58" s="304">
        <v>0.11943212085974658</v>
      </c>
      <c r="W58" s="304">
        <v>0.15763565027836474</v>
      </c>
      <c r="X58" s="304">
        <v>0.20469183072508082</v>
      </c>
      <c r="Y58" s="304"/>
      <c r="Z58" s="304">
        <v>0.77300692988617892</v>
      </c>
      <c r="AA58" s="304">
        <v>1.0007791992013702</v>
      </c>
      <c r="AB58" s="304">
        <v>1.2696147040095314</v>
      </c>
      <c r="AC58" s="304"/>
      <c r="AD58" s="304">
        <v>1.1030196135596819</v>
      </c>
      <c r="AE58" s="304">
        <v>1.4390212793688095</v>
      </c>
      <c r="AF58" s="304">
        <v>1.6087326247760563</v>
      </c>
      <c r="AG58" s="304"/>
      <c r="AH58" s="304">
        <v>0.71806077167926419</v>
      </c>
      <c r="AI58" s="304">
        <v>0.64044009579544781</v>
      </c>
      <c r="AJ58" s="304">
        <v>0.38669571625406784</v>
      </c>
      <c r="AK58" s="304"/>
      <c r="AL58" s="304">
        <v>0.2294860491617195</v>
      </c>
      <c r="AM58" s="304">
        <v>0.12588845851992078</v>
      </c>
      <c r="AN58" s="304">
        <v>4.2107489444337079E-2</v>
      </c>
    </row>
    <row r="59" spans="1:40" x14ac:dyDescent="0.2">
      <c r="A59" s="13" t="str">
        <f t="shared" si="67"/>
        <v>Elementary occupations</v>
      </c>
      <c r="B59" s="304">
        <f t="shared" si="69"/>
        <v>2.5911023551165466</v>
      </c>
      <c r="C59" s="304">
        <f t="shared" si="70"/>
        <v>2.4969497870601574</v>
      </c>
      <c r="D59" s="304">
        <f t="shared" si="71"/>
        <v>2.7956866767197588</v>
      </c>
      <c r="E59" s="304"/>
      <c r="F59" s="304">
        <v>2.1915950268182709E-4</v>
      </c>
      <c r="G59" s="304">
        <v>3.3989175434395572E-4</v>
      </c>
      <c r="H59" s="304">
        <v>7.4235214786084742E-4</v>
      </c>
      <c r="I59" s="304"/>
      <c r="J59" s="304">
        <v>2.121624842255846E-2</v>
      </c>
      <c r="K59" s="304">
        <v>3.4768891766929086E-2</v>
      </c>
      <c r="L59" s="304">
        <v>6.6762220019741733E-2</v>
      </c>
      <c r="M59" s="304"/>
      <c r="N59" s="304">
        <v>4.1817068755392699E-2</v>
      </c>
      <c r="O59" s="304">
        <v>4.865762915483629E-2</v>
      </c>
      <c r="P59" s="304">
        <v>5.3822934205094472E-2</v>
      </c>
      <c r="Q59" s="304"/>
      <c r="R59" s="304">
        <v>1.2634343749657478E-2</v>
      </c>
      <c r="S59" s="304">
        <v>1.3570340023251143E-2</v>
      </c>
      <c r="T59" s="304">
        <v>1.4329906586006818E-2</v>
      </c>
      <c r="U59" s="304"/>
      <c r="V59" s="304">
        <v>7.9830814694773017E-2</v>
      </c>
      <c r="W59" s="304">
        <v>0.10019835472230226</v>
      </c>
      <c r="X59" s="304">
        <v>0.11880703016353646</v>
      </c>
      <c r="Y59" s="304"/>
      <c r="Z59" s="304">
        <v>0.63598166816734358</v>
      </c>
      <c r="AA59" s="304">
        <v>0.7692050786193686</v>
      </c>
      <c r="AB59" s="304">
        <v>1.1065603100091017</v>
      </c>
      <c r="AC59" s="304"/>
      <c r="AD59" s="304">
        <v>0.77583460337796906</v>
      </c>
      <c r="AE59" s="304">
        <v>0.86623962014994571</v>
      </c>
      <c r="AF59" s="304">
        <v>1.0182851650804863</v>
      </c>
      <c r="AG59" s="304"/>
      <c r="AH59" s="304">
        <v>0.65808152449603008</v>
      </c>
      <c r="AI59" s="304">
        <v>0.54736914577431295</v>
      </c>
      <c r="AJ59" s="304">
        <v>0.4024927271636094</v>
      </c>
      <c r="AK59" s="304"/>
      <c r="AL59" s="304">
        <v>0.36548692395014054</v>
      </c>
      <c r="AM59" s="304">
        <v>0.1166008350948675</v>
      </c>
      <c r="AN59" s="304">
        <v>1.3884031344320806E-2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161.43999999999994</v>
      </c>
      <c r="C62" s="305">
        <f>SUM(C63:C71)</f>
        <v>169.51300000000003</v>
      </c>
      <c r="D62" s="305">
        <f>SUM(D63:D71)</f>
        <v>179.41399999999999</v>
      </c>
      <c r="E62" s="304"/>
      <c r="F62" s="305">
        <f>SUM(F63:F71)</f>
        <v>0.48003794582426157</v>
      </c>
      <c r="G62" s="305">
        <f>SUM(G63:G71)</f>
        <v>0.72025380935652994</v>
      </c>
      <c r="H62" s="305">
        <f>SUM(H63:H71)</f>
        <v>1.3994477152166029</v>
      </c>
      <c r="I62" s="304"/>
      <c r="J62" s="305">
        <f>SUM(J63:J71)</f>
        <v>5.7904696825774051</v>
      </c>
      <c r="K62" s="305">
        <f>SUM(K63:K71)</f>
        <v>8.3372343419248853</v>
      </c>
      <c r="L62" s="305">
        <f>SUM(L63:L71)</f>
        <v>15.821746181015259</v>
      </c>
      <c r="M62" s="304"/>
      <c r="N62" s="305">
        <f>SUM(N63:N71)</f>
        <v>20.365837099712035</v>
      </c>
      <c r="O62" s="305">
        <f>SUM(O63:O71)</f>
        <v>23.951779362208665</v>
      </c>
      <c r="P62" s="305">
        <f>SUM(P63:P71)</f>
        <v>32.736342360143631</v>
      </c>
      <c r="Q62" s="304"/>
      <c r="R62" s="305">
        <f>SUM(R63:R71)</f>
        <v>6.1559252342125177</v>
      </c>
      <c r="S62" s="305">
        <f>SUM(S63:S71)</f>
        <v>7.0539392021497695</v>
      </c>
      <c r="T62" s="305">
        <f>SUM(T63:T71)</f>
        <v>9.7486655542026632</v>
      </c>
      <c r="U62" s="304"/>
      <c r="V62" s="305">
        <f>SUM(V63:V71)</f>
        <v>7.3037014071322872</v>
      </c>
      <c r="W62" s="305">
        <f>SUM(W63:W71)</f>
        <v>8.2470709863883176</v>
      </c>
      <c r="X62" s="305">
        <f>SUM(X63:X71)</f>
        <v>10.789937114937281</v>
      </c>
      <c r="Y62" s="304"/>
      <c r="Z62" s="305">
        <f>SUM(Z63:Z71)</f>
        <v>36.017943434208249</v>
      </c>
      <c r="AA62" s="305">
        <f>SUM(AA63:AA71)</f>
        <v>39.39461623175427</v>
      </c>
      <c r="AB62" s="305">
        <f>SUM(AB63:AB71)</f>
        <v>43.022573394374717</v>
      </c>
      <c r="AC62" s="304"/>
      <c r="AD62" s="305">
        <f>SUM(AD63:AD71)</f>
        <v>41.079705241983326</v>
      </c>
      <c r="AE62" s="305">
        <f>SUM(AE63:AE71)</f>
        <v>45.931219842004346</v>
      </c>
      <c r="AF62" s="305">
        <f>SUM(AF63:AF71)</f>
        <v>43.901072911887319</v>
      </c>
      <c r="AG62" s="304"/>
      <c r="AH62" s="305">
        <f>SUM(AH63:AH71)</f>
        <v>28.170585230856787</v>
      </c>
      <c r="AI62" s="305">
        <f>SUM(AI63:AI71)</f>
        <v>25.536824405437272</v>
      </c>
      <c r="AJ62" s="305">
        <f>SUM(AJ63:AJ71)</f>
        <v>15.900196545453115</v>
      </c>
      <c r="AK62" s="304"/>
      <c r="AL62" s="305">
        <f>SUM(AL63:AL71)</f>
        <v>16.07579472349309</v>
      </c>
      <c r="AM62" s="305">
        <f>SUM(AM63:AM71)</f>
        <v>10.340061818775977</v>
      </c>
      <c r="AN62" s="305">
        <f>SUM(AN63:AN71)</f>
        <v>6.0940182227693969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21.427219831594901</v>
      </c>
      <c r="C63" s="304">
        <f t="shared" ref="C63:C71" si="73">SUM(G63,K63,O63,S63,W63,AA63,AE63,AI63,AM63)</f>
        <v>22.934686754287327</v>
      </c>
      <c r="D63" s="304">
        <f t="shared" ref="D63:D71" si="74">SUM(H63,L63,P63,T63,X63,AB63,AF63,AJ63,AN63)</f>
        <v>27.177694525988368</v>
      </c>
      <c r="E63" s="304"/>
      <c r="F63" s="304">
        <v>8.08688740337212E-2</v>
      </c>
      <c r="G63" s="304">
        <v>0.12460506436413075</v>
      </c>
      <c r="H63" s="304">
        <v>0.25636757941696442</v>
      </c>
      <c r="I63" s="304"/>
      <c r="J63" s="304">
        <v>1.2806488618825667</v>
      </c>
      <c r="K63" s="304">
        <v>1.8223490041700114</v>
      </c>
      <c r="L63" s="304">
        <v>3.5855494035981912</v>
      </c>
      <c r="M63" s="304"/>
      <c r="N63" s="304">
        <v>4.6459084471852741</v>
      </c>
      <c r="O63" s="304">
        <v>5.3708510089802797</v>
      </c>
      <c r="P63" s="304">
        <v>7.310253493173656</v>
      </c>
      <c r="Q63" s="304"/>
      <c r="R63" s="304">
        <v>0.9047143974064461</v>
      </c>
      <c r="S63" s="304">
        <v>0.97212384118713246</v>
      </c>
      <c r="T63" s="304">
        <v>1.3439954677751329</v>
      </c>
      <c r="U63" s="304"/>
      <c r="V63" s="304">
        <v>1.2186658785255913</v>
      </c>
      <c r="W63" s="304">
        <v>1.2819719906503095</v>
      </c>
      <c r="X63" s="304">
        <v>1.5623919481965811</v>
      </c>
      <c r="Y63" s="304"/>
      <c r="Z63" s="304">
        <v>4.2852557905543875</v>
      </c>
      <c r="AA63" s="304">
        <v>4.5492569155278915</v>
      </c>
      <c r="AB63" s="304">
        <v>5.3946314661895345</v>
      </c>
      <c r="AC63" s="304"/>
      <c r="AD63" s="304">
        <v>4.6121399508013257</v>
      </c>
      <c r="AE63" s="304">
        <v>4.9901888426911425</v>
      </c>
      <c r="AF63" s="304">
        <v>4.8802403054510926</v>
      </c>
      <c r="AG63" s="304"/>
      <c r="AH63" s="304">
        <v>3.5327471415211629</v>
      </c>
      <c r="AI63" s="304">
        <v>3.2305232304861939</v>
      </c>
      <c r="AJ63" s="304">
        <v>2.4225103497895644</v>
      </c>
      <c r="AK63" s="304"/>
      <c r="AL63" s="304">
        <v>0.8662704896844261</v>
      </c>
      <c r="AM63" s="304">
        <v>0.59281685623023694</v>
      </c>
      <c r="AN63" s="304">
        <v>0.42175451239764999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13.69677734536463</v>
      </c>
      <c r="C64" s="304">
        <f t="shared" si="73"/>
        <v>15.408846307706076</v>
      </c>
      <c r="D64" s="304">
        <f t="shared" si="74"/>
        <v>18.158862259798433</v>
      </c>
      <c r="E64" s="304"/>
      <c r="F64" s="304">
        <v>0.19083881467230085</v>
      </c>
      <c r="G64" s="304">
        <v>0.28365927523275375</v>
      </c>
      <c r="H64" s="304">
        <v>0.53337313570046929</v>
      </c>
      <c r="I64" s="304"/>
      <c r="J64" s="304">
        <v>1.4722083790801699</v>
      </c>
      <c r="K64" s="304">
        <v>2.1300009266577753</v>
      </c>
      <c r="L64" s="304">
        <v>3.7897295992091049</v>
      </c>
      <c r="M64" s="304"/>
      <c r="N64" s="304">
        <v>3.3367841133561433</v>
      </c>
      <c r="O64" s="304">
        <v>3.8718510314082994</v>
      </c>
      <c r="P64" s="304">
        <v>4.9004350867312283</v>
      </c>
      <c r="Q64" s="304"/>
      <c r="R64" s="304">
        <v>0.54214510766794188</v>
      </c>
      <c r="S64" s="304">
        <v>0.55251547141260871</v>
      </c>
      <c r="T64" s="304">
        <v>0.59768773328389002</v>
      </c>
      <c r="U64" s="304"/>
      <c r="V64" s="304">
        <v>0.78319082980837662</v>
      </c>
      <c r="W64" s="304">
        <v>0.85562334324882194</v>
      </c>
      <c r="X64" s="304">
        <v>1.0384641057498534</v>
      </c>
      <c r="Y64" s="304"/>
      <c r="Z64" s="304">
        <v>2.9584116633429969</v>
      </c>
      <c r="AA64" s="304">
        <v>3.3818126593600684</v>
      </c>
      <c r="AB64" s="304">
        <v>3.8469148885979849</v>
      </c>
      <c r="AC64" s="304"/>
      <c r="AD64" s="304">
        <v>2.3858752067896969</v>
      </c>
      <c r="AE64" s="304">
        <v>2.5244356152752574</v>
      </c>
      <c r="AF64" s="304">
        <v>2.1500173727944714</v>
      </c>
      <c r="AG64" s="304"/>
      <c r="AH64" s="304">
        <v>1.4702129136542061</v>
      </c>
      <c r="AI64" s="304">
        <v>1.3510502506734976</v>
      </c>
      <c r="AJ64" s="304">
        <v>0.81209090068250123</v>
      </c>
      <c r="AK64" s="304"/>
      <c r="AL64" s="304">
        <v>0.55711031699279667</v>
      </c>
      <c r="AM64" s="304">
        <v>0.45789773443699472</v>
      </c>
      <c r="AN64" s="304">
        <v>0.49014943704892733</v>
      </c>
    </row>
    <row r="65" spans="1:40" x14ac:dyDescent="0.2">
      <c r="A65" s="13" t="str">
        <f t="shared" si="72"/>
        <v>Associate professional occupations</v>
      </c>
      <c r="B65" s="304">
        <f t="shared" si="75"/>
        <v>11.828003222158408</v>
      </c>
      <c r="C65" s="304">
        <f t="shared" si="73"/>
        <v>11.792461455815944</v>
      </c>
      <c r="D65" s="304">
        <f t="shared" si="74"/>
        <v>13.154002498479292</v>
      </c>
      <c r="E65" s="304"/>
      <c r="F65" s="304">
        <v>6.213960304895836E-2</v>
      </c>
      <c r="G65" s="304">
        <v>7.8140272286545909E-2</v>
      </c>
      <c r="H65" s="304">
        <v>0.13974487863909177</v>
      </c>
      <c r="I65" s="304"/>
      <c r="J65" s="304">
        <v>0.62124570208596863</v>
      </c>
      <c r="K65" s="304">
        <v>0.7960809809441447</v>
      </c>
      <c r="L65" s="304">
        <v>1.3551611767484528</v>
      </c>
      <c r="M65" s="304"/>
      <c r="N65" s="304">
        <v>2.2820155944014822</v>
      </c>
      <c r="O65" s="304">
        <v>2.4050656434401874</v>
      </c>
      <c r="P65" s="304">
        <v>3.0564413587568797</v>
      </c>
      <c r="Q65" s="304"/>
      <c r="R65" s="304">
        <v>0.54501569527533533</v>
      </c>
      <c r="S65" s="304">
        <v>0.57246845257074974</v>
      </c>
      <c r="T65" s="304">
        <v>0.78045264376642709</v>
      </c>
      <c r="U65" s="304"/>
      <c r="V65" s="304">
        <v>0.68405104627835356</v>
      </c>
      <c r="W65" s="304">
        <v>0.69267871531036496</v>
      </c>
      <c r="X65" s="304">
        <v>0.84748346710253541</v>
      </c>
      <c r="Y65" s="304"/>
      <c r="Z65" s="304">
        <v>2.795272387477</v>
      </c>
      <c r="AA65" s="304">
        <v>2.8330625828838634</v>
      </c>
      <c r="AB65" s="304">
        <v>3.1754036148216196</v>
      </c>
      <c r="AC65" s="304"/>
      <c r="AD65" s="304">
        <v>2.6458577828642791</v>
      </c>
      <c r="AE65" s="304">
        <v>2.7515105593035973</v>
      </c>
      <c r="AF65" s="304">
        <v>2.7093229925311033</v>
      </c>
      <c r="AG65" s="304"/>
      <c r="AH65" s="304">
        <v>1.5571477727089005</v>
      </c>
      <c r="AI65" s="304">
        <v>1.2422164843074734</v>
      </c>
      <c r="AJ65" s="304">
        <v>0.69765235518979085</v>
      </c>
      <c r="AK65" s="304"/>
      <c r="AL65" s="304">
        <v>0.6352576380181294</v>
      </c>
      <c r="AM65" s="304">
        <v>0.42123776476901886</v>
      </c>
      <c r="AN65" s="304">
        <v>0.39234001092339049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16.22368319565124</v>
      </c>
      <c r="C66" s="304">
        <f t="shared" si="73"/>
        <v>16.430138808644372</v>
      </c>
      <c r="D66" s="304">
        <f t="shared" si="74"/>
        <v>17.184588302707844</v>
      </c>
      <c r="E66" s="304"/>
      <c r="F66" s="304">
        <v>3.5815506306629337E-2</v>
      </c>
      <c r="G66" s="304">
        <v>5.2287049529130304E-2</v>
      </c>
      <c r="H66" s="304">
        <v>9.9306951534895854E-2</v>
      </c>
      <c r="I66" s="304"/>
      <c r="J66" s="304">
        <v>0.65062438148868573</v>
      </c>
      <c r="K66" s="304">
        <v>0.90395901365510356</v>
      </c>
      <c r="L66" s="304">
        <v>1.6181436169121193</v>
      </c>
      <c r="M66" s="304"/>
      <c r="N66" s="304">
        <v>2.4293591703765167</v>
      </c>
      <c r="O66" s="304">
        <v>2.7581278034621182</v>
      </c>
      <c r="P66" s="304">
        <v>3.8300739421576644</v>
      </c>
      <c r="Q66" s="304"/>
      <c r="R66" s="304">
        <v>0.85268925233684367</v>
      </c>
      <c r="S66" s="304">
        <v>0.9609253364453294</v>
      </c>
      <c r="T66" s="304">
        <v>1.308837056058644</v>
      </c>
      <c r="U66" s="304"/>
      <c r="V66" s="304">
        <v>0.8267801944476928</v>
      </c>
      <c r="W66" s="304">
        <v>0.86757861468019848</v>
      </c>
      <c r="X66" s="304">
        <v>1.10310546565602</v>
      </c>
      <c r="Y66" s="304"/>
      <c r="Z66" s="304">
        <v>3.8986623142491168</v>
      </c>
      <c r="AA66" s="304">
        <v>3.996291118489768</v>
      </c>
      <c r="AB66" s="304">
        <v>4.0678498963814267</v>
      </c>
      <c r="AC66" s="304"/>
      <c r="AD66" s="304">
        <v>4.8183691573739127</v>
      </c>
      <c r="AE66" s="304">
        <v>5.0224152686512964</v>
      </c>
      <c r="AF66" s="304">
        <v>4.3578876567544214</v>
      </c>
      <c r="AG66" s="304"/>
      <c r="AH66" s="304">
        <v>2.0113064454807805</v>
      </c>
      <c r="AI66" s="304">
        <v>1.3730441268968152</v>
      </c>
      <c r="AJ66" s="304">
        <v>0.47434447715692296</v>
      </c>
      <c r="AK66" s="304"/>
      <c r="AL66" s="304">
        <v>0.70007677359106157</v>
      </c>
      <c r="AM66" s="304">
        <v>0.49551047683461241</v>
      </c>
      <c r="AN66" s="304">
        <v>0.32503924009572877</v>
      </c>
    </row>
    <row r="67" spans="1:40" x14ac:dyDescent="0.2">
      <c r="A67" s="13" t="str">
        <f t="shared" si="72"/>
        <v>Skilled trades occupations</v>
      </c>
      <c r="B67" s="304">
        <f t="shared" si="75"/>
        <v>13.039871195384997</v>
      </c>
      <c r="C67" s="304">
        <f t="shared" si="73"/>
        <v>12.912757227959107</v>
      </c>
      <c r="D67" s="304">
        <f t="shared" si="74"/>
        <v>12.627492371399606</v>
      </c>
      <c r="E67" s="304"/>
      <c r="F67" s="304">
        <v>5.9114783676369404E-3</v>
      </c>
      <c r="G67" s="304">
        <v>7.8839606128270241E-3</v>
      </c>
      <c r="H67" s="304">
        <v>1.7011132254289619E-2</v>
      </c>
      <c r="I67" s="304"/>
      <c r="J67" s="304">
        <v>0.18484615031529614</v>
      </c>
      <c r="K67" s="304">
        <v>0.27386518455894915</v>
      </c>
      <c r="L67" s="304">
        <v>0.52354639220403465</v>
      </c>
      <c r="M67" s="304"/>
      <c r="N67" s="304">
        <v>0.62549314952834556</v>
      </c>
      <c r="O67" s="304">
        <v>0.78250272425120226</v>
      </c>
      <c r="P67" s="304">
        <v>1.0675009346057713</v>
      </c>
      <c r="Q67" s="304"/>
      <c r="R67" s="304">
        <v>0.34045653458064817</v>
      </c>
      <c r="S67" s="304">
        <v>0.37329846802165795</v>
      </c>
      <c r="T67" s="304">
        <v>0.48339886330262594</v>
      </c>
      <c r="U67" s="304"/>
      <c r="V67" s="304">
        <v>0.62160393459010721</v>
      </c>
      <c r="W67" s="304">
        <v>0.70830056595241087</v>
      </c>
      <c r="X67" s="304">
        <v>0.89200632272335201</v>
      </c>
      <c r="Y67" s="304"/>
      <c r="Z67" s="304">
        <v>4.2596330453621158</v>
      </c>
      <c r="AA67" s="304">
        <v>4.5186648032172219</v>
      </c>
      <c r="AB67" s="304">
        <v>4.5601589276914254</v>
      </c>
      <c r="AC67" s="304"/>
      <c r="AD67" s="304">
        <v>3.2652885669012717</v>
      </c>
      <c r="AE67" s="304">
        <v>3.3454568609560948</v>
      </c>
      <c r="AF67" s="304">
        <v>3.3429109804291088</v>
      </c>
      <c r="AG67" s="304"/>
      <c r="AH67" s="304">
        <v>2.1225861752149919</v>
      </c>
      <c r="AI67" s="304">
        <v>1.8679403568491262</v>
      </c>
      <c r="AJ67" s="304">
        <v>1.0992839199030338</v>
      </c>
      <c r="AK67" s="304"/>
      <c r="AL67" s="304">
        <v>1.6140521605245837</v>
      </c>
      <c r="AM67" s="304">
        <v>1.0348443035396155</v>
      </c>
      <c r="AN67" s="304">
        <v>0.64167489828596536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4.767803569199506</v>
      </c>
      <c r="C68" s="304">
        <f t="shared" si="73"/>
        <v>5.1063364779653657</v>
      </c>
      <c r="D68" s="304">
        <f t="shared" si="74"/>
        <v>5.8740759075666853</v>
      </c>
      <c r="E68" s="304"/>
      <c r="F68" s="304">
        <v>5.6928122926329346E-3</v>
      </c>
      <c r="G68" s="304">
        <v>9.0627868021022351E-3</v>
      </c>
      <c r="H68" s="304">
        <v>1.9472423938479394E-2</v>
      </c>
      <c r="I68" s="304"/>
      <c r="J68" s="304">
        <v>0.10422436568890285</v>
      </c>
      <c r="K68" s="304">
        <v>0.16043460075853111</v>
      </c>
      <c r="L68" s="304">
        <v>0.33022402454225519</v>
      </c>
      <c r="M68" s="304"/>
      <c r="N68" s="304">
        <v>0.56406065850016096</v>
      </c>
      <c r="O68" s="304">
        <v>0.66867108004839504</v>
      </c>
      <c r="P68" s="304">
        <v>0.88358485506592888</v>
      </c>
      <c r="Q68" s="304"/>
      <c r="R68" s="304">
        <v>0.45369072701657209</v>
      </c>
      <c r="S68" s="304">
        <v>0.5430818704571958</v>
      </c>
      <c r="T68" s="304">
        <v>0.82042748886851413</v>
      </c>
      <c r="U68" s="304"/>
      <c r="V68" s="304">
        <v>0.42495352314669366</v>
      </c>
      <c r="W68" s="304">
        <v>0.50808638104175041</v>
      </c>
      <c r="X68" s="304">
        <v>0.74293494605880117</v>
      </c>
      <c r="Y68" s="304"/>
      <c r="Z68" s="304">
        <v>0.94608729281549331</v>
      </c>
      <c r="AA68" s="304">
        <v>1.0583857116382114</v>
      </c>
      <c r="AB68" s="304">
        <v>1.2205562549848812</v>
      </c>
      <c r="AC68" s="304"/>
      <c r="AD68" s="304">
        <v>1.1699561151181992</v>
      </c>
      <c r="AE68" s="304">
        <v>1.2798036474428325</v>
      </c>
      <c r="AF68" s="304">
        <v>1.269284250839646</v>
      </c>
      <c r="AG68" s="304"/>
      <c r="AH68" s="304">
        <v>0.55690914345659015</v>
      </c>
      <c r="AI68" s="304">
        <v>0.51361909771201808</v>
      </c>
      <c r="AJ68" s="304">
        <v>0.33675681711560596</v>
      </c>
      <c r="AK68" s="304"/>
      <c r="AL68" s="304">
        <v>0.54222893116426085</v>
      </c>
      <c r="AM68" s="304">
        <v>0.36519130206432843</v>
      </c>
      <c r="AN68" s="304">
        <v>0.25083484615257423</v>
      </c>
    </row>
    <row r="69" spans="1:40" x14ac:dyDescent="0.2">
      <c r="A69" s="13" t="str">
        <f t="shared" si="72"/>
        <v>Sales and customer service occupations</v>
      </c>
      <c r="B69" s="304">
        <f t="shared" si="75"/>
        <v>27.288066574131239</v>
      </c>
      <c r="C69" s="304">
        <f t="shared" si="73"/>
        <v>26.484632909010013</v>
      </c>
      <c r="D69" s="304">
        <f t="shared" si="74"/>
        <v>26.158366197579621</v>
      </c>
      <c r="E69" s="304"/>
      <c r="F69" s="304">
        <v>2.675561274673656E-2</v>
      </c>
      <c r="G69" s="304">
        <v>3.8320066585205564E-2</v>
      </c>
      <c r="H69" s="304">
        <v>6.2836117816472276E-2</v>
      </c>
      <c r="I69" s="304"/>
      <c r="J69" s="304">
        <v>0.66151099034956906</v>
      </c>
      <c r="K69" s="304">
        <v>0.94437644853050162</v>
      </c>
      <c r="L69" s="304">
        <v>1.8682924962815091</v>
      </c>
      <c r="M69" s="304"/>
      <c r="N69" s="304">
        <v>3.0903043490652404</v>
      </c>
      <c r="O69" s="304">
        <v>3.6070243348040472</v>
      </c>
      <c r="P69" s="304">
        <v>5.0934784856550266</v>
      </c>
      <c r="Q69" s="304"/>
      <c r="R69" s="304">
        <v>0.99891115589696533</v>
      </c>
      <c r="S69" s="304">
        <v>1.1225199710315044</v>
      </c>
      <c r="T69" s="304">
        <v>1.5458525238761827</v>
      </c>
      <c r="U69" s="304"/>
      <c r="V69" s="304">
        <v>0.80717185351867271</v>
      </c>
      <c r="W69" s="304">
        <v>0.83738958172375255</v>
      </c>
      <c r="X69" s="304">
        <v>1.0452662144657592</v>
      </c>
      <c r="Y69" s="304"/>
      <c r="Z69" s="304">
        <v>7.2951655225459806</v>
      </c>
      <c r="AA69" s="304">
        <v>7.5757743292601374</v>
      </c>
      <c r="AB69" s="304">
        <v>8.0365579893483439</v>
      </c>
      <c r="AC69" s="304"/>
      <c r="AD69" s="304">
        <v>7.27757822301123</v>
      </c>
      <c r="AE69" s="304">
        <v>7.295191143954245</v>
      </c>
      <c r="AF69" s="304">
        <v>6.1267780706034349</v>
      </c>
      <c r="AG69" s="304"/>
      <c r="AH69" s="304">
        <v>4.4794484267890624</v>
      </c>
      <c r="AI69" s="304">
        <v>3.5834515918165031</v>
      </c>
      <c r="AJ69" s="304">
        <v>1.5928223767390237</v>
      </c>
      <c r="AK69" s="304"/>
      <c r="AL69" s="304">
        <v>2.6512204402077844</v>
      </c>
      <c r="AM69" s="304">
        <v>1.4805854413041197</v>
      </c>
      <c r="AN69" s="304">
        <v>0.7864819227938703</v>
      </c>
    </row>
    <row r="70" spans="1:40" x14ac:dyDescent="0.2">
      <c r="A70" s="13" t="str">
        <f t="shared" si="72"/>
        <v>Process, plant and machine operatives</v>
      </c>
      <c r="B70" s="304">
        <f t="shared" si="75"/>
        <v>24.008115142531587</v>
      </c>
      <c r="C70" s="304">
        <f t="shared" si="73"/>
        <v>28.262741469180554</v>
      </c>
      <c r="D70" s="304">
        <f t="shared" si="74"/>
        <v>29.809104256742152</v>
      </c>
      <c r="E70" s="304"/>
      <c r="F70" s="304">
        <v>6.2598024626468907E-2</v>
      </c>
      <c r="G70" s="304">
        <v>0.1123594856889556</v>
      </c>
      <c r="H70" s="304">
        <v>0.24740281035519601</v>
      </c>
      <c r="I70" s="304"/>
      <c r="J70" s="304">
        <v>0.24316859952076791</v>
      </c>
      <c r="K70" s="304">
        <v>0.43028253656953563</v>
      </c>
      <c r="L70" s="304">
        <v>0.84895667003766406</v>
      </c>
      <c r="M70" s="304"/>
      <c r="N70" s="304">
        <v>1.0544484140388968</v>
      </c>
      <c r="O70" s="304">
        <v>1.5621204619727904</v>
      </c>
      <c r="P70" s="304">
        <v>2.5967452494071463</v>
      </c>
      <c r="Q70" s="304"/>
      <c r="R70" s="304">
        <v>0.46965609958855747</v>
      </c>
      <c r="S70" s="304">
        <v>0.66007866890825329</v>
      </c>
      <c r="T70" s="304">
        <v>0.9139471870465965</v>
      </c>
      <c r="U70" s="304"/>
      <c r="V70" s="304">
        <v>0.76489827419493472</v>
      </c>
      <c r="W70" s="304">
        <v>1.0508956455113079</v>
      </c>
      <c r="X70" s="304">
        <v>1.5244375634638287</v>
      </c>
      <c r="Y70" s="304"/>
      <c r="Z70" s="304">
        <v>4.2525108125972402</v>
      </c>
      <c r="AA70" s="304">
        <v>5.7027593659445914</v>
      </c>
      <c r="AB70" s="304">
        <v>7.0181431117614856</v>
      </c>
      <c r="AC70" s="304"/>
      <c r="AD70" s="304">
        <v>7.1357237180418922</v>
      </c>
      <c r="AE70" s="304">
        <v>9.7487941501002719</v>
      </c>
      <c r="AF70" s="304">
        <v>10.705540780757572</v>
      </c>
      <c r="AG70" s="304"/>
      <c r="AH70" s="304">
        <v>6.2671246394119819</v>
      </c>
      <c r="AI70" s="304">
        <v>6.6118635666536685</v>
      </c>
      <c r="AJ70" s="304">
        <v>4.9352796287535927</v>
      </c>
      <c r="AK70" s="304"/>
      <c r="AL70" s="304">
        <v>3.7579865605108469</v>
      </c>
      <c r="AM70" s="304">
        <v>2.3835875878311801</v>
      </c>
      <c r="AN70" s="304">
        <v>1.0186512551590714</v>
      </c>
    </row>
    <row r="71" spans="1:40" x14ac:dyDescent="0.2">
      <c r="A71" s="13" t="str">
        <f t="shared" si="72"/>
        <v>Elementary occupations</v>
      </c>
      <c r="B71" s="304">
        <f t="shared" si="75"/>
        <v>29.160459923983439</v>
      </c>
      <c r="C71" s="304">
        <f t="shared" si="73"/>
        <v>30.180398589431263</v>
      </c>
      <c r="D71" s="304">
        <f t="shared" si="74"/>
        <v>29.26981367973799</v>
      </c>
      <c r="E71" s="304"/>
      <c r="F71" s="304">
        <v>9.4172197291765309E-3</v>
      </c>
      <c r="G71" s="304">
        <v>1.3935848254878749E-2</v>
      </c>
      <c r="H71" s="304">
        <v>2.3932685560744522E-2</v>
      </c>
      <c r="I71" s="304"/>
      <c r="J71" s="304">
        <v>0.571992252165478</v>
      </c>
      <c r="K71" s="304">
        <v>0.87588564608033226</v>
      </c>
      <c r="L71" s="304">
        <v>1.9021428014819273</v>
      </c>
      <c r="M71" s="304"/>
      <c r="N71" s="304">
        <v>2.3374632032599729</v>
      </c>
      <c r="O71" s="304">
        <v>2.9255652738413476</v>
      </c>
      <c r="P71" s="304">
        <v>3.9978289545903318</v>
      </c>
      <c r="Q71" s="304"/>
      <c r="R71" s="304">
        <v>1.0486462644432071</v>
      </c>
      <c r="S71" s="304">
        <v>1.2969271221153376</v>
      </c>
      <c r="T71" s="304">
        <v>1.954066590224649</v>
      </c>
      <c r="U71" s="304"/>
      <c r="V71" s="304">
        <v>1.1723858726218643</v>
      </c>
      <c r="W71" s="304">
        <v>1.4445461482694009</v>
      </c>
      <c r="X71" s="304">
        <v>2.0338470815205509</v>
      </c>
      <c r="Y71" s="304"/>
      <c r="Z71" s="304">
        <v>5.326944605263912</v>
      </c>
      <c r="AA71" s="304">
        <v>5.7786087454325132</v>
      </c>
      <c r="AB71" s="304">
        <v>5.7023572445980193</v>
      </c>
      <c r="AC71" s="304"/>
      <c r="AD71" s="304">
        <v>7.7689165210815148</v>
      </c>
      <c r="AE71" s="304">
        <v>8.9734237536296089</v>
      </c>
      <c r="AF71" s="304">
        <v>8.3590905017264703</v>
      </c>
      <c r="AG71" s="304"/>
      <c r="AH71" s="304">
        <v>6.1731025726191113</v>
      </c>
      <c r="AI71" s="304">
        <v>5.7631157000419737</v>
      </c>
      <c r="AJ71" s="304">
        <v>3.5294557201230794</v>
      </c>
      <c r="AK71" s="304"/>
      <c r="AL71" s="304">
        <v>4.7515914127992014</v>
      </c>
      <c r="AM71" s="304">
        <v>3.1083903517658702</v>
      </c>
      <c r="AN71" s="304">
        <v>1.767092099912219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127.53999999999992</v>
      </c>
      <c r="C74" s="305">
        <f>SUM(C75:C83)</f>
        <v>132.11300000000003</v>
      </c>
      <c r="D74" s="305">
        <f>SUM(D75:D83)</f>
        <v>140.20599999999993</v>
      </c>
      <c r="E74" s="304"/>
      <c r="F74" s="305">
        <f>SUM(F75:F83)</f>
        <v>1.9267292136807348</v>
      </c>
      <c r="G74" s="305">
        <f>SUM(G75:G83)</f>
        <v>2.4949350054876374</v>
      </c>
      <c r="H74" s="305">
        <f>SUM(H75:H83)</f>
        <v>3.6615062300866437</v>
      </c>
      <c r="I74" s="304"/>
      <c r="J74" s="305">
        <f>SUM(J75:J83)</f>
        <v>16.107497430203573</v>
      </c>
      <c r="K74" s="305">
        <f>SUM(K75:K83)</f>
        <v>20.579679621076931</v>
      </c>
      <c r="L74" s="305">
        <f>SUM(L75:L83)</f>
        <v>30.413291218468579</v>
      </c>
      <c r="M74" s="304"/>
      <c r="N74" s="305">
        <f>SUM(N75:N83)</f>
        <v>32.931353099378732</v>
      </c>
      <c r="O74" s="305">
        <f>SUM(O75:O83)</f>
        <v>34.156156364025342</v>
      </c>
      <c r="P74" s="305">
        <f>SUM(P75:P83)</f>
        <v>37.79378646089841</v>
      </c>
      <c r="Q74" s="304"/>
      <c r="R74" s="305">
        <f>SUM(R75:R83)</f>
        <v>6.5870406658887131</v>
      </c>
      <c r="S74" s="305">
        <f>SUM(S75:S83)</f>
        <v>7.0508792093920389</v>
      </c>
      <c r="T74" s="305">
        <f>SUM(T75:T83)</f>
        <v>8.3532327606530945</v>
      </c>
      <c r="U74" s="304"/>
      <c r="V74" s="305">
        <f>SUM(V75:V83)</f>
        <v>8.0087924448169581</v>
      </c>
      <c r="W74" s="305">
        <f>SUM(W75:W83)</f>
        <v>8.281273881005081</v>
      </c>
      <c r="X74" s="305">
        <f>SUM(X75:X83)</f>
        <v>9.377391251344962</v>
      </c>
      <c r="Y74" s="304"/>
      <c r="Z74" s="305">
        <f>SUM(Z75:Z83)</f>
        <v>19.617618704671585</v>
      </c>
      <c r="AA74" s="305">
        <f>SUM(AA75:AA83)</f>
        <v>19.329320929518264</v>
      </c>
      <c r="AB74" s="305">
        <f>SUM(AB75:AB83)</f>
        <v>18.282635218070077</v>
      </c>
      <c r="AC74" s="304"/>
      <c r="AD74" s="305">
        <f>SUM(AD75:AD83)</f>
        <v>20.401773579461398</v>
      </c>
      <c r="AE74" s="305">
        <f>SUM(AE75:AE83)</f>
        <v>21.356352400544758</v>
      </c>
      <c r="AF74" s="305">
        <f>SUM(AF75:AF83)</f>
        <v>18.888724741345747</v>
      </c>
      <c r="AG74" s="304"/>
      <c r="AH74" s="305">
        <f>SUM(AH75:AH83)</f>
        <v>14.394865656937991</v>
      </c>
      <c r="AI74" s="305">
        <f>SUM(AI75:AI83)</f>
        <v>13.219133543251417</v>
      </c>
      <c r="AJ74" s="305">
        <f>SUM(AJ75:AJ83)</f>
        <v>9.2544673194471017</v>
      </c>
      <c r="AK74" s="304"/>
      <c r="AL74" s="305">
        <f>SUM(AL75:AL83)</f>
        <v>7.5643292049602202</v>
      </c>
      <c r="AM74" s="305">
        <f>SUM(AM75:AM83)</f>
        <v>5.6452690456985462</v>
      </c>
      <c r="AN74" s="305">
        <f>SUM(AN75:AN83)</f>
        <v>4.1809647996853414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13.575990920194453</v>
      </c>
      <c r="C75" s="305">
        <f t="shared" ref="C75:C83" si="77">SUM(G75,K75,O75,S75,W75,AA75,AE75,AI75,AM75)</f>
        <v>13.978401830163385</v>
      </c>
      <c r="D75" s="305">
        <f t="shared" ref="D75:D83" si="78">SUM(H75,L75,P75,T75,X75,AB75,AF75,AJ75,AN75)</f>
        <v>15.601797482399624</v>
      </c>
      <c r="E75" s="304"/>
      <c r="F75" s="304">
        <v>0.27134256372372817</v>
      </c>
      <c r="G75" s="304">
        <v>0.35452171978776187</v>
      </c>
      <c r="H75" s="304">
        <v>0.55342410723925928</v>
      </c>
      <c r="I75" s="304"/>
      <c r="J75" s="304">
        <v>1.989682337598089</v>
      </c>
      <c r="K75" s="304">
        <v>2.5300751333047167</v>
      </c>
      <c r="L75" s="304">
        <v>3.912895184171445</v>
      </c>
      <c r="M75" s="304"/>
      <c r="N75" s="304">
        <v>4.2097178059010272</v>
      </c>
      <c r="O75" s="304">
        <v>4.2394633675862146</v>
      </c>
      <c r="P75" s="304">
        <v>4.7883882202064285</v>
      </c>
      <c r="Q75" s="304"/>
      <c r="R75" s="304">
        <v>0.45934935522308384</v>
      </c>
      <c r="S75" s="304">
        <v>0.45532814538730976</v>
      </c>
      <c r="T75" s="304">
        <v>0.48891803413992663</v>
      </c>
      <c r="U75" s="304"/>
      <c r="V75" s="304">
        <v>1.1329168492605337</v>
      </c>
      <c r="W75" s="304">
        <v>1.163548191342511</v>
      </c>
      <c r="X75" s="304">
        <v>1.3279435110829194</v>
      </c>
      <c r="Y75" s="304"/>
      <c r="Z75" s="304">
        <v>2.1438055696021991</v>
      </c>
      <c r="AA75" s="304">
        <v>2.0197219244521185</v>
      </c>
      <c r="AB75" s="304">
        <v>1.9380517596643581</v>
      </c>
      <c r="AC75" s="304"/>
      <c r="AD75" s="304">
        <v>1.6569673613959643</v>
      </c>
      <c r="AE75" s="304">
        <v>1.6908452970851555</v>
      </c>
      <c r="AF75" s="304">
        <v>1.4460467668487897</v>
      </c>
      <c r="AG75" s="304"/>
      <c r="AH75" s="304">
        <v>1.2090666766768146</v>
      </c>
      <c r="AI75" s="304">
        <v>1.1305165418994845</v>
      </c>
      <c r="AJ75" s="304">
        <v>0.87213871958228462</v>
      </c>
      <c r="AK75" s="304"/>
      <c r="AL75" s="304">
        <v>0.50314240081301542</v>
      </c>
      <c r="AM75" s="304">
        <v>0.39438150931811145</v>
      </c>
      <c r="AN75" s="304">
        <v>0.27399117946421242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30.81528553762249</v>
      </c>
      <c r="C76" s="305">
        <f t="shared" si="77"/>
        <v>33.167644934864448</v>
      </c>
      <c r="D76" s="305">
        <f>SUM(H76,L76,P76,T76,X76,AB76,AF76,AJ76,AN76)</f>
        <v>36.795551713838897</v>
      </c>
      <c r="E76" s="304"/>
      <c r="F76" s="304">
        <v>1.069350924602126</v>
      </c>
      <c r="G76" s="304">
        <v>1.3686127257495131</v>
      </c>
      <c r="H76" s="304">
        <v>1.8765386074229493</v>
      </c>
      <c r="I76" s="304"/>
      <c r="J76" s="304">
        <v>7.2249503575928253</v>
      </c>
      <c r="K76" s="304">
        <v>9.2436934313128258</v>
      </c>
      <c r="L76" s="304">
        <v>12.866258005335355</v>
      </c>
      <c r="M76" s="304"/>
      <c r="N76" s="304">
        <v>11.797416146111591</v>
      </c>
      <c r="O76" s="304">
        <v>12.001146271627563</v>
      </c>
      <c r="P76" s="304">
        <v>12.070278837481922</v>
      </c>
      <c r="Q76" s="304"/>
      <c r="R76" s="304">
        <v>1.1279085987093445</v>
      </c>
      <c r="S76" s="304">
        <v>1.1772141524734119</v>
      </c>
      <c r="T76" s="304">
        <v>1.3051630429855197</v>
      </c>
      <c r="U76" s="304"/>
      <c r="V76" s="304">
        <v>1.9385018726166603</v>
      </c>
      <c r="W76" s="304">
        <v>1.9214276251652753</v>
      </c>
      <c r="X76" s="304">
        <v>2.0388810216097992</v>
      </c>
      <c r="Y76" s="304"/>
      <c r="Z76" s="304">
        <v>3.2050485567890807</v>
      </c>
      <c r="AA76" s="304">
        <v>3.2310187221182196</v>
      </c>
      <c r="AB76" s="304">
        <v>3.1983476353391316</v>
      </c>
      <c r="AC76" s="304"/>
      <c r="AD76" s="304">
        <v>2.3649925262339329</v>
      </c>
      <c r="AE76" s="304">
        <v>2.3985660652549741</v>
      </c>
      <c r="AF76" s="304">
        <v>2.1452901602023111</v>
      </c>
      <c r="AG76" s="304"/>
      <c r="AH76" s="304">
        <v>1.4097862182162029</v>
      </c>
      <c r="AI76" s="304">
        <v>1.2665084119705612</v>
      </c>
      <c r="AJ76" s="304">
        <v>0.85753083604424074</v>
      </c>
      <c r="AK76" s="304"/>
      <c r="AL76" s="304">
        <v>0.67733033675072318</v>
      </c>
      <c r="AM76" s="304">
        <v>0.55945752919209957</v>
      </c>
      <c r="AN76" s="304">
        <v>0.43726356741767108</v>
      </c>
    </row>
    <row r="77" spans="1:40" x14ac:dyDescent="0.2">
      <c r="A77" s="13" t="str">
        <f t="shared" si="76"/>
        <v>Associate professional occupations</v>
      </c>
      <c r="B77" s="305">
        <f t="shared" si="79"/>
        <v>24.509149724580425</v>
      </c>
      <c r="C77" s="305">
        <f t="shared" si="77"/>
        <v>23.804539355618871</v>
      </c>
      <c r="D77" s="305">
        <f t="shared" si="78"/>
        <v>26.110219946003195</v>
      </c>
      <c r="E77" s="304"/>
      <c r="F77" s="304">
        <v>0.34608343460648128</v>
      </c>
      <c r="G77" s="304">
        <v>0.43992200562227157</v>
      </c>
      <c r="H77" s="304">
        <v>0.68588537462489596</v>
      </c>
      <c r="I77" s="304"/>
      <c r="J77" s="304">
        <v>3.8854087977363108</v>
      </c>
      <c r="K77" s="304">
        <v>4.6406910635282275</v>
      </c>
      <c r="L77" s="304">
        <v>6.8666900988556403</v>
      </c>
      <c r="M77" s="304"/>
      <c r="N77" s="304">
        <v>7.8386097419298011</v>
      </c>
      <c r="O77" s="304">
        <v>7.5402725091791947</v>
      </c>
      <c r="P77" s="304">
        <v>8.0820368371889852</v>
      </c>
      <c r="Q77" s="304"/>
      <c r="R77" s="304">
        <v>1.5852758872402397</v>
      </c>
      <c r="S77" s="304">
        <v>1.6094444439902487</v>
      </c>
      <c r="T77" s="304">
        <v>1.9323060893765782</v>
      </c>
      <c r="U77" s="304"/>
      <c r="V77" s="304">
        <v>1.5557261043093549</v>
      </c>
      <c r="W77" s="304">
        <v>1.4487995894617642</v>
      </c>
      <c r="X77" s="304">
        <v>1.5064635516200169</v>
      </c>
      <c r="Y77" s="304"/>
      <c r="Z77" s="304">
        <v>3.7869941881644364</v>
      </c>
      <c r="AA77" s="304">
        <v>3.4941166781694388</v>
      </c>
      <c r="AB77" s="304">
        <v>3.3939888540743319</v>
      </c>
      <c r="AC77" s="304"/>
      <c r="AD77" s="304">
        <v>2.7123719528348844</v>
      </c>
      <c r="AE77" s="304">
        <v>2.4770312646057802</v>
      </c>
      <c r="AF77" s="304">
        <v>1.9907676938036549</v>
      </c>
      <c r="AG77" s="304"/>
      <c r="AH77" s="304">
        <v>1.9652327782010888</v>
      </c>
      <c r="AI77" s="304">
        <v>1.56820034915509</v>
      </c>
      <c r="AJ77" s="304">
        <v>1.112323297868929</v>
      </c>
      <c r="AK77" s="304"/>
      <c r="AL77" s="304">
        <v>0.83344683955783083</v>
      </c>
      <c r="AM77" s="304">
        <v>0.58606145190685521</v>
      </c>
      <c r="AN77" s="304">
        <v>0.53975814859016435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21.309600185634352</v>
      </c>
      <c r="C78" s="305">
        <f t="shared" si="77"/>
        <v>20.867054288953845</v>
      </c>
      <c r="D78" s="305">
        <f t="shared" si="78"/>
        <v>19.814714745021337</v>
      </c>
      <c r="E78" s="304"/>
      <c r="F78" s="304">
        <v>0.15407979717968753</v>
      </c>
      <c r="G78" s="304">
        <v>0.20222023521921864</v>
      </c>
      <c r="H78" s="304">
        <v>0.32658060439902914</v>
      </c>
      <c r="I78" s="304"/>
      <c r="J78" s="304">
        <v>1.5278882123342077</v>
      </c>
      <c r="K78" s="304">
        <v>1.9485643304112377</v>
      </c>
      <c r="L78" s="304">
        <v>2.8744030653738299</v>
      </c>
      <c r="M78" s="304"/>
      <c r="N78" s="304">
        <v>4.7773861823801136</v>
      </c>
      <c r="O78" s="304">
        <v>5.179033651491932</v>
      </c>
      <c r="P78" s="304">
        <v>6.1231640391220115</v>
      </c>
      <c r="Q78" s="304"/>
      <c r="R78" s="304">
        <v>1.397299974979884</v>
      </c>
      <c r="S78" s="304">
        <v>1.4222800751849893</v>
      </c>
      <c r="T78" s="304">
        <v>1.5644193245653337</v>
      </c>
      <c r="U78" s="304"/>
      <c r="V78" s="304">
        <v>1.6136478143550363</v>
      </c>
      <c r="W78" s="304">
        <v>1.6507022110708631</v>
      </c>
      <c r="X78" s="304">
        <v>1.8611830987896838</v>
      </c>
      <c r="Y78" s="304"/>
      <c r="Z78" s="304">
        <v>3.7042946202870817</v>
      </c>
      <c r="AA78" s="304">
        <v>3.3113432891725529</v>
      </c>
      <c r="AB78" s="304">
        <v>2.4662703248730407</v>
      </c>
      <c r="AC78" s="304"/>
      <c r="AD78" s="304">
        <v>4.4609937646283866</v>
      </c>
      <c r="AE78" s="304">
        <v>4.1517558967029204</v>
      </c>
      <c r="AF78" s="304">
        <v>2.9350731856219134</v>
      </c>
      <c r="AG78" s="304"/>
      <c r="AH78" s="304">
        <v>2.1945113573539472</v>
      </c>
      <c r="AI78" s="304">
        <v>1.7956929348194799</v>
      </c>
      <c r="AJ78" s="304">
        <v>0.5829553953922928</v>
      </c>
      <c r="AK78" s="304"/>
      <c r="AL78" s="304">
        <v>1.4794984621360123</v>
      </c>
      <c r="AM78" s="304">
        <v>1.2054616648806489</v>
      </c>
      <c r="AN78" s="304">
        <v>1.0806657068842036</v>
      </c>
    </row>
    <row r="79" spans="1:40" x14ac:dyDescent="0.2">
      <c r="A79" s="13" t="str">
        <f t="shared" si="76"/>
        <v>Skilled trades occupations</v>
      </c>
      <c r="B79" s="305">
        <f t="shared" si="79"/>
        <v>3.6046683249620033</v>
      </c>
      <c r="C79" s="305">
        <f t="shared" si="77"/>
        <v>3.844968206413129</v>
      </c>
      <c r="D79" s="305">
        <f t="shared" si="78"/>
        <v>3.8563640579598517</v>
      </c>
      <c r="E79" s="304"/>
      <c r="F79" s="304">
        <v>1.3134078580694524E-2</v>
      </c>
      <c r="G79" s="304">
        <v>1.8665142381588114E-2</v>
      </c>
      <c r="H79" s="304">
        <v>2.7670684550723121E-2</v>
      </c>
      <c r="I79" s="304"/>
      <c r="J79" s="304">
        <v>0.24849323966664399</v>
      </c>
      <c r="K79" s="304">
        <v>0.38800410326718437</v>
      </c>
      <c r="L79" s="304">
        <v>0.59043216536776089</v>
      </c>
      <c r="M79" s="304"/>
      <c r="N79" s="304">
        <v>0.48520989528946107</v>
      </c>
      <c r="O79" s="304">
        <v>0.55855116868699339</v>
      </c>
      <c r="P79" s="304">
        <v>0.68089053460098892</v>
      </c>
      <c r="Q79" s="304"/>
      <c r="R79" s="304">
        <v>0.18475731257883599</v>
      </c>
      <c r="S79" s="304">
        <v>0.21830861403290247</v>
      </c>
      <c r="T79" s="304">
        <v>0.29196918636957481</v>
      </c>
      <c r="U79" s="304"/>
      <c r="V79" s="304">
        <v>0.22804741693806085</v>
      </c>
      <c r="W79" s="304">
        <v>0.24443900872742272</v>
      </c>
      <c r="X79" s="304">
        <v>0.2627029097706991</v>
      </c>
      <c r="Y79" s="304"/>
      <c r="Z79" s="304">
        <v>0.75055866341152033</v>
      </c>
      <c r="AA79" s="304">
        <v>0.76434513771753931</v>
      </c>
      <c r="AB79" s="304">
        <v>0.69109136606270183</v>
      </c>
      <c r="AC79" s="304"/>
      <c r="AD79" s="304">
        <v>0.73504171572527977</v>
      </c>
      <c r="AE79" s="304">
        <v>0.78147976181119683</v>
      </c>
      <c r="AF79" s="304">
        <v>0.67973902266307895</v>
      </c>
      <c r="AG79" s="304"/>
      <c r="AH79" s="304">
        <v>0.52563826373390898</v>
      </c>
      <c r="AI79" s="304">
        <v>0.49153720505025217</v>
      </c>
      <c r="AJ79" s="304">
        <v>0.33210733525673009</v>
      </c>
      <c r="AK79" s="304"/>
      <c r="AL79" s="304">
        <v>0.43378773903759776</v>
      </c>
      <c r="AM79" s="304">
        <v>0.37963806473805012</v>
      </c>
      <c r="AN79" s="304">
        <v>0.29976085331759333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9.3363853037543407</v>
      </c>
      <c r="C80" s="305">
        <f t="shared" si="77"/>
        <v>9.7615184794635166</v>
      </c>
      <c r="D80" s="305">
        <f t="shared" si="78"/>
        <v>10.425330010646814</v>
      </c>
      <c r="E80" s="304"/>
      <c r="F80" s="304">
        <v>6.4542527752533005E-3</v>
      </c>
      <c r="G80" s="304">
        <v>9.3764994312345654E-3</v>
      </c>
      <c r="H80" s="304">
        <v>1.7530916665507053E-2</v>
      </c>
      <c r="I80" s="304"/>
      <c r="J80" s="304">
        <v>0.44429395021277907</v>
      </c>
      <c r="K80" s="304">
        <v>0.64034993728470591</v>
      </c>
      <c r="L80" s="304">
        <v>1.2140466396839029</v>
      </c>
      <c r="M80" s="304"/>
      <c r="N80" s="304">
        <v>1.3034478048412177</v>
      </c>
      <c r="O80" s="304">
        <v>1.5756717408140537</v>
      </c>
      <c r="P80" s="304">
        <v>2.1437792008513084</v>
      </c>
      <c r="Q80" s="304"/>
      <c r="R80" s="304">
        <v>0.89630777742525936</v>
      </c>
      <c r="S80" s="304">
        <v>1.0238524923567274</v>
      </c>
      <c r="T80" s="304">
        <v>1.273391693275451</v>
      </c>
      <c r="U80" s="304"/>
      <c r="V80" s="304">
        <v>0.51062239654971364</v>
      </c>
      <c r="W80" s="304">
        <v>0.59164593322735648</v>
      </c>
      <c r="X80" s="304">
        <v>0.80762818880779919</v>
      </c>
      <c r="Y80" s="304"/>
      <c r="Z80" s="304">
        <v>2.2445121977298057</v>
      </c>
      <c r="AA80" s="304">
        <v>2.2710361161688679</v>
      </c>
      <c r="AB80" s="304">
        <v>2.2026309988749184</v>
      </c>
      <c r="AC80" s="304"/>
      <c r="AD80" s="304">
        <v>2.0955057330687632</v>
      </c>
      <c r="AE80" s="304">
        <v>2.0884071543042166</v>
      </c>
      <c r="AF80" s="304">
        <v>1.6800716232191926</v>
      </c>
      <c r="AG80" s="304"/>
      <c r="AH80" s="304">
        <v>1.2769051659867707</v>
      </c>
      <c r="AI80" s="304">
        <v>1.1698767825651575</v>
      </c>
      <c r="AJ80" s="304">
        <v>0.80953291640445768</v>
      </c>
      <c r="AK80" s="304"/>
      <c r="AL80" s="304">
        <v>0.55833602516477721</v>
      </c>
      <c r="AM80" s="304">
        <v>0.39130182331119745</v>
      </c>
      <c r="AN80" s="304">
        <v>0.27671783286427776</v>
      </c>
    </row>
    <row r="81" spans="1:40" x14ac:dyDescent="0.2">
      <c r="A81" s="13" t="str">
        <f t="shared" si="76"/>
        <v>Sales and customer service occupations</v>
      </c>
      <c r="B81" s="305">
        <f t="shared" si="79"/>
        <v>8.5343800748452718</v>
      </c>
      <c r="C81" s="305">
        <f t="shared" si="77"/>
        <v>9.8374271702352338</v>
      </c>
      <c r="D81" s="305">
        <f t="shared" si="78"/>
        <v>10.860710885459346</v>
      </c>
      <c r="E81" s="304"/>
      <c r="F81" s="304">
        <v>4.3025790610471584E-2</v>
      </c>
      <c r="G81" s="304">
        <v>6.3243377568671405E-2</v>
      </c>
      <c r="H81" s="304">
        <v>0.1095399983688161</v>
      </c>
      <c r="I81" s="304"/>
      <c r="J81" s="304">
        <v>0.40754996516689751</v>
      </c>
      <c r="K81" s="304">
        <v>0.583841347651475</v>
      </c>
      <c r="L81" s="304">
        <v>0.97883820456973902</v>
      </c>
      <c r="M81" s="304"/>
      <c r="N81" s="304">
        <v>1.5248583208554862</v>
      </c>
      <c r="O81" s="304">
        <v>1.8303039274672959</v>
      </c>
      <c r="P81" s="304">
        <v>2.3222916477623783</v>
      </c>
      <c r="Q81" s="304"/>
      <c r="R81" s="304">
        <v>0.44950029879104852</v>
      </c>
      <c r="S81" s="304">
        <v>0.52230204790929113</v>
      </c>
      <c r="T81" s="304">
        <v>0.68868134999208175</v>
      </c>
      <c r="U81" s="304"/>
      <c r="V81" s="304">
        <v>0.71890720525528107</v>
      </c>
      <c r="W81" s="304">
        <v>0.9068172421390408</v>
      </c>
      <c r="X81" s="304">
        <v>1.1154683781403414</v>
      </c>
      <c r="Y81" s="304"/>
      <c r="Z81" s="304">
        <v>1.820605098555619</v>
      </c>
      <c r="AA81" s="304">
        <v>2.1349129976915306</v>
      </c>
      <c r="AB81" s="304">
        <v>2.2222456655675842</v>
      </c>
      <c r="AC81" s="304"/>
      <c r="AD81" s="304">
        <v>1.9409076567378725</v>
      </c>
      <c r="AE81" s="304">
        <v>2.2894778064395731</v>
      </c>
      <c r="AF81" s="304">
        <v>2.1796894772207565</v>
      </c>
      <c r="AG81" s="304"/>
      <c r="AH81" s="304">
        <v>1.0845585229091028</v>
      </c>
      <c r="AI81" s="304">
        <v>1.0556430661303564</v>
      </c>
      <c r="AJ81" s="304">
        <v>0.84454065800776146</v>
      </c>
      <c r="AK81" s="304"/>
      <c r="AL81" s="304">
        <v>0.54446721596349279</v>
      </c>
      <c r="AM81" s="304">
        <v>0.45088535723800022</v>
      </c>
      <c r="AN81" s="304">
        <v>0.39941550582988711</v>
      </c>
    </row>
    <row r="82" spans="1:40" x14ac:dyDescent="0.2">
      <c r="A82" s="13" t="str">
        <f t="shared" si="76"/>
        <v>Process, plant and machine operatives</v>
      </c>
      <c r="B82" s="305">
        <f t="shared" si="79"/>
        <v>2.4198465596281657</v>
      </c>
      <c r="C82" s="305">
        <f t="shared" si="77"/>
        <v>2.7204469663922914</v>
      </c>
      <c r="D82" s="305">
        <f t="shared" si="78"/>
        <v>2.5749170454765817</v>
      </c>
      <c r="E82" s="304"/>
      <c r="F82" s="304">
        <v>6.7604821884634445E-3</v>
      </c>
      <c r="G82" s="304">
        <v>1.1249323152052832E-2</v>
      </c>
      <c r="H82" s="304">
        <v>1.560229528679709E-2</v>
      </c>
      <c r="I82" s="304"/>
      <c r="J82" s="304">
        <v>7.897392812170774E-2</v>
      </c>
      <c r="K82" s="304">
        <v>0.12393658378057036</v>
      </c>
      <c r="L82" s="304">
        <v>0.19628275397527767</v>
      </c>
      <c r="M82" s="304"/>
      <c r="N82" s="304">
        <v>0.14550640877681031</v>
      </c>
      <c r="O82" s="304">
        <v>0.19736196599334777</v>
      </c>
      <c r="P82" s="304">
        <v>0.24719296106470451</v>
      </c>
      <c r="Q82" s="304"/>
      <c r="R82" s="304">
        <v>5.3213607357371545E-2</v>
      </c>
      <c r="S82" s="304">
        <v>7.1676508228238608E-2</v>
      </c>
      <c r="T82" s="304">
        <v>9.1083002157734114E-2</v>
      </c>
      <c r="U82" s="304"/>
      <c r="V82" s="304">
        <v>6.8959541988131451E-2</v>
      </c>
      <c r="W82" s="304">
        <v>9.1443090080010864E-2</v>
      </c>
      <c r="X82" s="304">
        <v>0.11524699656732897</v>
      </c>
      <c r="Y82" s="304"/>
      <c r="Z82" s="304">
        <v>0.51315393056804603</v>
      </c>
      <c r="AA82" s="304">
        <v>0.65600763272017415</v>
      </c>
      <c r="AB82" s="304">
        <v>0.76976236005674203</v>
      </c>
      <c r="AC82" s="304"/>
      <c r="AD82" s="304">
        <v>0.49460134076401274</v>
      </c>
      <c r="AE82" s="304">
        <v>0.64300607315097003</v>
      </c>
      <c r="AF82" s="304">
        <v>0.6265182087303377</v>
      </c>
      <c r="AG82" s="304"/>
      <c r="AH82" s="304">
        <v>0.47958246842707236</v>
      </c>
      <c r="AI82" s="304">
        <v>0.46449090740551591</v>
      </c>
      <c r="AJ82" s="304">
        <v>0.30126338135845071</v>
      </c>
      <c r="AK82" s="304"/>
      <c r="AL82" s="304">
        <v>0.57909485143655026</v>
      </c>
      <c r="AM82" s="304">
        <v>0.4612748818814108</v>
      </c>
      <c r="AN82" s="304">
        <v>0.21196508627920899</v>
      </c>
    </row>
    <row r="83" spans="1:40" x14ac:dyDescent="0.2">
      <c r="A83" s="39" t="str">
        <f t="shared" si="76"/>
        <v>Elementary occupations</v>
      </c>
      <c r="B83" s="307">
        <f t="shared" si="79"/>
        <v>13.434693368778408</v>
      </c>
      <c r="C83" s="307">
        <f t="shared" si="77"/>
        <v>14.130998767895301</v>
      </c>
      <c r="D83" s="307">
        <f t="shared" si="78"/>
        <v>14.166394113194297</v>
      </c>
      <c r="E83" s="307"/>
      <c r="F83" s="307">
        <v>1.6497889413828827E-2</v>
      </c>
      <c r="G83" s="307">
        <v>2.7123976575324546E-2</v>
      </c>
      <c r="H83" s="307">
        <v>4.8733641528666723E-2</v>
      </c>
      <c r="I83" s="307"/>
      <c r="J83" s="307">
        <v>0.30025664177411077</v>
      </c>
      <c r="K83" s="307">
        <v>0.48052369053598476</v>
      </c>
      <c r="L83" s="307">
        <v>0.91344510113562027</v>
      </c>
      <c r="M83" s="307"/>
      <c r="N83" s="307">
        <v>0.84920079329322939</v>
      </c>
      <c r="O83" s="307">
        <v>1.0343517611787487</v>
      </c>
      <c r="P83" s="307">
        <v>1.3357641826196824</v>
      </c>
      <c r="Q83" s="307"/>
      <c r="R83" s="307">
        <v>0.43342785358364511</v>
      </c>
      <c r="S83" s="307">
        <v>0.55047272982892015</v>
      </c>
      <c r="T83" s="307">
        <v>0.71730103779089538</v>
      </c>
      <c r="U83" s="307"/>
      <c r="V83" s="307">
        <v>0.2414632435441865</v>
      </c>
      <c r="W83" s="307">
        <v>0.2624509897908367</v>
      </c>
      <c r="X83" s="307">
        <v>0.34187359495637526</v>
      </c>
      <c r="Y83" s="307"/>
      <c r="Z83" s="307">
        <v>1.4486458795638</v>
      </c>
      <c r="AA83" s="307">
        <v>1.4468184313078225</v>
      </c>
      <c r="AB83" s="307">
        <v>1.4002462535572668</v>
      </c>
      <c r="AC83" s="307"/>
      <c r="AD83" s="307">
        <v>3.9403915280723032</v>
      </c>
      <c r="AE83" s="307">
        <v>4.8357830811899731</v>
      </c>
      <c r="AF83" s="307">
        <v>5.205528603035714</v>
      </c>
      <c r="AG83" s="307"/>
      <c r="AH83" s="307">
        <v>4.2495842054330835</v>
      </c>
      <c r="AI83" s="307">
        <v>4.276667344255519</v>
      </c>
      <c r="AJ83" s="307">
        <v>3.5420747795319536</v>
      </c>
      <c r="AK83" s="307"/>
      <c r="AL83" s="307">
        <v>1.9552253341002204</v>
      </c>
      <c r="AM83" s="307">
        <v>1.2168067632321722</v>
      </c>
      <c r="AN83" s="307">
        <v>0.66142691903812256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Stoke-on-Trent and Staffordshire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126.43000000000011</v>
      </c>
      <c r="C92" s="305">
        <f>SUM(C93:C101)</f>
        <v>131.31899999999993</v>
      </c>
      <c r="D92" s="305">
        <f>SUM(D93:D101)</f>
        <v>137.37399999999994</v>
      </c>
      <c r="E92" s="304"/>
      <c r="F92" s="305">
        <f>SUM(F93:F101)</f>
        <v>3.9658806939277405</v>
      </c>
      <c r="G92" s="305">
        <f>SUM(G93:G101)</f>
        <v>5.0464122805137537</v>
      </c>
      <c r="H92" s="305">
        <f>SUM(H93:H101)</f>
        <v>7.1670232644391421</v>
      </c>
      <c r="I92" s="304"/>
      <c r="J92" s="305">
        <f>SUM(J93:J101)</f>
        <v>22.089438564798485</v>
      </c>
      <c r="K92" s="305">
        <f>SUM(K93:K101)</f>
        <v>27.02688297226296</v>
      </c>
      <c r="L92" s="305">
        <f>SUM(L93:L101)</f>
        <v>36.631869758144006</v>
      </c>
      <c r="M92" s="304"/>
      <c r="N92" s="305">
        <f>SUM(N93:N101)</f>
        <v>30.970708448588145</v>
      </c>
      <c r="O92" s="305">
        <f>SUM(O93:O101)</f>
        <v>33.099068869035456</v>
      </c>
      <c r="P92" s="305">
        <f>SUM(P93:P101)</f>
        <v>36.755520954689402</v>
      </c>
      <c r="Q92" s="304"/>
      <c r="R92" s="305">
        <f>SUM(R93:R101)</f>
        <v>12.515728542847256</v>
      </c>
      <c r="S92" s="305">
        <f>SUM(S93:S101)</f>
        <v>10.666403433134846</v>
      </c>
      <c r="T92" s="305">
        <f>SUM(T93:T101)</f>
        <v>9.3958874024128516</v>
      </c>
      <c r="U92" s="304"/>
      <c r="V92" s="305">
        <f>SUM(V93:V101)</f>
        <v>5.5920741422072711</v>
      </c>
      <c r="W92" s="305">
        <f>SUM(W93:W101)</f>
        <v>5.5797650250753277</v>
      </c>
      <c r="X92" s="305">
        <f>SUM(X93:X101)</f>
        <v>6.0839428325092628</v>
      </c>
      <c r="Y92" s="304"/>
      <c r="Z92" s="305">
        <f>SUM(Z93:Z101)</f>
        <v>24.79272559983292</v>
      </c>
      <c r="AA92" s="305">
        <f>SUM(AA93:AA101)</f>
        <v>26.174710374449891</v>
      </c>
      <c r="AB92" s="305">
        <f>SUM(AB93:AB101)</f>
        <v>25.396484643934773</v>
      </c>
      <c r="AC92" s="304"/>
      <c r="AD92" s="305">
        <f>SUM(AD93:AD101)</f>
        <v>18.576239603478335</v>
      </c>
      <c r="AE92" s="305">
        <f>SUM(AE93:AE101)</f>
        <v>18.197391677004216</v>
      </c>
      <c r="AF92" s="305">
        <f>SUM(AF93:AF101)</f>
        <v>13.085126309386137</v>
      </c>
      <c r="AG92" s="304"/>
      <c r="AH92" s="305">
        <f>SUM(AH93:AH101)</f>
        <v>6.1563139341574837</v>
      </c>
      <c r="AI92" s="305">
        <f>SUM(AI93:AI101)</f>
        <v>4.4188470404704887</v>
      </c>
      <c r="AJ92" s="305">
        <f>SUM(AJ93:AJ101)</f>
        <v>2.0347496451846605</v>
      </c>
      <c r="AK92" s="304"/>
      <c r="AL92" s="305">
        <f>SUM(AL93:AL101)</f>
        <v>1.7708904701624666</v>
      </c>
      <c r="AM92" s="305">
        <f>SUM(AM93:AM101)</f>
        <v>1.1095183280529799</v>
      </c>
      <c r="AN92" s="305">
        <f>SUM(AN93:AN101)</f>
        <v>0.82339518929972177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5.4553641545549265</v>
      </c>
      <c r="C93" s="305">
        <f t="shared" ref="C93:D93" si="81">SUM(G93,K93,O93,S93,W93,AA93,AE93,AI93,AM93)</f>
        <v>5.6208284716882027</v>
      </c>
      <c r="D93" s="305">
        <f t="shared" si="81"/>
        <v>6.2759428241074486</v>
      </c>
      <c r="E93" s="304"/>
      <c r="F93" s="304">
        <v>0.11376368641670979</v>
      </c>
      <c r="G93" s="304">
        <v>0.14663253748783883</v>
      </c>
      <c r="H93" s="304">
        <v>0.23882473013909333</v>
      </c>
      <c r="I93" s="304"/>
      <c r="J93" s="304">
        <v>1.0796699334806303</v>
      </c>
      <c r="K93" s="304">
        <v>1.2602559658426165</v>
      </c>
      <c r="L93" s="304">
        <v>1.701194640931013</v>
      </c>
      <c r="M93" s="304"/>
      <c r="N93" s="304">
        <v>1.6300093649858902</v>
      </c>
      <c r="O93" s="304">
        <v>1.6844994449053039</v>
      </c>
      <c r="P93" s="304">
        <v>1.9183148258285063</v>
      </c>
      <c r="Q93" s="304"/>
      <c r="R93" s="304">
        <v>0.94662538142438113</v>
      </c>
      <c r="S93" s="304">
        <v>0.94214204509544131</v>
      </c>
      <c r="T93" s="304">
        <v>0.9998690615132978</v>
      </c>
      <c r="U93" s="304"/>
      <c r="V93" s="304">
        <v>0.21072067126198638</v>
      </c>
      <c r="W93" s="304">
        <v>0.19030417023875573</v>
      </c>
      <c r="X93" s="304">
        <v>0.18331569027937486</v>
      </c>
      <c r="Y93" s="304"/>
      <c r="Z93" s="304">
        <v>0.80571025835393573</v>
      </c>
      <c r="AA93" s="304">
        <v>0.76937054680206896</v>
      </c>
      <c r="AB93" s="304">
        <v>0.70576483817434954</v>
      </c>
      <c r="AC93" s="304"/>
      <c r="AD93" s="304">
        <v>0.39726311112447049</v>
      </c>
      <c r="AE93" s="304">
        <v>0.39853176796827572</v>
      </c>
      <c r="AF93" s="304">
        <v>0.34107967876799156</v>
      </c>
      <c r="AG93" s="304"/>
      <c r="AH93" s="304">
        <v>0.14077293401774313</v>
      </c>
      <c r="AI93" s="304">
        <v>0.1155517110671261</v>
      </c>
      <c r="AJ93" s="304">
        <v>7.6687679033469749E-2</v>
      </c>
      <c r="AK93" s="304"/>
      <c r="AL93" s="304">
        <v>0.13082881348918016</v>
      </c>
      <c r="AM93" s="304">
        <v>0.11354028228077508</v>
      </c>
      <c r="AN93" s="304">
        <v>0.1108916794403524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46.61441886256867</v>
      </c>
      <c r="C94" s="305">
        <f t="shared" ref="C94:C101" si="83">SUM(G94,K94,O94,S94,W94,AA94,AE94,AI94,AM94)</f>
        <v>50.419142551579903</v>
      </c>
      <c r="D94" s="305">
        <f t="shared" ref="D94:D101" si="84">SUM(H94,L94,P94,T94,X94,AB94,AF94,AJ94,AN94)</f>
        <v>55.894606276269073</v>
      </c>
      <c r="E94" s="305"/>
      <c r="F94" s="304">
        <v>3.5545170139668447</v>
      </c>
      <c r="G94" s="304">
        <v>4.5174600164367558</v>
      </c>
      <c r="H94" s="304">
        <v>6.3075943820892402</v>
      </c>
      <c r="I94" s="304"/>
      <c r="J94" s="304">
        <v>15.986339685091787</v>
      </c>
      <c r="K94" s="304">
        <v>19.514639293792417</v>
      </c>
      <c r="L94" s="304">
        <v>25.527500454487996</v>
      </c>
      <c r="M94" s="304"/>
      <c r="N94" s="304">
        <v>16.120795101685282</v>
      </c>
      <c r="O94" s="304">
        <v>16.763883470019287</v>
      </c>
      <c r="P94" s="304">
        <v>16.898873489047734</v>
      </c>
      <c r="Q94" s="304"/>
      <c r="R94" s="304">
        <v>3.67374060430974</v>
      </c>
      <c r="S94" s="304">
        <v>2.1949215207197481</v>
      </c>
      <c r="T94" s="304">
        <v>0.91063861496337373</v>
      </c>
      <c r="U94" s="304"/>
      <c r="V94" s="304">
        <v>0.99172433894939049</v>
      </c>
      <c r="W94" s="304">
        <v>0.99497371081639185</v>
      </c>
      <c r="X94" s="304">
        <v>1.0255797299694966</v>
      </c>
      <c r="Y94" s="304"/>
      <c r="Z94" s="304">
        <v>3.0064587735112878</v>
      </c>
      <c r="AA94" s="304">
        <v>3.2179499866670263</v>
      </c>
      <c r="AB94" s="304">
        <v>2.9748607047338007</v>
      </c>
      <c r="AC94" s="304"/>
      <c r="AD94" s="304">
        <v>1.9268750102839862</v>
      </c>
      <c r="AE94" s="304">
        <v>2.0285042132076883</v>
      </c>
      <c r="AF94" s="304">
        <v>1.5569613168946161</v>
      </c>
      <c r="AG94" s="304"/>
      <c r="AH94" s="304">
        <v>1.1186094448430415</v>
      </c>
      <c r="AI94" s="304">
        <v>0.99366015696368548</v>
      </c>
      <c r="AJ94" s="304">
        <v>0.52791108247862584</v>
      </c>
      <c r="AK94" s="304"/>
      <c r="AL94" s="304">
        <v>0.23535888992731022</v>
      </c>
      <c r="AM94" s="304">
        <v>0.1931501829569113</v>
      </c>
      <c r="AN94" s="304">
        <v>0.1646865016041929</v>
      </c>
    </row>
    <row r="95" spans="1:40" x14ac:dyDescent="0.2">
      <c r="A95" s="13" t="str">
        <f t="shared" si="80"/>
        <v>Associate professional occupations</v>
      </c>
      <c r="B95" s="305">
        <f t="shared" si="82"/>
        <v>18.981189354751287</v>
      </c>
      <c r="C95" s="305">
        <f t="shared" si="83"/>
        <v>19.341644290276893</v>
      </c>
      <c r="D95" s="305">
        <f t="shared" si="84"/>
        <v>21.07297198899262</v>
      </c>
      <c r="E95" s="305"/>
      <c r="F95" s="304">
        <v>0.15441751673886922</v>
      </c>
      <c r="G95" s="304">
        <v>0.20408025243781716</v>
      </c>
      <c r="H95" s="304">
        <v>0.36742948541765985</v>
      </c>
      <c r="I95" s="304"/>
      <c r="J95" s="304">
        <v>2.4232112441435736</v>
      </c>
      <c r="K95" s="304">
        <v>2.9368115510823762</v>
      </c>
      <c r="L95" s="304">
        <v>4.4661193290235168</v>
      </c>
      <c r="M95" s="304"/>
      <c r="N95" s="304">
        <v>5.7459554130035446</v>
      </c>
      <c r="O95" s="304">
        <v>6.2535439025024617</v>
      </c>
      <c r="P95" s="304">
        <v>7.6123917890088091</v>
      </c>
      <c r="Q95" s="304"/>
      <c r="R95" s="304">
        <v>2.5271012697725923</v>
      </c>
      <c r="S95" s="304">
        <v>2.1158605500043186</v>
      </c>
      <c r="T95" s="304">
        <v>1.727284495693816</v>
      </c>
      <c r="U95" s="304"/>
      <c r="V95" s="304">
        <v>0.98198962502836751</v>
      </c>
      <c r="W95" s="304">
        <v>0.90144476475826008</v>
      </c>
      <c r="X95" s="304">
        <v>0.98288012651824308</v>
      </c>
      <c r="Y95" s="304"/>
      <c r="Z95" s="304">
        <v>3.430668926791121</v>
      </c>
      <c r="AA95" s="304">
        <v>3.4495844789899732</v>
      </c>
      <c r="AB95" s="304">
        <v>3.3686648026496595</v>
      </c>
      <c r="AC95" s="304"/>
      <c r="AD95" s="304">
        <v>2.434975727548224</v>
      </c>
      <c r="AE95" s="304">
        <v>2.4126740677582417</v>
      </c>
      <c r="AF95" s="304">
        <v>1.8521512455349625</v>
      </c>
      <c r="AG95" s="304"/>
      <c r="AH95" s="304">
        <v>1.0751361697466419</v>
      </c>
      <c r="AI95" s="304">
        <v>0.92557781821040475</v>
      </c>
      <c r="AJ95" s="304">
        <v>0.52624843052391312</v>
      </c>
      <c r="AK95" s="304"/>
      <c r="AL95" s="304">
        <v>0.20773346197835188</v>
      </c>
      <c r="AM95" s="304">
        <v>0.14206690453304371</v>
      </c>
      <c r="AN95" s="304">
        <v>0.16980228462204125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13.524573596561865</v>
      </c>
      <c r="C96" s="305">
        <f t="shared" si="83"/>
        <v>12.056741168079448</v>
      </c>
      <c r="D96" s="305">
        <f t="shared" si="84"/>
        <v>8.5528593798414825</v>
      </c>
      <c r="E96" s="305"/>
      <c r="F96" s="304">
        <v>9.0729881045263527E-2</v>
      </c>
      <c r="G96" s="304">
        <v>0.10680072090930937</v>
      </c>
      <c r="H96" s="304">
        <v>0.14792784519042773</v>
      </c>
      <c r="I96" s="304"/>
      <c r="J96" s="304">
        <v>1.0151382533048441</v>
      </c>
      <c r="K96" s="304">
        <v>1.1276448922260494</v>
      </c>
      <c r="L96" s="304">
        <v>0.99213865274929969</v>
      </c>
      <c r="M96" s="304"/>
      <c r="N96" s="304">
        <v>2.5839285296419794</v>
      </c>
      <c r="O96" s="304">
        <v>2.6156606865104974</v>
      </c>
      <c r="P96" s="304">
        <v>2.7768242080337533</v>
      </c>
      <c r="Q96" s="304"/>
      <c r="R96" s="304">
        <v>1.5092032421300761</v>
      </c>
      <c r="S96" s="304">
        <v>1.5607753015988299</v>
      </c>
      <c r="T96" s="304">
        <v>1.6097423259385319</v>
      </c>
      <c r="U96" s="304"/>
      <c r="V96" s="304">
        <v>0.95903685275907846</v>
      </c>
      <c r="W96" s="304">
        <v>0.92301546274278723</v>
      </c>
      <c r="X96" s="304">
        <v>0.89934465364093108</v>
      </c>
      <c r="Y96" s="304"/>
      <c r="Z96" s="304">
        <v>2.928037272435327</v>
      </c>
      <c r="AA96" s="304">
        <v>2.7614005974838896</v>
      </c>
      <c r="AB96" s="304">
        <v>1.4795949191840787</v>
      </c>
      <c r="AC96" s="304"/>
      <c r="AD96" s="304">
        <v>2.7039057305348257</v>
      </c>
      <c r="AE96" s="304">
        <v>1.9807478150526281</v>
      </c>
      <c r="AF96" s="304">
        <v>0.55155269934357809</v>
      </c>
      <c r="AG96" s="304"/>
      <c r="AH96" s="304">
        <v>1.4527840407874695</v>
      </c>
      <c r="AI96" s="304">
        <v>0.84995456499442057</v>
      </c>
      <c r="AJ96" s="304">
        <v>7.7962621330414844E-2</v>
      </c>
      <c r="AK96" s="304"/>
      <c r="AL96" s="304">
        <v>0.28180979392300198</v>
      </c>
      <c r="AM96" s="304">
        <v>0.13074112656103501</v>
      </c>
      <c r="AN96" s="304">
        <v>1.7771454430467373E-2</v>
      </c>
    </row>
    <row r="97" spans="1:40" x14ac:dyDescent="0.2">
      <c r="A97" s="13" t="str">
        <f t="shared" si="80"/>
        <v>Skilled trades occupations</v>
      </c>
      <c r="B97" s="305">
        <f t="shared" si="82"/>
        <v>1.5771105229824993</v>
      </c>
      <c r="C97" s="305">
        <f t="shared" si="83"/>
        <v>1.5118436927285952</v>
      </c>
      <c r="D97" s="305">
        <f t="shared" si="84"/>
        <v>1.3451858455309282</v>
      </c>
      <c r="E97" s="304"/>
      <c r="F97" s="304">
        <v>1.3226034413468724E-2</v>
      </c>
      <c r="G97" s="304">
        <v>1.4730646205027505E-2</v>
      </c>
      <c r="H97" s="304">
        <v>1.391734419609692E-2</v>
      </c>
      <c r="I97" s="304"/>
      <c r="J97" s="304">
        <v>3.7497301547294616E-2</v>
      </c>
      <c r="K97" s="304">
        <v>5.2329837401892877E-2</v>
      </c>
      <c r="L97" s="304">
        <v>6.9541725197555929E-2</v>
      </c>
      <c r="M97" s="304"/>
      <c r="N97" s="304">
        <v>0.17201957899931319</v>
      </c>
      <c r="O97" s="304">
        <v>0.23321018397463281</v>
      </c>
      <c r="P97" s="304">
        <v>0.31839059927153834</v>
      </c>
      <c r="Q97" s="304"/>
      <c r="R97" s="304">
        <v>7.0582629746090059E-2</v>
      </c>
      <c r="S97" s="304">
        <v>7.4784137118369162E-2</v>
      </c>
      <c r="T97" s="304">
        <v>8.1062417360502959E-2</v>
      </c>
      <c r="U97" s="304"/>
      <c r="V97" s="304">
        <v>5.5089046855947135E-2</v>
      </c>
      <c r="W97" s="304">
        <v>5.1387328185557864E-2</v>
      </c>
      <c r="X97" s="304">
        <v>5.6056524100001823E-2</v>
      </c>
      <c r="Y97" s="304"/>
      <c r="Z97" s="304">
        <v>0.35968310485918831</v>
      </c>
      <c r="AA97" s="304">
        <v>0.31645418725622587</v>
      </c>
      <c r="AB97" s="304">
        <v>0.26413046845066657</v>
      </c>
      <c r="AC97" s="304"/>
      <c r="AD97" s="304">
        <v>0.48657790850031951</v>
      </c>
      <c r="AE97" s="304">
        <v>0.4437886125542701</v>
      </c>
      <c r="AF97" s="304">
        <v>0.27751704889301426</v>
      </c>
      <c r="AG97" s="304"/>
      <c r="AH97" s="304">
        <v>0.29138086667775293</v>
      </c>
      <c r="AI97" s="304">
        <v>0.26571681867867936</v>
      </c>
      <c r="AJ97" s="304">
        <v>0.23183936308168468</v>
      </c>
      <c r="AK97" s="304"/>
      <c r="AL97" s="304">
        <v>9.1054051383125154E-2</v>
      </c>
      <c r="AM97" s="304">
        <v>5.9441941353939688E-2</v>
      </c>
      <c r="AN97" s="304">
        <v>3.2730354979866781E-2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34.035193531247607</v>
      </c>
      <c r="C98" s="305">
        <f t="shared" si="83"/>
        <v>36.745492226180303</v>
      </c>
      <c r="D98" s="305">
        <f t="shared" si="84"/>
        <v>39.662915700710691</v>
      </c>
      <c r="E98" s="304"/>
      <c r="F98" s="304">
        <v>2.0764342642126156E-2</v>
      </c>
      <c r="G98" s="304">
        <v>2.9081307608159902E-2</v>
      </c>
      <c r="H98" s="304">
        <v>5.1810161354896724E-2</v>
      </c>
      <c r="I98" s="304"/>
      <c r="J98" s="304">
        <v>1.3162929749266761</v>
      </c>
      <c r="K98" s="304">
        <v>1.8444305780587704</v>
      </c>
      <c r="L98" s="304">
        <v>3.5109469520249945</v>
      </c>
      <c r="M98" s="304"/>
      <c r="N98" s="304">
        <v>4.1223348048945425</v>
      </c>
      <c r="O98" s="304">
        <v>4.8515460413420683</v>
      </c>
      <c r="P98" s="304">
        <v>6.395019016974798</v>
      </c>
      <c r="Q98" s="304"/>
      <c r="R98" s="304">
        <v>3.4238540333131713</v>
      </c>
      <c r="S98" s="304">
        <v>3.4123623384283195</v>
      </c>
      <c r="T98" s="304">
        <v>3.678965809425264</v>
      </c>
      <c r="U98" s="304"/>
      <c r="V98" s="304">
        <v>2.0684871639628311</v>
      </c>
      <c r="W98" s="304">
        <v>2.1480252321603128</v>
      </c>
      <c r="X98" s="304">
        <v>2.4978489109233029</v>
      </c>
      <c r="Y98" s="304"/>
      <c r="Z98" s="304">
        <v>12.954404775039674</v>
      </c>
      <c r="AA98" s="304">
        <v>14.345531207347499</v>
      </c>
      <c r="AB98" s="304">
        <v>15.496582184879788</v>
      </c>
      <c r="AC98" s="304"/>
      <c r="AD98" s="304">
        <v>8.9523597132446096</v>
      </c>
      <c r="AE98" s="304">
        <v>9.427893965332192</v>
      </c>
      <c r="AF98" s="304">
        <v>7.6436047089234851</v>
      </c>
      <c r="AG98" s="304"/>
      <c r="AH98" s="304">
        <v>0.94960147063547862</v>
      </c>
      <c r="AI98" s="304">
        <v>0.5381861188604955</v>
      </c>
      <c r="AJ98" s="304">
        <v>0.31424457688700919</v>
      </c>
      <c r="AK98" s="304"/>
      <c r="AL98" s="304">
        <v>0.22709425258850391</v>
      </c>
      <c r="AM98" s="304">
        <v>0.1484354370424899</v>
      </c>
      <c r="AN98" s="304">
        <v>7.3893379317156574E-2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1.530634910168182</v>
      </c>
      <c r="C99" s="305">
        <f t="shared" si="83"/>
        <v>1.717496828071525</v>
      </c>
      <c r="D99" s="305">
        <f>SUM(H99,L99,P99,T99,X99,AB99,AF99,AJ99,AN99)</f>
        <v>1.747494743166194</v>
      </c>
      <c r="E99" s="304"/>
      <c r="F99" s="304">
        <v>8.0455922845064625E-3</v>
      </c>
      <c r="G99" s="304">
        <v>1.1220698304938352E-2</v>
      </c>
      <c r="H99" s="304">
        <v>1.6331308087260191E-2</v>
      </c>
      <c r="I99" s="304"/>
      <c r="J99" s="304">
        <v>0.15786685021959387</v>
      </c>
      <c r="K99" s="304">
        <v>0.20498178269940798</v>
      </c>
      <c r="L99" s="304">
        <v>0.26202627500203357</v>
      </c>
      <c r="M99" s="304"/>
      <c r="N99" s="304">
        <v>0.35392915697621585</v>
      </c>
      <c r="O99" s="304">
        <v>0.41021782892048708</v>
      </c>
      <c r="P99" s="304">
        <v>0.47285984286279176</v>
      </c>
      <c r="Q99" s="304"/>
      <c r="R99" s="304">
        <v>0.19552044562430757</v>
      </c>
      <c r="S99" s="304">
        <v>0.19471503749877705</v>
      </c>
      <c r="T99" s="304">
        <v>0.20567248897790188</v>
      </c>
      <c r="U99" s="304"/>
      <c r="V99" s="304">
        <v>0.12061389057047205</v>
      </c>
      <c r="W99" s="304">
        <v>0.13749262211697783</v>
      </c>
      <c r="X99" s="304">
        <v>0.15892524821125331</v>
      </c>
      <c r="Y99" s="304"/>
      <c r="Z99" s="304">
        <v>0.3101782889560214</v>
      </c>
      <c r="AA99" s="304">
        <v>0.35703872790173347</v>
      </c>
      <c r="AB99" s="304">
        <v>0.354206122625701</v>
      </c>
      <c r="AC99" s="304"/>
      <c r="AD99" s="304">
        <v>0.25423558261649865</v>
      </c>
      <c r="AE99" s="304">
        <v>0.281839655359785</v>
      </c>
      <c r="AF99" s="304">
        <v>0.18952749842778896</v>
      </c>
      <c r="AG99" s="304"/>
      <c r="AH99" s="304">
        <v>7.9561843538366844E-2</v>
      </c>
      <c r="AI99" s="304">
        <v>7.1091490204891042E-2</v>
      </c>
      <c r="AJ99" s="304">
        <v>3.8156670577957352E-2</v>
      </c>
      <c r="AK99" s="304"/>
      <c r="AL99" s="304">
        <v>5.0683259382199232E-2</v>
      </c>
      <c r="AM99" s="304">
        <v>4.8898985064526973E-2</v>
      </c>
      <c r="AN99" s="304">
        <v>4.9789288393506145E-2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1.285662140187505</v>
      </c>
      <c r="C100" s="305">
        <f t="shared" si="83"/>
        <v>1.4410751952689815</v>
      </c>
      <c r="D100" s="305">
        <f t="shared" si="84"/>
        <v>1.3697797082104752</v>
      </c>
      <c r="E100" s="304"/>
      <c r="F100" s="304">
        <v>8.7168312454944229E-3</v>
      </c>
      <c r="G100" s="304">
        <v>1.3999760952094606E-2</v>
      </c>
      <c r="H100" s="304">
        <v>2.0733893071060806E-2</v>
      </c>
      <c r="I100" s="304"/>
      <c r="J100" s="304">
        <v>2.8631161156915979E-2</v>
      </c>
      <c r="K100" s="304">
        <v>4.6707069251652342E-2</v>
      </c>
      <c r="L100" s="304">
        <v>7.5770343142694582E-2</v>
      </c>
      <c r="M100" s="304"/>
      <c r="N100" s="304">
        <v>8.4807828686243147E-2</v>
      </c>
      <c r="O100" s="304">
        <v>0.11890134613641462</v>
      </c>
      <c r="P100" s="304">
        <v>0.15809452573285432</v>
      </c>
      <c r="Q100" s="304"/>
      <c r="R100" s="304">
        <v>3.69392058892581E-2</v>
      </c>
      <c r="S100" s="304">
        <v>5.2529983797530051E-2</v>
      </c>
      <c r="T100" s="304">
        <v>6.384796453931979E-2</v>
      </c>
      <c r="U100" s="304"/>
      <c r="V100" s="304">
        <v>0.10555676091998131</v>
      </c>
      <c r="W100" s="304">
        <v>0.13266400146992596</v>
      </c>
      <c r="X100" s="304">
        <v>0.16309284413996247</v>
      </c>
      <c r="Y100" s="304"/>
      <c r="Z100" s="304">
        <v>0.35936572271134259</v>
      </c>
      <c r="AA100" s="304">
        <v>0.42867113603403811</v>
      </c>
      <c r="AB100" s="304">
        <v>0.44752540447816347</v>
      </c>
      <c r="AC100" s="304"/>
      <c r="AD100" s="304">
        <v>0.27323259838466118</v>
      </c>
      <c r="AE100" s="304">
        <v>0.31031317019431981</v>
      </c>
      <c r="AF100" s="304">
        <v>0.22570733019586772</v>
      </c>
      <c r="AG100" s="304"/>
      <c r="AH100" s="304">
        <v>0.27355041524472928</v>
      </c>
      <c r="AI100" s="304">
        <v>0.26056059531123038</v>
      </c>
      <c r="AJ100" s="304">
        <v>0.15477353947675349</v>
      </c>
      <c r="AK100" s="304"/>
      <c r="AL100" s="304">
        <v>0.11486161594887895</v>
      </c>
      <c r="AM100" s="304">
        <v>7.6728132121775608E-2</v>
      </c>
      <c r="AN100" s="304">
        <v>6.023386343379869E-2</v>
      </c>
    </row>
    <row r="101" spans="1:40" x14ac:dyDescent="0.2">
      <c r="A101" s="39" t="str">
        <f t="shared" si="80"/>
        <v>Elementary occupations</v>
      </c>
      <c r="B101" s="307">
        <f t="shared" si="82"/>
        <v>3.4258529269775546</v>
      </c>
      <c r="C101" s="307">
        <f t="shared" si="83"/>
        <v>2.4647355761260559</v>
      </c>
      <c r="D101" s="307">
        <f t="shared" si="84"/>
        <v>1.4522435331710402</v>
      </c>
      <c r="E101" s="307"/>
      <c r="F101" s="307">
        <v>1.6997951744578679E-3</v>
      </c>
      <c r="G101" s="307">
        <v>2.4063401718124162E-3</v>
      </c>
      <c r="H101" s="307">
        <v>2.4541148934066419E-3</v>
      </c>
      <c r="I101" s="307"/>
      <c r="J101" s="307">
        <v>4.4791160927170864E-2</v>
      </c>
      <c r="K101" s="307">
        <v>3.9082001907779565E-2</v>
      </c>
      <c r="L101" s="307">
        <v>2.6631385584908726E-2</v>
      </c>
      <c r="M101" s="307"/>
      <c r="N101" s="307">
        <v>0.15692866971512887</v>
      </c>
      <c r="O101" s="307">
        <v>0.16760596472430403</v>
      </c>
      <c r="P101" s="307">
        <v>0.2047526579286138</v>
      </c>
      <c r="Q101" s="307"/>
      <c r="R101" s="307">
        <v>0.13216173063764125</v>
      </c>
      <c r="S101" s="307">
        <v>0.11831251887351053</v>
      </c>
      <c r="T101" s="307">
        <v>0.1188042240008429</v>
      </c>
      <c r="U101" s="307"/>
      <c r="V101" s="307">
        <v>9.8855791899217088E-2</v>
      </c>
      <c r="W101" s="307">
        <v>0.10045773258635909</v>
      </c>
      <c r="X101" s="307">
        <v>0.11689910472669668</v>
      </c>
      <c r="Y101" s="307"/>
      <c r="Z101" s="307">
        <v>0.63821847717502378</v>
      </c>
      <c r="AA101" s="307">
        <v>0.52870950596743804</v>
      </c>
      <c r="AB101" s="307">
        <v>0.30515519875856773</v>
      </c>
      <c r="AC101" s="307"/>
      <c r="AD101" s="307">
        <v>1.14681422124074</v>
      </c>
      <c r="AE101" s="307">
        <v>0.91309840957681399</v>
      </c>
      <c r="AF101" s="307">
        <v>0.44702478240483162</v>
      </c>
      <c r="AG101" s="307"/>
      <c r="AH101" s="307">
        <v>0.77491674866625981</v>
      </c>
      <c r="AI101" s="307">
        <v>0.39854776617955567</v>
      </c>
      <c r="AJ101" s="307">
        <v>8.6925681794832343E-2</v>
      </c>
      <c r="AK101" s="307"/>
      <c r="AL101" s="307">
        <v>0.43146633154191522</v>
      </c>
      <c r="AM101" s="307">
        <v>0.19651533613848252</v>
      </c>
      <c r="AN101" s="307">
        <v>0.14359638307833975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Stoke-on-Trent and Staffordshire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Stoke-on-Trent and Staffordshire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Stoke-on-Trent and Staffordshire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Stoke-on-Trent and Staffordshire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Stoke-on-Trent and Staffordshire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Stoke-on-Trent and Staffordshire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Stoke-on-Trent and Staffordshire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Stoke-on-Trent and Staffordshire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Stoke-on-Trent and Staffordshire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0.33186388915704862</v>
      </c>
      <c r="C8" s="69">
        <v>0.46717701146295149</v>
      </c>
      <c r="D8" s="69">
        <v>0.4346984621274011</v>
      </c>
      <c r="E8" s="69">
        <v>0.52674622114839931</v>
      </c>
      <c r="F8" s="69">
        <v>0.82157227266886512</v>
      </c>
      <c r="G8" s="10"/>
      <c r="H8" s="69">
        <f>F8-D8</f>
        <v>0.38687381054146402</v>
      </c>
      <c r="I8" s="69">
        <f>'RD T1'!E36</f>
        <v>0.31003394267575973</v>
      </c>
      <c r="J8" s="69">
        <f>SUM(H8:I8)</f>
        <v>0.69690775321722376</v>
      </c>
      <c r="L8" t="str">
        <f>A8</f>
        <v>11 Corporate managers and directors</v>
      </c>
      <c r="M8" s="69">
        <v>2.7440613031165588</v>
      </c>
      <c r="N8" s="69">
        <v>4.2264942528109923</v>
      </c>
      <c r="O8" s="69">
        <v>4.0792380902098646</v>
      </c>
      <c r="P8" s="69">
        <v>4.8084466971501785</v>
      </c>
      <c r="Q8" s="69">
        <v>7.3713802697953748</v>
      </c>
      <c r="R8" s="10"/>
      <c r="S8" s="69">
        <f>Q8-O8</f>
        <v>3.2921421795855101</v>
      </c>
      <c r="T8" s="69">
        <f>'RD T1'!E65</f>
        <v>2.8381370612044852</v>
      </c>
      <c r="U8" s="69">
        <f>SUM(S8:T8)</f>
        <v>6.1302792407899958</v>
      </c>
      <c r="W8" t="str">
        <f>A8</f>
        <v>11 Corporate managers and directors</v>
      </c>
      <c r="X8" s="69">
        <v>8.2421750213772729</v>
      </c>
      <c r="Y8" s="69">
        <v>9.060128310466304</v>
      </c>
      <c r="Z8" s="69">
        <v>9.7279883254784298</v>
      </c>
      <c r="AA8" s="69">
        <v>9.5462789779127863</v>
      </c>
      <c r="AB8" s="69">
        <v>11.120658416191732</v>
      </c>
      <c r="AC8" s="69"/>
      <c r="AD8" s="69">
        <f>AB8-Z8</f>
        <v>1.3926700907133025</v>
      </c>
      <c r="AE8" s="69">
        <f>'RD T1'!E94</f>
        <v>5.8435866923824724</v>
      </c>
      <c r="AF8" s="69">
        <f>SUM(AD8:AE8)</f>
        <v>7.2362567830957749</v>
      </c>
      <c r="AH8" t="str">
        <f>L8</f>
        <v>11 Corporate managers and directors</v>
      </c>
      <c r="AI8" s="69">
        <v>1.6520833628237461</v>
      </c>
      <c r="AJ8" s="69">
        <v>1.7532267318724826</v>
      </c>
      <c r="AK8" s="69">
        <v>1.9465815201549126</v>
      </c>
      <c r="AL8" s="69">
        <v>1.7871860853388448</v>
      </c>
      <c r="AM8" s="69">
        <v>1.950608067224644</v>
      </c>
      <c r="AN8" s="69"/>
      <c r="AO8" s="69">
        <f>AM8-AK8</f>
        <v>4.0265470697313788E-3</v>
      </c>
      <c r="AP8" s="69">
        <f>'RD T1'!E123</f>
        <v>0.99845482129772245</v>
      </c>
      <c r="AQ8" s="69">
        <f>SUM(AO8:AP8)</f>
        <v>1.0024813683674538</v>
      </c>
      <c r="AS8" t="str">
        <f>W8</f>
        <v>11 Corporate managers and directors</v>
      </c>
      <c r="AT8" s="69">
        <v>2.4990248865305658</v>
      </c>
      <c r="AU8" s="69">
        <v>2.6091839456249484</v>
      </c>
      <c r="AV8" s="69">
        <v>2.7678478465508434</v>
      </c>
      <c r="AW8" s="69">
        <v>2.5073254191755998</v>
      </c>
      <c r="AX8" s="69">
        <v>2.7048322435315493</v>
      </c>
      <c r="AY8" s="69"/>
      <c r="AZ8" s="69">
        <f>AX8-AV8</f>
        <v>-6.3015603019294097E-2</v>
      </c>
      <c r="BA8" s="69">
        <f>'RD T1'!E152</f>
        <v>1.3953605332026433</v>
      </c>
      <c r="BB8" s="69">
        <f>SUM(AZ8:BA8)</f>
        <v>1.3323449301833492</v>
      </c>
      <c r="BD8" t="str">
        <f>AH8</f>
        <v>11 Corporate managers and directors</v>
      </c>
      <c r="BE8" s="69">
        <v>5.3916325841714334</v>
      </c>
      <c r="BF8" s="69">
        <v>6.798181418521736</v>
      </c>
      <c r="BG8" s="69">
        <v>6.9360110430946964</v>
      </c>
      <c r="BH8" s="69">
        <v>6.3743714800636262</v>
      </c>
      <c r="BI8" s="69">
        <v>6.9182069170707718</v>
      </c>
      <c r="BJ8" s="69"/>
      <c r="BK8" s="69">
        <f>BI8-BG8</f>
        <v>-1.780412602392456E-2</v>
      </c>
      <c r="BL8" s="69">
        <f>'RD T1'!E181</f>
        <v>2.9391631048162892</v>
      </c>
      <c r="BM8" s="69">
        <f>SUM(BK8:BL8)</f>
        <v>2.9213589787923646</v>
      </c>
      <c r="BO8" t="str">
        <f>AS8</f>
        <v>11 Corporate managers and directors</v>
      </c>
      <c r="BP8" s="69">
        <v>4.9960740176060705</v>
      </c>
      <c r="BQ8" s="69">
        <v>5.8211478272982831</v>
      </c>
      <c r="BR8" s="69">
        <v>5.4486041501416409</v>
      </c>
      <c r="BS8" s="69">
        <v>4.9960956325470161</v>
      </c>
      <c r="BT8" s="69">
        <v>4.4328326753602116</v>
      </c>
      <c r="BU8" s="69"/>
      <c r="BV8" s="69">
        <f>BT8-BR8</f>
        <v>-1.0157714747814293</v>
      </c>
      <c r="BW8" s="69">
        <f>'RD T1'!E210</f>
        <v>2.3489606713447913</v>
      </c>
      <c r="BX8" s="69">
        <f>SUM(BV8:BW8)</f>
        <v>1.333189196563362</v>
      </c>
      <c r="BZ8" t="str">
        <f>BD8</f>
        <v>11 Corporate managers and directors</v>
      </c>
      <c r="CA8" s="69">
        <v>3.5887213227609762</v>
      </c>
      <c r="CB8" s="69">
        <v>3.8605620846195015</v>
      </c>
      <c r="CC8" s="69">
        <v>4.0102029086234872</v>
      </c>
      <c r="CD8" s="69">
        <v>3.3023087712222594</v>
      </c>
      <c r="CE8" s="69">
        <v>2.4421626811427002</v>
      </c>
      <c r="CF8" s="69"/>
      <c r="CG8" s="69">
        <f>CE8-CC8</f>
        <v>-1.568040227480787</v>
      </c>
      <c r="CH8" s="69">
        <f>'RD T1'!E239</f>
        <v>1.3922579501884738</v>
      </c>
      <c r="CI8" s="69">
        <f>SUM(CG8:CH8)</f>
        <v>-0.17578227729231322</v>
      </c>
      <c r="CK8" t="str">
        <f>BO8</f>
        <v>11 Corporate managers and directors</v>
      </c>
      <c r="CL8" s="69">
        <v>1.060351594981811</v>
      </c>
      <c r="CM8" s="69">
        <v>1.1624779336244297</v>
      </c>
      <c r="CN8" s="69">
        <v>1.2640792675763683</v>
      </c>
      <c r="CO8" s="69">
        <v>0.76101288498640818</v>
      </c>
      <c r="CP8" s="69">
        <v>0.60695584617655418</v>
      </c>
      <c r="CQ8" s="69"/>
      <c r="CR8" s="69">
        <f>CP8-CN8</f>
        <v>-0.65712342139981417</v>
      </c>
      <c r="CS8" s="69">
        <f>'RD T1'!E268</f>
        <v>0.26426126911582898</v>
      </c>
      <c r="CT8" s="69">
        <f>SUM(CR8:CS8)</f>
        <v>-0.39286215228398519</v>
      </c>
    </row>
    <row r="9" spans="1:98" x14ac:dyDescent="0.2">
      <c r="A9" s="10" t="str">
        <f>name!D5</f>
        <v>12 Other managers and proprietors</v>
      </c>
      <c r="B9" s="69">
        <v>0.11627019745251724</v>
      </c>
      <c r="C9" s="69">
        <v>0.1598061291025191</v>
      </c>
      <c r="D9" s="69">
        <v>0.14277382025683946</v>
      </c>
      <c r="E9" s="69">
        <v>0.2328329258227789</v>
      </c>
      <c r="F9" s="69">
        <v>0.41122072179225194</v>
      </c>
      <c r="H9" s="69">
        <f t="shared" ref="H9:H32" si="26">F9-D9</f>
        <v>0.26844690153541251</v>
      </c>
      <c r="I9" s="69">
        <f>'RD T1'!E37</f>
        <v>0.16893226461365493</v>
      </c>
      <c r="J9" s="69">
        <f t="shared" ref="J9:J32" si="27">SUM(H9:I9)</f>
        <v>0.43737916614906747</v>
      </c>
      <c r="L9" t="str">
        <f t="shared" ref="L9:L32" si="28">A9</f>
        <v>12 Other managers and proprietors</v>
      </c>
      <c r="M9" s="69">
        <v>1.0198272008409632</v>
      </c>
      <c r="N9" s="69">
        <v>1.399064868566346</v>
      </c>
      <c r="O9" s="69">
        <v>1.4197306797066975</v>
      </c>
      <c r="P9" s="69">
        <v>2.2628625924403796</v>
      </c>
      <c r="Q9" s="69">
        <v>4.0079839432380684</v>
      </c>
      <c r="S9" s="69">
        <f t="shared" ref="S9:S35" si="29">Q9-O9</f>
        <v>2.5882532635313709</v>
      </c>
      <c r="T9" s="69">
        <f>'RD T1'!E66</f>
        <v>1.5942128384995029</v>
      </c>
      <c r="U9" s="69">
        <f t="shared" ref="U9:U32" si="30">SUM(S9:T9)</f>
        <v>4.1824661020308742</v>
      </c>
      <c r="W9" t="str">
        <f t="shared" ref="W9:W32" si="31">A9</f>
        <v>12 Other managers and proprietors</v>
      </c>
      <c r="X9" s="69">
        <v>2.8310035740526898</v>
      </c>
      <c r="Y9" s="69">
        <v>2.7943957227832126</v>
      </c>
      <c r="Z9" s="69">
        <v>3.1681124529577489</v>
      </c>
      <c r="AA9" s="69">
        <v>4.1410313202505913</v>
      </c>
      <c r="AB9" s="69">
        <v>5.3546001554970424</v>
      </c>
      <c r="AC9" s="69"/>
      <c r="AD9" s="69">
        <f t="shared" ref="AD9:AD32" si="32">AB9-Z9</f>
        <v>2.1864877025392935</v>
      </c>
      <c r="AE9" s="69">
        <f>'RD T1'!E95</f>
        <v>2.9690714077041336</v>
      </c>
      <c r="AF9" s="69">
        <f t="shared" ref="AF9:AF32" si="33">SUM(AD9:AE9)</f>
        <v>5.1555591102434271</v>
      </c>
      <c r="AH9" t="str">
        <f t="shared" ref="AH9:AH32" si="34">L9</f>
        <v>12 Other managers and proprietors</v>
      </c>
      <c r="AI9" s="69">
        <v>0.82369716486172306</v>
      </c>
      <c r="AJ9" s="69">
        <v>0.78823809280981538</v>
      </c>
      <c r="AK9" s="69">
        <v>0.93452839713798042</v>
      </c>
      <c r="AL9" s="69">
        <v>1.1329912293139666</v>
      </c>
      <c r="AM9" s="69">
        <v>1.4432082401656725</v>
      </c>
      <c r="AN9" s="69"/>
      <c r="AO9" s="69">
        <f t="shared" ref="AO9:AO32" si="35">AM9-AK9</f>
        <v>0.50867984302769209</v>
      </c>
      <c r="AP9" s="69">
        <f>'RD T1'!E124</f>
        <v>0.79766392350557735</v>
      </c>
      <c r="AQ9" s="69">
        <f t="shared" ref="AQ9:AQ32" si="36">SUM(AO9:AP9)</f>
        <v>1.3063437665332693</v>
      </c>
      <c r="AS9" t="str">
        <f t="shared" ref="AS9:AS32" si="37">W9</f>
        <v>12 Other managers and proprietors</v>
      </c>
      <c r="AT9" s="69">
        <v>0.94476128752362865</v>
      </c>
      <c r="AU9" s="69">
        <v>0.90528720565997811</v>
      </c>
      <c r="AV9" s="69">
        <v>1.0252798532824774</v>
      </c>
      <c r="AW9" s="69">
        <v>1.2900189939852951</v>
      </c>
      <c r="AX9" s="69">
        <v>1.5719435401321509</v>
      </c>
      <c r="AY9" s="69"/>
      <c r="AZ9" s="69">
        <f t="shared" ref="AZ9:AZ32" si="38">AX9-AV9</f>
        <v>0.54666368684967348</v>
      </c>
      <c r="BA9" s="69">
        <f>'RD T1'!E153</f>
        <v>0.83209702402408592</v>
      </c>
      <c r="BB9" s="69">
        <f t="shared" ref="BB9:BB32" si="39">SUM(AZ9:BA9)</f>
        <v>1.3787607108737594</v>
      </c>
      <c r="BD9" t="str">
        <f t="shared" ref="BD9:BD32" si="40">AH9</f>
        <v>12 Other managers and proprietors</v>
      </c>
      <c r="BE9" s="69">
        <v>2.4791690205526304</v>
      </c>
      <c r="BF9" s="69">
        <v>2.5697665808223635</v>
      </c>
      <c r="BG9" s="69">
        <v>2.5326188933033067</v>
      </c>
      <c r="BH9" s="69">
        <v>3.0594530717009683</v>
      </c>
      <c r="BI9" s="69">
        <v>3.3639275374455271</v>
      </c>
      <c r="BJ9" s="69"/>
      <c r="BK9" s="69">
        <f t="shared" ref="BK9:BK32" si="41">BI9-BG9</f>
        <v>0.83130864414222039</v>
      </c>
      <c r="BL9" s="69">
        <f>'RD T1'!E182</f>
        <v>1.4555191696905008</v>
      </c>
      <c r="BM9" s="69">
        <f t="shared" ref="BM9:BM32" si="42">SUM(BK9:BL9)</f>
        <v>2.2868278138327209</v>
      </c>
      <c r="BO9" t="str">
        <f t="shared" ref="BO9:BO32" si="43">AS9</f>
        <v>12 Other managers and proprietors</v>
      </c>
      <c r="BP9" s="69">
        <v>2.869263830399186</v>
      </c>
      <c r="BQ9" s="69">
        <v>2.941535310852192</v>
      </c>
      <c r="BR9" s="69">
        <v>2.8575259491837297</v>
      </c>
      <c r="BS9" s="69">
        <v>3.6187862039427454</v>
      </c>
      <c r="BT9" s="69">
        <v>3.5465985932934747</v>
      </c>
      <c r="BU9" s="69"/>
      <c r="BV9" s="69">
        <f t="shared" ref="BV9:BV32" si="44">BT9-BR9</f>
        <v>0.689072644109745</v>
      </c>
      <c r="BW9" s="69">
        <f>'RD T1'!E211</f>
        <v>2.0541312109530754</v>
      </c>
      <c r="BX9" s="69">
        <f t="shared" ref="BX9:BX32" si="45">SUM(BV9:BW9)</f>
        <v>2.7432038550628204</v>
      </c>
      <c r="BZ9" t="str">
        <f t="shared" ref="BZ9:BZ32" si="46">BD9</f>
        <v>12 Other managers and proprietors</v>
      </c>
      <c r="CA9" s="69">
        <v>1.9491601152959652</v>
      </c>
      <c r="CB9" s="69">
        <v>1.8438862654628021</v>
      </c>
      <c r="CC9" s="69">
        <v>1.8467958289109625</v>
      </c>
      <c r="CD9" s="69">
        <v>1.9280339696706983</v>
      </c>
      <c r="CE9" s="69">
        <v>1.4215368153978272</v>
      </c>
      <c r="CF9" s="69"/>
      <c r="CG9" s="69">
        <f t="shared" ref="CG9:CG32" si="47">CE9-CC9</f>
        <v>-0.42525901351313533</v>
      </c>
      <c r="CH9" s="69">
        <f>'RD T1'!E240</f>
        <v>0.86647011474919278</v>
      </c>
      <c r="CI9" s="69">
        <f t="shared" ref="CI9:CI32" si="48">SUM(CG9:CH9)</f>
        <v>0.44121110123605745</v>
      </c>
      <c r="CK9" t="str">
        <f t="shared" ref="CK9:CK32" si="49">BO9</f>
        <v>12 Other managers and proprietors</v>
      </c>
      <c r="CL9" s="69">
        <v>0.9522327440774434</v>
      </c>
      <c r="CM9" s="69">
        <v>0.83888288953060586</v>
      </c>
      <c r="CN9" s="69">
        <v>0.84080533048649964</v>
      </c>
      <c r="CO9" s="69">
        <v>0.76761988214846011</v>
      </c>
      <c r="CP9" s="69">
        <v>0.53445191126257097</v>
      </c>
      <c r="CQ9" s="69"/>
      <c r="CR9" s="69">
        <f t="shared" ref="CR9:CR32" si="50">CP9-CN9</f>
        <v>-0.30635341922392867</v>
      </c>
      <c r="CS9" s="69">
        <f>'RD T1'!E269</f>
        <v>0.26633692320848423</v>
      </c>
      <c r="CT9" s="69">
        <f t="shared" ref="CT9:CT32" si="51">SUM(CR9:CS9)</f>
        <v>-4.0016496015444436E-2</v>
      </c>
    </row>
    <row r="10" spans="1:98" x14ac:dyDescent="0.2">
      <c r="A10" s="10" t="str">
        <f>name!D6</f>
        <v>21 Science, research, engineering and technology professionals</v>
      </c>
      <c r="B10" s="69">
        <v>0.9998834374007467</v>
      </c>
      <c r="C10" s="69">
        <v>1.4431860002071926</v>
      </c>
      <c r="D10" s="69">
        <v>1.3156816624849528</v>
      </c>
      <c r="E10" s="69">
        <v>1.6932539778827456</v>
      </c>
      <c r="F10" s="69">
        <v>2.3907101804675537</v>
      </c>
      <c r="G10" s="11"/>
      <c r="H10" s="69">
        <f t="shared" si="26"/>
        <v>1.0750285179826009</v>
      </c>
      <c r="I10" s="69">
        <f>'RD T1'!E38</f>
        <v>0.67947472457878999</v>
      </c>
      <c r="J10" s="69">
        <f t="shared" si="27"/>
        <v>1.7545032425613909</v>
      </c>
      <c r="L10" t="str">
        <f t="shared" si="28"/>
        <v>21 Science, research, engineering and technology professionals</v>
      </c>
      <c r="M10" s="69">
        <v>3.6625791842756712</v>
      </c>
      <c r="N10" s="69">
        <v>5.403348384720414</v>
      </c>
      <c r="O10" s="69">
        <v>5.1517642237708587</v>
      </c>
      <c r="P10" s="69">
        <v>6.766807154958931</v>
      </c>
      <c r="Q10" s="69">
        <v>9.7726639413915866</v>
      </c>
      <c r="R10" s="11"/>
      <c r="S10" s="69">
        <f t="shared" si="29"/>
        <v>4.6208997176207278</v>
      </c>
      <c r="T10" s="69">
        <f>'RD T1'!E67</f>
        <v>2.8668140924296663</v>
      </c>
      <c r="U10" s="69">
        <f t="shared" si="30"/>
        <v>7.4877138100503942</v>
      </c>
      <c r="W10" t="str">
        <f t="shared" si="31"/>
        <v>21 Science, research, engineering and technology professionals</v>
      </c>
      <c r="X10" s="69">
        <v>8.4259454363624204</v>
      </c>
      <c r="Y10" s="69">
        <v>8.6979497464257616</v>
      </c>
      <c r="Z10" s="69">
        <v>9.6198266923858249</v>
      </c>
      <c r="AA10" s="69">
        <v>9.8316211957273065</v>
      </c>
      <c r="AB10" s="69">
        <v>10.268920943688586</v>
      </c>
      <c r="AC10" s="69"/>
      <c r="AD10" s="69">
        <f t="shared" si="32"/>
        <v>0.64909425130276155</v>
      </c>
      <c r="AE10" s="69">
        <f>'RD T1'!E96</f>
        <v>3.9175659766014674</v>
      </c>
      <c r="AF10" s="69">
        <f t="shared" si="33"/>
        <v>4.5666602279042294</v>
      </c>
      <c r="AH10" t="str">
        <f t="shared" si="34"/>
        <v>21 Science, research, engineering and technology professionals</v>
      </c>
      <c r="AI10" s="69">
        <v>0.89868496739850845</v>
      </c>
      <c r="AJ10" s="69">
        <v>0.87620810620425227</v>
      </c>
      <c r="AK10" s="69">
        <v>1.0079599848605298</v>
      </c>
      <c r="AL10" s="69">
        <v>1.0189155203248317</v>
      </c>
      <c r="AM10" s="69">
        <v>1.1092575525813655</v>
      </c>
      <c r="AN10" s="69"/>
      <c r="AO10" s="69">
        <f t="shared" si="35"/>
        <v>0.10129756772083565</v>
      </c>
      <c r="AP10" s="69">
        <f>'RD T1'!E125</f>
        <v>0.39878473780093243</v>
      </c>
      <c r="AQ10" s="69">
        <f t="shared" si="36"/>
        <v>0.50008230552176802</v>
      </c>
      <c r="AS10" t="str">
        <f t="shared" si="37"/>
        <v>21 Science, research, engineering and technology professionals</v>
      </c>
      <c r="AT10" s="69">
        <v>2.587195758303952</v>
      </c>
      <c r="AU10" s="69">
        <v>2.6545546353580574</v>
      </c>
      <c r="AV10" s="69">
        <v>2.9454167362638559</v>
      </c>
      <c r="AW10" s="69">
        <v>2.7952151863150672</v>
      </c>
      <c r="AX10" s="69">
        <v>2.7713536503330638</v>
      </c>
      <c r="AY10" s="69"/>
      <c r="AZ10" s="69">
        <f t="shared" si="38"/>
        <v>-0.17406308593079212</v>
      </c>
      <c r="BA10" s="69">
        <f>'RD T1'!E154</f>
        <v>0.98768585094957162</v>
      </c>
      <c r="BB10" s="69">
        <f t="shared" si="39"/>
        <v>0.8136227650187795</v>
      </c>
      <c r="BD10" t="str">
        <f t="shared" si="40"/>
        <v>21 Science, research, engineering and technology professionals</v>
      </c>
      <c r="BE10" s="69">
        <v>3.4326688066304505</v>
      </c>
      <c r="BF10" s="69">
        <v>4.2260263020527011</v>
      </c>
      <c r="BG10" s="69">
        <v>4.5215175822341953</v>
      </c>
      <c r="BH10" s="69">
        <v>4.4311127239474848</v>
      </c>
      <c r="BI10" s="69">
        <v>4.553670168484321</v>
      </c>
      <c r="BJ10" s="69"/>
      <c r="BK10" s="69">
        <f t="shared" si="41"/>
        <v>3.2152586250125736E-2</v>
      </c>
      <c r="BL10" s="69">
        <f>'RD T1'!E183</f>
        <v>1.3462495053218695</v>
      </c>
      <c r="BM10" s="69">
        <f t="shared" si="42"/>
        <v>1.3784020915719952</v>
      </c>
      <c r="BO10" t="str">
        <f t="shared" si="43"/>
        <v>21 Science, research, engineering and technology professionals</v>
      </c>
      <c r="BP10" s="69">
        <v>2.6160408476798733</v>
      </c>
      <c r="BQ10" s="69">
        <v>3.0751276017756624</v>
      </c>
      <c r="BR10" s="69">
        <v>3.1189855909172226</v>
      </c>
      <c r="BS10" s="69">
        <v>3.1069101448352345</v>
      </c>
      <c r="BT10" s="69">
        <v>2.7378601778406719</v>
      </c>
      <c r="BU10" s="69"/>
      <c r="BV10" s="69">
        <f t="shared" si="44"/>
        <v>-0.38112541307655068</v>
      </c>
      <c r="BW10" s="69">
        <f>'RD T1'!E212</f>
        <v>1.037900920596204</v>
      </c>
      <c r="BX10" s="69">
        <f t="shared" si="45"/>
        <v>0.6567755075196533</v>
      </c>
      <c r="BZ10" t="str">
        <f t="shared" si="46"/>
        <v>21 Science, research, engineering and technology professionals</v>
      </c>
      <c r="CA10" s="69">
        <v>1.5666952266910081</v>
      </c>
      <c r="CB10" s="69">
        <v>1.694527658974293</v>
      </c>
      <c r="CC10" s="69">
        <v>1.8536914295560287</v>
      </c>
      <c r="CD10" s="69">
        <v>1.6397471876750953</v>
      </c>
      <c r="CE10" s="69">
        <v>1.1586045879857432</v>
      </c>
      <c r="CF10" s="69"/>
      <c r="CG10" s="69">
        <f t="shared" si="47"/>
        <v>-0.69508684157028555</v>
      </c>
      <c r="CH10" s="69">
        <f>'RD T1'!E241</f>
        <v>0.46764664013969276</v>
      </c>
      <c r="CI10" s="69">
        <f t="shared" si="48"/>
        <v>-0.22744020143059279</v>
      </c>
      <c r="CK10" t="str">
        <f t="shared" si="49"/>
        <v>21 Science, research, engineering and technology professionals</v>
      </c>
      <c r="CL10" s="69">
        <v>0.54739662713720871</v>
      </c>
      <c r="CM10" s="69">
        <v>0.64791020712872105</v>
      </c>
      <c r="CN10" s="69">
        <v>0.74652223394212491</v>
      </c>
      <c r="CO10" s="69">
        <v>0.58826568339794916</v>
      </c>
      <c r="CP10" s="69">
        <v>0.45338120067109883</v>
      </c>
      <c r="CQ10" s="69"/>
      <c r="CR10" s="69">
        <f t="shared" si="50"/>
        <v>-0.29314103327102609</v>
      </c>
      <c r="CS10" s="69">
        <f>'RD T1'!E270</f>
        <v>0.17267932744063708</v>
      </c>
      <c r="CT10" s="69">
        <f t="shared" si="51"/>
        <v>-0.12046170583038901</v>
      </c>
    </row>
    <row r="11" spans="1:98" x14ac:dyDescent="0.2">
      <c r="A11" s="10" t="str">
        <f>name!D7</f>
        <v>22 Health professionals</v>
      </c>
      <c r="B11" s="69">
        <v>1.0551545578125392</v>
      </c>
      <c r="C11" s="69">
        <v>1.6921447872740283</v>
      </c>
      <c r="D11" s="69">
        <v>1.6545148361906927</v>
      </c>
      <c r="E11" s="69">
        <v>2.2316930946047222</v>
      </c>
      <c r="F11" s="69">
        <v>3.347821011982874</v>
      </c>
      <c r="G11" s="11"/>
      <c r="H11" s="69">
        <f t="shared" si="26"/>
        <v>1.6933061757921812</v>
      </c>
      <c r="I11" s="69">
        <f>'RD T1'!E39</f>
        <v>1.2057312046321751</v>
      </c>
      <c r="J11" s="69">
        <f t="shared" si="27"/>
        <v>2.8990373804243563</v>
      </c>
      <c r="L11" t="str">
        <f t="shared" si="28"/>
        <v>22 Health professionals</v>
      </c>
      <c r="M11" s="69">
        <v>3.1929623575837209</v>
      </c>
      <c r="N11" s="69">
        <v>5.1448167201771255</v>
      </c>
      <c r="O11" s="69">
        <v>5.0842638262949613</v>
      </c>
      <c r="P11" s="69">
        <v>6.6376267096162707</v>
      </c>
      <c r="Q11" s="69">
        <v>9.7295492218170718</v>
      </c>
      <c r="R11" s="11"/>
      <c r="S11" s="69">
        <f t="shared" si="29"/>
        <v>4.6452853955221105</v>
      </c>
      <c r="T11" s="69">
        <f>'RD T1'!E68</f>
        <v>3.7382160417123589</v>
      </c>
      <c r="U11" s="69">
        <f t="shared" si="30"/>
        <v>8.3835014372344698</v>
      </c>
      <c r="W11" t="str">
        <f t="shared" si="31"/>
        <v>22 Health professionals</v>
      </c>
      <c r="X11" s="69">
        <v>8.0344753697048894</v>
      </c>
      <c r="Y11" s="69">
        <v>9.0079085894086681</v>
      </c>
      <c r="Z11" s="69">
        <v>9.5656836305150428</v>
      </c>
      <c r="AA11" s="69">
        <v>10.533272678658795</v>
      </c>
      <c r="AB11" s="69">
        <v>11.11097030981691</v>
      </c>
      <c r="AC11" s="69"/>
      <c r="AD11" s="69">
        <f t="shared" si="32"/>
        <v>1.5452866793018671</v>
      </c>
      <c r="AE11" s="69">
        <f>'RD T1'!E97</f>
        <v>6.2215643019958318</v>
      </c>
      <c r="AF11" s="69">
        <f t="shared" si="33"/>
        <v>7.7668509812976989</v>
      </c>
      <c r="AH11" t="str">
        <f t="shared" si="34"/>
        <v>22 Health professionals</v>
      </c>
      <c r="AI11" s="69">
        <v>4.2350130119136526</v>
      </c>
      <c r="AJ11" s="69">
        <v>3.3142234097909995</v>
      </c>
      <c r="AK11" s="69">
        <v>3.2507046769757366</v>
      </c>
      <c r="AL11" s="69">
        <v>1.9719192597499591</v>
      </c>
      <c r="AM11" s="69">
        <v>0.72746655537755722</v>
      </c>
      <c r="AN11" s="69"/>
      <c r="AO11" s="69">
        <f t="shared" si="35"/>
        <v>-2.5232381215981796</v>
      </c>
      <c r="AP11" s="69">
        <f>'RD T1'!E126</f>
        <v>0.66368727970495223</v>
      </c>
      <c r="AQ11" s="69">
        <f t="shared" si="36"/>
        <v>-1.8595508418932274</v>
      </c>
      <c r="AS11" t="str">
        <f t="shared" si="37"/>
        <v>22 Health professionals</v>
      </c>
      <c r="AT11" s="69">
        <v>0.51594315840720306</v>
      </c>
      <c r="AU11" s="69">
        <v>0.55317497222803269</v>
      </c>
      <c r="AV11" s="69">
        <v>0.62758048312607939</v>
      </c>
      <c r="AW11" s="69">
        <v>0.6583414488913425</v>
      </c>
      <c r="AX11" s="69">
        <v>0.70214482492532004</v>
      </c>
      <c r="AY11" s="69"/>
      <c r="AZ11" s="69">
        <f t="shared" si="38"/>
        <v>7.4564341799240652E-2</v>
      </c>
      <c r="BA11" s="69">
        <f>'RD T1'!E155</f>
        <v>0.34283539865208834</v>
      </c>
      <c r="BB11" s="69">
        <f t="shared" si="39"/>
        <v>0.41739974045132899</v>
      </c>
      <c r="BD11" t="str">
        <f t="shared" si="40"/>
        <v>22 Health professionals</v>
      </c>
      <c r="BE11" s="69">
        <v>2.2089160451845347</v>
      </c>
      <c r="BF11" s="69">
        <v>2.9567248133116868</v>
      </c>
      <c r="BG11" s="69">
        <v>2.7008612405267347</v>
      </c>
      <c r="BH11" s="69">
        <v>3.0119755611939576</v>
      </c>
      <c r="BI11" s="69">
        <v>2.8365787080118254</v>
      </c>
      <c r="BJ11" s="69"/>
      <c r="BK11" s="69">
        <f t="shared" si="41"/>
        <v>0.13571746748509073</v>
      </c>
      <c r="BL11" s="69">
        <f>'RD T1'!E184</f>
        <v>1.6528836551524657</v>
      </c>
      <c r="BM11" s="69">
        <f t="shared" si="42"/>
        <v>1.7886011226375564</v>
      </c>
      <c r="BO11" t="str">
        <f t="shared" si="43"/>
        <v>22 Health professionals</v>
      </c>
      <c r="BP11" s="69">
        <v>1.9283518723907509</v>
      </c>
      <c r="BQ11" s="69">
        <v>2.3448738617484142</v>
      </c>
      <c r="BR11" s="69">
        <v>1.948125981370971</v>
      </c>
      <c r="BS11" s="69">
        <v>2.1304150860043309</v>
      </c>
      <c r="BT11" s="69">
        <v>1.716629716530365</v>
      </c>
      <c r="BU11" s="69"/>
      <c r="BV11" s="69">
        <f t="shared" si="44"/>
        <v>-0.23149626484060604</v>
      </c>
      <c r="BW11" s="69">
        <f>'RD T1'!E213</f>
        <v>1.0440819837634452</v>
      </c>
      <c r="BX11" s="69">
        <f t="shared" si="45"/>
        <v>0.81258571892283915</v>
      </c>
      <c r="BZ11" t="str">
        <f t="shared" si="46"/>
        <v>22 Health professionals</v>
      </c>
      <c r="CA11" s="69">
        <v>1.0321459603387368</v>
      </c>
      <c r="CB11" s="69">
        <v>1.2267863677376878</v>
      </c>
      <c r="CC11" s="69">
        <v>0.93331169032814254</v>
      </c>
      <c r="CD11" s="69">
        <v>0.82830827944826146</v>
      </c>
      <c r="CE11" s="69">
        <v>0.40555093658138247</v>
      </c>
      <c r="CF11" s="69"/>
      <c r="CG11" s="69">
        <f t="shared" si="47"/>
        <v>-0.52776075374676013</v>
      </c>
      <c r="CH11" s="69">
        <f>'RD T1'!E242</f>
        <v>0.30071336160058665</v>
      </c>
      <c r="CI11" s="69">
        <f t="shared" si="48"/>
        <v>-0.22704739214617348</v>
      </c>
      <c r="CK11" t="str">
        <f t="shared" si="49"/>
        <v>22 Health professionals</v>
      </c>
      <c r="CL11" s="69">
        <v>0.20818189746029037</v>
      </c>
      <c r="CM11" s="69">
        <v>0.25136160229834897</v>
      </c>
      <c r="CN11" s="69">
        <v>0.31589377960017101</v>
      </c>
      <c r="CO11" s="69">
        <v>0.29441733206916343</v>
      </c>
      <c r="CP11" s="69">
        <v>0.34683066332388496</v>
      </c>
      <c r="CQ11" s="69"/>
      <c r="CR11" s="69">
        <f t="shared" si="50"/>
        <v>3.0936883723713948E-2</v>
      </c>
      <c r="CS11" s="69">
        <f>'RD T1'!E271</f>
        <v>0.14216729979873644</v>
      </c>
      <c r="CT11" s="69">
        <f t="shared" si="51"/>
        <v>0.17310418352245038</v>
      </c>
    </row>
    <row r="12" spans="1:98" x14ac:dyDescent="0.2">
      <c r="A12" s="10" t="str">
        <f>name!D8</f>
        <v>23 Teaching and other educational professionals</v>
      </c>
      <c r="B12" s="69">
        <v>1.4016495375783784</v>
      </c>
      <c r="C12" s="69">
        <v>1.7489560150478851</v>
      </c>
      <c r="D12" s="69">
        <v>1.8000482222292933</v>
      </c>
      <c r="E12" s="69">
        <v>2.1528730946870906</v>
      </c>
      <c r="F12" s="69">
        <v>2.7165144934533867</v>
      </c>
      <c r="G12" s="11"/>
      <c r="H12" s="69">
        <f t="shared" si="26"/>
        <v>0.91646627122409341</v>
      </c>
      <c r="I12" s="69">
        <f>'RD T1'!E40</f>
        <v>1.1318519254353259</v>
      </c>
      <c r="J12" s="69">
        <f t="shared" si="27"/>
        <v>2.0483181966594195</v>
      </c>
      <c r="L12" t="str">
        <f t="shared" si="28"/>
        <v>23 Teaching and other educational professionals</v>
      </c>
      <c r="M12" s="69">
        <v>7.710457854330242</v>
      </c>
      <c r="N12" s="69">
        <v>10.033416713137743</v>
      </c>
      <c r="O12" s="69">
        <v>10.424954813554402</v>
      </c>
      <c r="P12" s="69">
        <v>12.301116574300352</v>
      </c>
      <c r="Q12" s="69">
        <v>15.367724739655868</v>
      </c>
      <c r="R12" s="11"/>
      <c r="S12" s="69">
        <f t="shared" si="29"/>
        <v>4.9427699261014659</v>
      </c>
      <c r="T12" s="69">
        <f>'RD T1'!E69</f>
        <v>6.6597621845537693</v>
      </c>
      <c r="U12" s="69">
        <f t="shared" si="30"/>
        <v>11.602532110655236</v>
      </c>
      <c r="W12" t="str">
        <f t="shared" si="31"/>
        <v>23 Teaching and other educational professionals</v>
      </c>
      <c r="X12" s="69">
        <v>5.8869548013193569</v>
      </c>
      <c r="Y12" s="69">
        <v>4.6544981622851864</v>
      </c>
      <c r="Z12" s="69">
        <v>5.2032909744084295</v>
      </c>
      <c r="AA12" s="69">
        <v>4.3828057720623823</v>
      </c>
      <c r="AB12" s="69">
        <v>3.2116314504002355</v>
      </c>
      <c r="AC12" s="69"/>
      <c r="AD12" s="69">
        <f t="shared" si="32"/>
        <v>-1.991659524008194</v>
      </c>
      <c r="AE12" s="69">
        <f>'RD T1'!E98</f>
        <v>2.2147646274173334</v>
      </c>
      <c r="AF12" s="69">
        <f t="shared" si="33"/>
        <v>0.22310510340913936</v>
      </c>
      <c r="AH12" t="str">
        <f t="shared" si="34"/>
        <v>23 Teaching and other educational professionals</v>
      </c>
      <c r="AI12" s="69">
        <v>0.82697634174389012</v>
      </c>
      <c r="AJ12" s="69">
        <v>0.40960554705561275</v>
      </c>
      <c r="AK12" s="69">
        <v>0.40500717442843964</v>
      </c>
      <c r="AL12" s="69">
        <v>0.26113924400048988</v>
      </c>
      <c r="AM12" s="69">
        <v>0.26011321982957003</v>
      </c>
      <c r="AN12" s="69"/>
      <c r="AO12" s="69">
        <f t="shared" si="35"/>
        <v>-0.14489395459886961</v>
      </c>
      <c r="AP12" s="69">
        <f>'RD T1'!E127</f>
        <v>8.0941470513155617E-2</v>
      </c>
      <c r="AQ12" s="69">
        <f t="shared" si="36"/>
        <v>-6.3952484085713995E-2</v>
      </c>
      <c r="AS12" t="str">
        <f t="shared" si="37"/>
        <v>23 Teaching and other educational professionals</v>
      </c>
      <c r="AT12" s="69">
        <v>0.21306174398791963</v>
      </c>
      <c r="AU12" s="69">
        <v>0.17595088977798157</v>
      </c>
      <c r="AV12" s="69">
        <v>0.19962666840875729</v>
      </c>
      <c r="AW12" s="69">
        <v>0.16502517716057005</v>
      </c>
      <c r="AX12" s="69">
        <v>0.14276759375113299</v>
      </c>
      <c r="AY12" s="69"/>
      <c r="AZ12" s="69">
        <f t="shared" si="38"/>
        <v>-5.6859074657624298E-2</v>
      </c>
      <c r="BA12" s="69">
        <f>'RD T1'!E156</f>
        <v>8.0307454829649905E-2</v>
      </c>
      <c r="BB12" s="69">
        <f t="shared" si="39"/>
        <v>2.3448380172025607E-2</v>
      </c>
      <c r="BD12" t="str">
        <f t="shared" si="40"/>
        <v>23 Teaching and other educational professionals</v>
      </c>
      <c r="BE12" s="69">
        <v>0.79629162958979682</v>
      </c>
      <c r="BF12" s="69">
        <v>0.81201887907621106</v>
      </c>
      <c r="BG12" s="69">
        <v>0.87383108601746606</v>
      </c>
      <c r="BH12" s="69">
        <v>0.88182200426659729</v>
      </c>
      <c r="BI12" s="69">
        <v>0.89505101252568897</v>
      </c>
      <c r="BJ12" s="69"/>
      <c r="BK12" s="69">
        <f t="shared" si="41"/>
        <v>2.1219926508222908E-2</v>
      </c>
      <c r="BL12" s="69">
        <f>'RD T1'!E185</f>
        <v>0.39195382055757977</v>
      </c>
      <c r="BM12" s="69">
        <f t="shared" si="42"/>
        <v>0.41317374706580268</v>
      </c>
      <c r="BO12" t="str">
        <f t="shared" si="43"/>
        <v>23 Teaching and other educational professionals</v>
      </c>
      <c r="BP12" s="69">
        <v>0.77326628070673842</v>
      </c>
      <c r="BQ12" s="69">
        <v>0.77535084628387385</v>
      </c>
      <c r="BR12" s="69">
        <v>0.70113196547780121</v>
      </c>
      <c r="BS12" s="69">
        <v>0.69340642552039145</v>
      </c>
      <c r="BT12" s="69">
        <v>0.55052843688357955</v>
      </c>
      <c r="BU12" s="69"/>
      <c r="BV12" s="69">
        <f t="shared" si="44"/>
        <v>-0.15060352859422166</v>
      </c>
      <c r="BW12" s="69">
        <f>'RD T1'!E214</f>
        <v>0.33723378282023997</v>
      </c>
      <c r="BX12" s="69">
        <f t="shared" si="45"/>
        <v>0.18663025422601831</v>
      </c>
      <c r="BZ12" t="str">
        <f t="shared" si="46"/>
        <v>23 Teaching and other educational professionals</v>
      </c>
      <c r="CA12" s="69">
        <v>0.47633245815924347</v>
      </c>
      <c r="CB12" s="69">
        <v>0.45779260429973684</v>
      </c>
      <c r="CC12" s="69">
        <v>0.46079583986737838</v>
      </c>
      <c r="CD12" s="69">
        <v>0.39575867161047368</v>
      </c>
      <c r="CE12" s="69">
        <v>0.23487012851144679</v>
      </c>
      <c r="CF12" s="69"/>
      <c r="CG12" s="69">
        <f t="shared" si="47"/>
        <v>-0.22592571135593159</v>
      </c>
      <c r="CH12" s="69">
        <f>'RD T1'!E243</f>
        <v>0.16463179241531753</v>
      </c>
      <c r="CI12" s="69">
        <f t="shared" si="48"/>
        <v>-6.1293918940614062E-2</v>
      </c>
      <c r="CK12" t="str">
        <f t="shared" si="49"/>
        <v>23 Teaching and other educational professionals</v>
      </c>
      <c r="CL12" s="69">
        <v>0.14464166479194709</v>
      </c>
      <c r="CM12" s="69">
        <v>0.15053532125745209</v>
      </c>
      <c r="CN12" s="69">
        <v>0.20815978080866207</v>
      </c>
      <c r="CO12" s="69">
        <v>0.1623768415179771</v>
      </c>
      <c r="CP12" s="69">
        <v>0.12781906392214049</v>
      </c>
      <c r="CQ12" s="69"/>
      <c r="CR12" s="69">
        <f t="shared" si="50"/>
        <v>-8.0340716886521585E-2</v>
      </c>
      <c r="CS12" s="69">
        <f>'RD T1'!E272</f>
        <v>6.9534485240089344E-2</v>
      </c>
      <c r="CT12" s="69">
        <f t="shared" si="51"/>
        <v>-1.0806231646432241E-2</v>
      </c>
    </row>
    <row r="13" spans="1:98" x14ac:dyDescent="0.2">
      <c r="A13" s="10" t="str">
        <f>name!D9</f>
        <v>24 Business, media and public service professionals</v>
      </c>
      <c r="B13" s="69">
        <v>0.33103895508991127</v>
      </c>
      <c r="C13" s="69">
        <v>0.49295992776579489</v>
      </c>
      <c r="D13" s="69">
        <v>0.50029227889032224</v>
      </c>
      <c r="E13" s="69">
        <v>0.71015295352700492</v>
      </c>
      <c r="F13" s="69">
        <v>1.1126405219829201</v>
      </c>
      <c r="G13" s="11"/>
      <c r="H13" s="69">
        <f t="shared" si="26"/>
        <v>0.61234824309259783</v>
      </c>
      <c r="I13" s="69">
        <f>'RD T1'!E41</f>
        <v>0.38583758280740216</v>
      </c>
      <c r="J13" s="69">
        <f t="shared" si="27"/>
        <v>0.99818582590000005</v>
      </c>
      <c r="L13" t="str">
        <f t="shared" si="28"/>
        <v>24 Business, media and public service professionals</v>
      </c>
      <c r="M13" s="69">
        <v>4.0761963926391909</v>
      </c>
      <c r="N13" s="69">
        <v>6.2557832277843834</v>
      </c>
      <c r="O13" s="69">
        <v>6.2755223263480575</v>
      </c>
      <c r="P13" s="69">
        <v>8.2263860324919111</v>
      </c>
      <c r="Q13" s="69">
        <v>11.696122528331394</v>
      </c>
      <c r="R13" s="11"/>
      <c r="S13" s="69">
        <f t="shared" si="29"/>
        <v>5.4206002019833361</v>
      </c>
      <c r="T13" s="69">
        <f>'RD T1'!E70</f>
        <v>4.3312030677965216</v>
      </c>
      <c r="U13" s="69">
        <f t="shared" si="30"/>
        <v>9.7518032697798578</v>
      </c>
      <c r="W13" t="str">
        <f t="shared" si="31"/>
        <v>24 Business, media and public service professionals</v>
      </c>
      <c r="X13" s="69">
        <v>8.756757563334757</v>
      </c>
      <c r="Y13" s="69">
        <v>9.2764042002681038</v>
      </c>
      <c r="Z13" s="69">
        <v>10.882469728581546</v>
      </c>
      <c r="AA13" s="69">
        <v>11.978554975757058</v>
      </c>
      <c r="AB13" s="69">
        <v>13.205464930232043</v>
      </c>
      <c r="AC13" s="69"/>
      <c r="AD13" s="69">
        <f t="shared" si="32"/>
        <v>2.3229952016504978</v>
      </c>
      <c r="AE13" s="69">
        <f>'RD T1'!E99</f>
        <v>6.4279590788217034</v>
      </c>
      <c r="AF13" s="69">
        <f t="shared" si="33"/>
        <v>8.7509542804722003</v>
      </c>
      <c r="AH13" t="str">
        <f t="shared" si="34"/>
        <v>24 Business, media and public service professionals</v>
      </c>
      <c r="AI13" s="69">
        <v>1.0524508349290527</v>
      </c>
      <c r="AJ13" s="69">
        <v>0.97079379043523251</v>
      </c>
      <c r="AK13" s="69">
        <v>1.1572962147315755</v>
      </c>
      <c r="AL13" s="69">
        <v>1.127532529717618</v>
      </c>
      <c r="AM13" s="69">
        <v>1.1827200494288665</v>
      </c>
      <c r="AN13" s="69"/>
      <c r="AO13" s="69">
        <f t="shared" si="35"/>
        <v>2.5423834697291037E-2</v>
      </c>
      <c r="AP13" s="69">
        <f>'RD T1'!E128</f>
        <v>0.44262713927883651</v>
      </c>
      <c r="AQ13" s="69">
        <f t="shared" si="36"/>
        <v>0.46805097397612755</v>
      </c>
      <c r="AS13" t="str">
        <f t="shared" si="37"/>
        <v>24 Business, media and public service professionals</v>
      </c>
      <c r="AT13" s="69">
        <v>1.4933942151670108</v>
      </c>
      <c r="AU13" s="69">
        <v>1.5004456230727063</v>
      </c>
      <c r="AV13" s="69">
        <v>1.7581847576312808</v>
      </c>
      <c r="AW13" s="69">
        <v>1.9069751868490894</v>
      </c>
      <c r="AX13" s="69">
        <v>2.1118373867255573</v>
      </c>
      <c r="AY13" s="69"/>
      <c r="AZ13" s="69">
        <f t="shared" si="38"/>
        <v>0.35365262909427653</v>
      </c>
      <c r="BA13" s="69">
        <f>'RD T1'!E157</f>
        <v>0.95668359315406604</v>
      </c>
      <c r="BB13" s="69">
        <f t="shared" si="39"/>
        <v>1.3103362222483426</v>
      </c>
      <c r="BD13" t="str">
        <f t="shared" si="40"/>
        <v>24 Business, media and public service professionals</v>
      </c>
      <c r="BE13" s="69">
        <v>3.272082701474281</v>
      </c>
      <c r="BF13" s="69">
        <v>4.1094528439343225</v>
      </c>
      <c r="BG13" s="69">
        <v>4.5339776860141221</v>
      </c>
      <c r="BH13" s="69">
        <v>5.1088083331340668</v>
      </c>
      <c r="BI13" s="69">
        <v>5.6356561909814777</v>
      </c>
      <c r="BJ13" s="69"/>
      <c r="BK13" s="69">
        <f t="shared" si="41"/>
        <v>1.1016785049673556</v>
      </c>
      <c r="BL13" s="69">
        <f>'RD T1'!E186</f>
        <v>2.2145193596333641</v>
      </c>
      <c r="BM13" s="69">
        <f t="shared" si="42"/>
        <v>3.3161978646007197</v>
      </c>
      <c r="BO13" t="str">
        <f t="shared" si="43"/>
        <v>24 Business, media and public service professionals</v>
      </c>
      <c r="BP13" s="69">
        <v>2.6308922575539984</v>
      </c>
      <c r="BQ13" s="69">
        <v>2.9801934069325018</v>
      </c>
      <c r="BR13" s="69">
        <v>2.9164732563811158</v>
      </c>
      <c r="BS13" s="69">
        <v>3.0814547875185223</v>
      </c>
      <c r="BT13" s="69">
        <v>2.7252930008541405</v>
      </c>
      <c r="BU13" s="69"/>
      <c r="BV13" s="69">
        <f t="shared" si="44"/>
        <v>-0.19118025552697526</v>
      </c>
      <c r="BW13" s="69">
        <f>'RD T1'!E215</f>
        <v>1.2806291450258511</v>
      </c>
      <c r="BX13" s="69">
        <f t="shared" si="45"/>
        <v>1.0894488894988759</v>
      </c>
      <c r="BZ13" t="str">
        <f t="shared" si="46"/>
        <v>24 Business, media and public service professionals</v>
      </c>
      <c r="CA13" s="69">
        <v>1.5996135972422432</v>
      </c>
      <c r="CB13" s="69">
        <v>1.7338186204347468</v>
      </c>
      <c r="CC13" s="69">
        <v>1.8144518937820864</v>
      </c>
      <c r="CD13" s="69">
        <v>1.6720451363828348</v>
      </c>
      <c r="CE13" s="69">
        <v>1.0787390345574634</v>
      </c>
      <c r="CF13" s="69"/>
      <c r="CG13" s="69">
        <f t="shared" si="47"/>
        <v>-0.73571285922462293</v>
      </c>
      <c r="CH13" s="69">
        <f>'RD T1'!E244</f>
        <v>0.5898740300444737</v>
      </c>
      <c r="CI13" s="69">
        <f t="shared" si="48"/>
        <v>-0.14583882918014923</v>
      </c>
      <c r="CK13" t="str">
        <f t="shared" si="49"/>
        <v>24 Business, media and public service professionals</v>
      </c>
      <c r="CL13" s="69">
        <v>0.54185816372244067</v>
      </c>
      <c r="CM13" s="69">
        <v>0.58745234038688909</v>
      </c>
      <c r="CN13" s="69">
        <v>0.70431878321645613</v>
      </c>
      <c r="CO13" s="69">
        <v>0.53452295296325159</v>
      </c>
      <c r="CP13" s="69">
        <v>0.40177856075013463</v>
      </c>
      <c r="CQ13" s="69"/>
      <c r="CR13" s="69">
        <f t="shared" si="50"/>
        <v>-0.30254022246632151</v>
      </c>
      <c r="CS13" s="69">
        <f>'RD T1'!E273</f>
        <v>0.18624062387924997</v>
      </c>
      <c r="CT13" s="69">
        <f t="shared" si="51"/>
        <v>-0.11629959858707153</v>
      </c>
    </row>
    <row r="14" spans="1:98" x14ac:dyDescent="0.2">
      <c r="A14" s="10" t="str">
        <f>name!D10</f>
        <v>31 Science, engineering and technology associate professionals</v>
      </c>
      <c r="B14" s="69">
        <v>0.10548227417184941</v>
      </c>
      <c r="C14" s="69">
        <v>0.16203126424408709</v>
      </c>
      <c r="D14" s="69">
        <v>0.1545606586462428</v>
      </c>
      <c r="E14" s="69">
        <v>0.18689091748931447</v>
      </c>
      <c r="F14" s="69">
        <v>0.30343784019119335</v>
      </c>
      <c r="G14" s="11"/>
      <c r="H14" s="69">
        <f t="shared" si="26"/>
        <v>0.14887718154495055</v>
      </c>
      <c r="I14" s="69">
        <f>'RD T1'!E42</f>
        <v>9.6719931672800297E-2</v>
      </c>
      <c r="J14" s="69">
        <f t="shared" si="27"/>
        <v>0.24559711321775085</v>
      </c>
      <c r="L14" t="str">
        <f t="shared" si="28"/>
        <v>31 Science, engineering and technology associate professionals</v>
      </c>
      <c r="M14" s="69">
        <v>0.70242169917505737</v>
      </c>
      <c r="N14" s="69">
        <v>1.0446903792235269</v>
      </c>
      <c r="O14" s="69">
        <v>1.0029595173140786</v>
      </c>
      <c r="P14" s="69">
        <v>1.0840905904726181</v>
      </c>
      <c r="Q14" s="69">
        <v>1.5255719897736448</v>
      </c>
      <c r="R14" s="11"/>
      <c r="S14" s="69">
        <f t="shared" si="29"/>
        <v>0.52261247245956621</v>
      </c>
      <c r="T14" s="69">
        <f>'RD T1'!E71</f>
        <v>0.49975349261994068</v>
      </c>
      <c r="U14" s="69">
        <f t="shared" si="30"/>
        <v>1.0223659650795069</v>
      </c>
      <c r="W14" t="str">
        <f t="shared" si="31"/>
        <v>31 Science, engineering and technology associate professionals</v>
      </c>
      <c r="X14" s="69">
        <v>1.8858393660009569</v>
      </c>
      <c r="Y14" s="69">
        <v>2.0720456458024348</v>
      </c>
      <c r="Z14" s="69">
        <v>2.2967270929225485</v>
      </c>
      <c r="AA14" s="69">
        <v>2.1098228549751048</v>
      </c>
      <c r="AB14" s="69">
        <v>2.3335990281150623</v>
      </c>
      <c r="AC14" s="69"/>
      <c r="AD14" s="69">
        <f t="shared" si="32"/>
        <v>3.687193519251375E-2</v>
      </c>
      <c r="AE14" s="69">
        <f>'RD T1'!E100</f>
        <v>0.97361539310363288</v>
      </c>
      <c r="AF14" s="69">
        <f t="shared" si="33"/>
        <v>1.0104873282961466</v>
      </c>
      <c r="AH14" t="str">
        <f t="shared" si="34"/>
        <v>31 Science, engineering and technology associate professionals</v>
      </c>
      <c r="AI14" s="69">
        <v>0.33034218904848828</v>
      </c>
      <c r="AJ14" s="69">
        <v>0.3759885561267548</v>
      </c>
      <c r="AK14" s="69">
        <v>0.44790124176947682</v>
      </c>
      <c r="AL14" s="69">
        <v>0.44268500692448531</v>
      </c>
      <c r="AM14" s="69">
        <v>0.5722802722407111</v>
      </c>
      <c r="AN14" s="69"/>
      <c r="AO14" s="69">
        <f t="shared" si="35"/>
        <v>0.12437903047123428</v>
      </c>
      <c r="AP14" s="69">
        <f>'RD T1'!E129</f>
        <v>0.22401626709598196</v>
      </c>
      <c r="AQ14" s="69">
        <f t="shared" si="36"/>
        <v>0.34839529756721621</v>
      </c>
      <c r="AS14" t="str">
        <f t="shared" si="37"/>
        <v>31 Science, engineering and technology associate professionals</v>
      </c>
      <c r="AT14" s="69">
        <v>0.92545299312195883</v>
      </c>
      <c r="AU14" s="69">
        <v>0.93030949388238615</v>
      </c>
      <c r="AV14" s="69">
        <v>1.0169994718791528</v>
      </c>
      <c r="AW14" s="69">
        <v>0.83564251923375577</v>
      </c>
      <c r="AX14" s="69">
        <v>0.83073383386110777</v>
      </c>
      <c r="AY14" s="69"/>
      <c r="AZ14" s="69">
        <f t="shared" si="38"/>
        <v>-0.18626563801804508</v>
      </c>
      <c r="BA14" s="69">
        <f>'RD T1'!E158</f>
        <v>0.31917019554936882</v>
      </c>
      <c r="BB14" s="69">
        <f t="shared" si="39"/>
        <v>0.13290455753132374</v>
      </c>
      <c r="BD14" t="str">
        <f t="shared" si="40"/>
        <v>31 Science, engineering and technology associate professionals</v>
      </c>
      <c r="BE14" s="69">
        <v>1.4225927722325544</v>
      </c>
      <c r="BF14" s="69">
        <v>1.5843793093728771</v>
      </c>
      <c r="BG14" s="69">
        <v>1.7168439652285468</v>
      </c>
      <c r="BH14" s="69">
        <v>1.359814521833542</v>
      </c>
      <c r="BI14" s="69">
        <v>1.1581427562536477</v>
      </c>
      <c r="BJ14" s="69"/>
      <c r="BK14" s="69">
        <f t="shared" si="41"/>
        <v>-0.55870120897489906</v>
      </c>
      <c r="BL14" s="69">
        <f>'RD T1'!E187</f>
        <v>0.46038737940062346</v>
      </c>
      <c r="BM14" s="69">
        <f t="shared" si="42"/>
        <v>-9.8313829574275591E-2</v>
      </c>
      <c r="BO14" t="str">
        <f t="shared" si="43"/>
        <v>31 Science, engineering and technology associate professionals</v>
      </c>
      <c r="BP14" s="69">
        <v>1.1504711103086791</v>
      </c>
      <c r="BQ14" s="69">
        <v>1.3771872839398578</v>
      </c>
      <c r="BR14" s="69">
        <v>1.4280510643375033</v>
      </c>
      <c r="BS14" s="69">
        <v>1.2490723842598843</v>
      </c>
      <c r="BT14" s="69">
        <v>1.1762704742839314</v>
      </c>
      <c r="BU14" s="69"/>
      <c r="BV14" s="69">
        <f t="shared" si="44"/>
        <v>-0.2517805900535719</v>
      </c>
      <c r="BW14" s="69">
        <f>'RD T1'!E216</f>
        <v>0.47563334027699888</v>
      </c>
      <c r="BX14" s="69">
        <f t="shared" si="45"/>
        <v>0.22385275022342699</v>
      </c>
      <c r="BZ14" t="str">
        <f t="shared" si="46"/>
        <v>31 Science, engineering and technology associate professionals</v>
      </c>
      <c r="CA14" s="69">
        <v>0.88341203344918884</v>
      </c>
      <c r="CB14" s="69">
        <v>0.98955888421626026</v>
      </c>
      <c r="CC14" s="69">
        <v>1.149498909690569</v>
      </c>
      <c r="CD14" s="69">
        <v>0.8455909994854458</v>
      </c>
      <c r="CE14" s="69">
        <v>0.64715041716001154</v>
      </c>
      <c r="CF14" s="69"/>
      <c r="CG14" s="69">
        <f t="shared" si="47"/>
        <v>-0.50234849253055747</v>
      </c>
      <c r="CH14" s="69">
        <f>'RD T1'!E245</f>
        <v>0.28930095156561747</v>
      </c>
      <c r="CI14" s="69">
        <f t="shared" si="48"/>
        <v>-0.21304754096494</v>
      </c>
      <c r="CK14" t="str">
        <f t="shared" si="49"/>
        <v>31 Science, engineering and technology associate professionals</v>
      </c>
      <c r="CL14" s="69">
        <v>0.23719376065304817</v>
      </c>
      <c r="CM14" s="69">
        <v>0.2844461646834146</v>
      </c>
      <c r="CN14" s="69">
        <v>0.37553920113529671</v>
      </c>
      <c r="CO14" s="69">
        <v>0.29750746384066346</v>
      </c>
      <c r="CP14" s="69">
        <v>0.34336668571081469</v>
      </c>
      <c r="CQ14" s="69"/>
      <c r="CR14" s="69">
        <f t="shared" si="50"/>
        <v>-3.2172515424482018E-2</v>
      </c>
      <c r="CS14" s="69">
        <f>'RD T1'!E274</f>
        <v>0.12469905572053798</v>
      </c>
      <c r="CT14" s="69">
        <f t="shared" si="51"/>
        <v>9.2526540296055962E-2</v>
      </c>
    </row>
    <row r="15" spans="1:98" x14ac:dyDescent="0.2">
      <c r="A15" s="10" t="str">
        <f>name!D11</f>
        <v>32 Health and social care associate professionals</v>
      </c>
      <c r="B15" s="69">
        <v>2.8990691881825004E-2</v>
      </c>
      <c r="C15" s="69">
        <v>4.29439878442451E-2</v>
      </c>
      <c r="D15" s="69">
        <v>3.8590225053852671E-2</v>
      </c>
      <c r="E15" s="69">
        <v>5.4948353077098173E-2</v>
      </c>
      <c r="F15" s="69">
        <v>0.10599278646002201</v>
      </c>
      <c r="G15" s="11"/>
      <c r="H15" s="69">
        <f t="shared" si="26"/>
        <v>6.7402561406169348E-2</v>
      </c>
      <c r="I15" s="69">
        <f>'RD T1'!E43</f>
        <v>3.8720882547298836E-2</v>
      </c>
      <c r="J15" s="69">
        <f t="shared" si="27"/>
        <v>0.10612344395346818</v>
      </c>
      <c r="L15" t="str">
        <f t="shared" si="28"/>
        <v>32 Health and social care associate professionals</v>
      </c>
      <c r="M15" s="69">
        <v>0.73785579472502505</v>
      </c>
      <c r="N15" s="69">
        <v>1.1846379233510465</v>
      </c>
      <c r="O15" s="69">
        <v>1.2150896405071796</v>
      </c>
      <c r="P15" s="69">
        <v>1.5959461750926098</v>
      </c>
      <c r="Q15" s="69">
        <v>2.8030371555736924</v>
      </c>
      <c r="R15" s="11"/>
      <c r="S15" s="69">
        <f t="shared" si="29"/>
        <v>1.5879475150665128</v>
      </c>
      <c r="T15" s="69">
        <f>'RD T1'!E72</f>
        <v>1.0504496703482853</v>
      </c>
      <c r="U15" s="69">
        <f t="shared" si="30"/>
        <v>2.6383971854147981</v>
      </c>
      <c r="W15" t="str">
        <f t="shared" si="31"/>
        <v>32 Health and social care associate professionals</v>
      </c>
      <c r="X15" s="69">
        <v>2.6530911316861117</v>
      </c>
      <c r="Y15" s="69">
        <v>3.0269400846052816</v>
      </c>
      <c r="Z15" s="69">
        <v>3.3804684958869764</v>
      </c>
      <c r="AA15" s="69">
        <v>3.7335561123063141</v>
      </c>
      <c r="AB15" s="69">
        <v>4.4419888265119143</v>
      </c>
      <c r="AC15" s="69"/>
      <c r="AD15" s="69">
        <f t="shared" si="32"/>
        <v>1.0615203306249379</v>
      </c>
      <c r="AE15" s="69">
        <f>'RD T1'!E101</f>
        <v>2.539727886342579</v>
      </c>
      <c r="AF15" s="69">
        <f t="shared" si="33"/>
        <v>3.6012482169675168</v>
      </c>
      <c r="AH15" t="str">
        <f t="shared" si="34"/>
        <v>32 Health and social care associate professionals</v>
      </c>
      <c r="AI15" s="69">
        <v>1.9341143762366135</v>
      </c>
      <c r="AJ15" s="69">
        <v>1.6695566343620791</v>
      </c>
      <c r="AK15" s="69">
        <v>1.7690625499681856</v>
      </c>
      <c r="AL15" s="69">
        <v>1.3347182671278577</v>
      </c>
      <c r="AM15" s="69">
        <v>0.81746439409709881</v>
      </c>
      <c r="AN15" s="69"/>
      <c r="AO15" s="69">
        <f t="shared" si="35"/>
        <v>-0.95159815587108676</v>
      </c>
      <c r="AP15" s="69">
        <f>'RD T1'!E130</f>
        <v>0.53717600489615092</v>
      </c>
      <c r="AQ15" s="69">
        <f t="shared" si="36"/>
        <v>-0.41442215097493584</v>
      </c>
      <c r="AS15" t="str">
        <f t="shared" si="37"/>
        <v>32 Health and social care associate professionals</v>
      </c>
      <c r="AT15" s="69">
        <v>0.38984978683503041</v>
      </c>
      <c r="AU15" s="69">
        <v>0.40688751058013978</v>
      </c>
      <c r="AV15" s="69">
        <v>0.47565631618724302</v>
      </c>
      <c r="AW15" s="69">
        <v>0.45260604914049329</v>
      </c>
      <c r="AX15" s="69">
        <v>0.49802341814234957</v>
      </c>
      <c r="AY15" s="69"/>
      <c r="AZ15" s="69">
        <f t="shared" si="38"/>
        <v>2.236710195510655E-2</v>
      </c>
      <c r="BA15" s="69">
        <f>'RD T1'!E159</f>
        <v>0.26798586877972841</v>
      </c>
      <c r="BB15" s="69">
        <f t="shared" si="39"/>
        <v>0.29035297073483496</v>
      </c>
      <c r="BD15" t="str">
        <f t="shared" si="40"/>
        <v>32 Health and social care associate professionals</v>
      </c>
      <c r="BE15" s="69">
        <v>1.5190926489213334</v>
      </c>
      <c r="BF15" s="69">
        <v>1.9973188423565029</v>
      </c>
      <c r="BG15" s="69">
        <v>1.8953786252032467</v>
      </c>
      <c r="BH15" s="69">
        <v>1.971321966627704</v>
      </c>
      <c r="BI15" s="69">
        <v>2.0121417642735997</v>
      </c>
      <c r="BJ15" s="69"/>
      <c r="BK15" s="69">
        <f t="shared" si="41"/>
        <v>0.11676313907035296</v>
      </c>
      <c r="BL15" s="69">
        <f>'RD T1'!E188</f>
        <v>1.1302523644866822</v>
      </c>
      <c r="BM15" s="69">
        <f t="shared" si="42"/>
        <v>1.2470155035570352</v>
      </c>
      <c r="BO15" t="str">
        <f t="shared" si="43"/>
        <v>32 Health and social care associate professionals</v>
      </c>
      <c r="BP15" s="69">
        <v>1.3937556218896372</v>
      </c>
      <c r="BQ15" s="69">
        <v>1.6340214104005151</v>
      </c>
      <c r="BR15" s="69">
        <v>1.3548744730958155</v>
      </c>
      <c r="BS15" s="69">
        <v>1.3613378091659356</v>
      </c>
      <c r="BT15" s="69">
        <v>1.0776968588608327</v>
      </c>
      <c r="BU15" s="69"/>
      <c r="BV15" s="69">
        <f t="shared" si="44"/>
        <v>-0.27717761423498288</v>
      </c>
      <c r="BW15" s="69">
        <f>'RD T1'!E217</f>
        <v>0.693847906749956</v>
      </c>
      <c r="BX15" s="69">
        <f t="shared" si="45"/>
        <v>0.41667029251497312</v>
      </c>
      <c r="BZ15" t="str">
        <f t="shared" si="46"/>
        <v>32 Health and social care associate professionals</v>
      </c>
      <c r="CA15" s="69">
        <v>0.54342227608018057</v>
      </c>
      <c r="CB15" s="69">
        <v>0.53082233906571796</v>
      </c>
      <c r="CC15" s="69">
        <v>0.43800848700338602</v>
      </c>
      <c r="CD15" s="69">
        <v>0.34840612076785543</v>
      </c>
      <c r="CE15" s="69">
        <v>0.19264597993046659</v>
      </c>
      <c r="CF15" s="69"/>
      <c r="CG15" s="69">
        <f t="shared" si="47"/>
        <v>-0.24536250707291943</v>
      </c>
      <c r="CH15" s="69">
        <f>'RD T1'!E246</f>
        <v>0.13363608319083187</v>
      </c>
      <c r="CI15" s="69">
        <f t="shared" si="48"/>
        <v>-0.11172642388208756</v>
      </c>
      <c r="CK15" t="str">
        <f t="shared" si="49"/>
        <v>32 Health and social care associate professionals</v>
      </c>
      <c r="CL15" s="69">
        <v>0.10165403318402384</v>
      </c>
      <c r="CM15" s="69">
        <v>0.10873214312695489</v>
      </c>
      <c r="CN15" s="69">
        <v>0.12747777201919094</v>
      </c>
      <c r="CO15" s="69">
        <v>9.708413478973088E-2</v>
      </c>
      <c r="CP15" s="69">
        <v>9.3987806818003658E-2</v>
      </c>
      <c r="CQ15" s="69"/>
      <c r="CR15" s="69">
        <f t="shared" si="50"/>
        <v>-3.3489965201187286E-2</v>
      </c>
      <c r="CS15" s="69">
        <f>'RD T1'!E275</f>
        <v>4.1301722624011251E-2</v>
      </c>
      <c r="CT15" s="69">
        <f t="shared" si="51"/>
        <v>7.8117574228239658E-3</v>
      </c>
    </row>
    <row r="16" spans="1:98" x14ac:dyDescent="0.2">
      <c r="A16" s="10" t="str">
        <f>name!D12</f>
        <v>33 Protective service occupations</v>
      </c>
      <c r="B16" s="69">
        <v>1.7839134392013112E-2</v>
      </c>
      <c r="C16" s="69">
        <v>2.6421112799915693E-2</v>
      </c>
      <c r="D16" s="69">
        <v>2.3626902451100492E-2</v>
      </c>
      <c r="E16" s="69">
        <v>3.9170414682861199E-2</v>
      </c>
      <c r="F16" s="69">
        <v>7.2774372788175959E-2</v>
      </c>
      <c r="G16" s="11"/>
      <c r="H16" s="69">
        <f t="shared" si="26"/>
        <v>4.9147470337075463E-2</v>
      </c>
      <c r="I16" s="69">
        <f>'RD T1'!E44</f>
        <v>1.7610322197935523E-2</v>
      </c>
      <c r="J16" s="69">
        <f t="shared" si="27"/>
        <v>6.675779253501099E-2</v>
      </c>
      <c r="L16" t="str">
        <f t="shared" si="28"/>
        <v>33 Protective service occupations</v>
      </c>
      <c r="M16" s="69">
        <v>0.23980399464632549</v>
      </c>
      <c r="N16" s="69">
        <v>0.32222634712092768</v>
      </c>
      <c r="O16" s="69">
        <v>0.29500835929193914</v>
      </c>
      <c r="P16" s="69">
        <v>0.46234788295147022</v>
      </c>
      <c r="Q16" s="69">
        <v>0.80726894710877062</v>
      </c>
      <c r="R16" s="11"/>
      <c r="S16" s="69">
        <f t="shared" si="29"/>
        <v>0.51226058781683148</v>
      </c>
      <c r="T16" s="69">
        <f>'RD T1'!E73</f>
        <v>0.17791272303889863</v>
      </c>
      <c r="U16" s="69">
        <f t="shared" si="30"/>
        <v>0.69017331085573008</v>
      </c>
      <c r="W16" t="str">
        <f t="shared" si="31"/>
        <v>33 Protective service occupations</v>
      </c>
      <c r="X16" s="69">
        <v>1.1229420870725997</v>
      </c>
      <c r="Y16" s="69">
        <v>1.1121849340947501</v>
      </c>
      <c r="Z16" s="69">
        <v>1.307749976992675</v>
      </c>
      <c r="AA16" s="69">
        <v>1.712410213134099</v>
      </c>
      <c r="AB16" s="69">
        <v>2.4931813289430034</v>
      </c>
      <c r="AC16" s="69"/>
      <c r="AD16" s="69">
        <f t="shared" si="32"/>
        <v>1.1854313519503283</v>
      </c>
      <c r="AE16" s="69">
        <f>'RD T1'!E102</f>
        <v>0.82007879202085698</v>
      </c>
      <c r="AF16" s="69">
        <f t="shared" si="33"/>
        <v>2.0055101439711853</v>
      </c>
      <c r="AH16" t="str">
        <f t="shared" si="34"/>
        <v>33 Protective service occupations</v>
      </c>
      <c r="AI16" s="69">
        <v>0.32150563005058125</v>
      </c>
      <c r="AJ16" s="69">
        <v>0.31424286554866432</v>
      </c>
      <c r="AK16" s="69">
        <v>0.36696889992606296</v>
      </c>
      <c r="AL16" s="69">
        <v>0.47781134980129947</v>
      </c>
      <c r="AM16" s="69">
        <v>0.68125879219283025</v>
      </c>
      <c r="AN16" s="69"/>
      <c r="AO16" s="69">
        <f t="shared" si="35"/>
        <v>0.31428989226676729</v>
      </c>
      <c r="AP16" s="69">
        <f>'RD T1'!E131</f>
        <v>0.19914294133361005</v>
      </c>
      <c r="AQ16" s="69">
        <f t="shared" si="36"/>
        <v>0.51343283360037728</v>
      </c>
      <c r="AS16" t="str">
        <f t="shared" si="37"/>
        <v>33 Protective service occupations</v>
      </c>
      <c r="AT16" s="69">
        <v>0.29351840766873144</v>
      </c>
      <c r="AU16" s="69">
        <v>0.25562161043403281</v>
      </c>
      <c r="AV16" s="69">
        <v>0.29337950535549384</v>
      </c>
      <c r="AW16" s="69">
        <v>0.33367850992748627</v>
      </c>
      <c r="AX16" s="69">
        <v>0.40229942005929153</v>
      </c>
      <c r="AY16" s="69"/>
      <c r="AZ16" s="69">
        <f t="shared" si="38"/>
        <v>0.10891991470379769</v>
      </c>
      <c r="BA16" s="69">
        <f>'RD T1'!E160</f>
        <v>0.13678512753144198</v>
      </c>
      <c r="BB16" s="69">
        <f t="shared" si="39"/>
        <v>0.24570504223523967</v>
      </c>
      <c r="BD16" t="str">
        <f t="shared" si="40"/>
        <v>33 Protective service occupations</v>
      </c>
      <c r="BE16" s="69">
        <v>0.97489973564109911</v>
      </c>
      <c r="BF16" s="69">
        <v>0.95720820990409206</v>
      </c>
      <c r="BG16" s="69">
        <v>1.0013476064545046</v>
      </c>
      <c r="BH16" s="69">
        <v>1.1797209861291642</v>
      </c>
      <c r="BI16" s="69">
        <v>1.2585675090524602</v>
      </c>
      <c r="BJ16" s="69"/>
      <c r="BK16" s="69">
        <f t="shared" si="41"/>
        <v>0.25721990259795557</v>
      </c>
      <c r="BL16" s="69">
        <f>'RD T1'!E189</f>
        <v>0.30777172866665703</v>
      </c>
      <c r="BM16" s="69">
        <f t="shared" si="42"/>
        <v>0.5649916312646126</v>
      </c>
      <c r="BO16" t="str">
        <f t="shared" si="43"/>
        <v>33 Protective service occupations</v>
      </c>
      <c r="BP16" s="69">
        <v>1.2234920736890618</v>
      </c>
      <c r="BQ16" s="69">
        <v>1.263430305990985</v>
      </c>
      <c r="BR16" s="69">
        <v>1.2264056888126795</v>
      </c>
      <c r="BS16" s="69">
        <v>1.4725675805046985</v>
      </c>
      <c r="BT16" s="69">
        <v>1.3661559365469311</v>
      </c>
      <c r="BU16" s="69"/>
      <c r="BV16" s="69">
        <f t="shared" si="44"/>
        <v>0.1397502477342516</v>
      </c>
      <c r="BW16" s="69">
        <f>'RD T1'!E218</f>
        <v>0.43969645074249564</v>
      </c>
      <c r="BX16" s="69">
        <f t="shared" si="45"/>
        <v>0.57944669847674724</v>
      </c>
      <c r="BZ16" t="str">
        <f t="shared" si="46"/>
        <v>33 Protective service occupations</v>
      </c>
      <c r="CA16" s="69">
        <v>0.70809080661116952</v>
      </c>
      <c r="CB16" s="69">
        <v>0.66375365915126239</v>
      </c>
      <c r="CC16" s="69">
        <v>0.6810060787095934</v>
      </c>
      <c r="CD16" s="69">
        <v>0.70468436216236363</v>
      </c>
      <c r="CE16" s="69">
        <v>0.45316883159484406</v>
      </c>
      <c r="CF16" s="69"/>
      <c r="CG16" s="69">
        <f t="shared" si="47"/>
        <v>-0.22783724711474934</v>
      </c>
      <c r="CH16" s="69">
        <f>'RD T1'!E247</f>
        <v>0.21420509100922755</v>
      </c>
      <c r="CI16" s="69">
        <f t="shared" si="48"/>
        <v>-1.3632156105521792E-2</v>
      </c>
      <c r="CK16" t="str">
        <f t="shared" si="49"/>
        <v>33 Protective service occupations</v>
      </c>
      <c r="CL16" s="69">
        <v>0.17613446002295585</v>
      </c>
      <c r="CM16" s="69">
        <v>0.13708954842779977</v>
      </c>
      <c r="CN16" s="69">
        <v>0.15262079221972813</v>
      </c>
      <c r="CO16" s="69">
        <v>0.11984552905460619</v>
      </c>
      <c r="CP16" s="69">
        <v>9.6446713561202074E-2</v>
      </c>
      <c r="CQ16" s="69"/>
      <c r="CR16" s="69">
        <f t="shared" si="50"/>
        <v>-5.6174078658526055E-2</v>
      </c>
      <c r="CS16" s="69">
        <f>'RD T1'!E276</f>
        <v>2.7427793543198787E-2</v>
      </c>
      <c r="CT16" s="69">
        <f t="shared" si="51"/>
        <v>-2.8746285115327268E-2</v>
      </c>
    </row>
    <row r="17" spans="1:98" x14ac:dyDescent="0.2">
      <c r="A17" s="10" t="str">
        <f>name!D13</f>
        <v>34 Culture, media and sports occupations</v>
      </c>
      <c r="B17" s="69">
        <v>4.9985588063098531E-2</v>
      </c>
      <c r="C17" s="69">
        <v>7.593935949392755E-2</v>
      </c>
      <c r="D17" s="69">
        <v>7.7963778628592453E-2</v>
      </c>
      <c r="E17" s="69">
        <v>9.4746258103442699E-2</v>
      </c>
      <c r="F17" s="69">
        <v>0.13761380700468928</v>
      </c>
      <c r="G17" s="11"/>
      <c r="H17" s="69">
        <f t="shared" si="26"/>
        <v>5.9650028376096828E-2</v>
      </c>
      <c r="I17" s="69">
        <f>'RD T1'!E45</f>
        <v>5.3240767911244755E-2</v>
      </c>
      <c r="J17" s="69">
        <f t="shared" si="27"/>
        <v>0.11289079628734158</v>
      </c>
      <c r="L17" t="str">
        <f t="shared" si="28"/>
        <v>34 Culture, media and sports occupations</v>
      </c>
      <c r="M17" s="69">
        <v>1.1655813742758623</v>
      </c>
      <c r="N17" s="69">
        <v>1.6680357902556571</v>
      </c>
      <c r="O17" s="69">
        <v>1.6234152893605194</v>
      </c>
      <c r="P17" s="69">
        <v>1.8367822666722997</v>
      </c>
      <c r="Q17" s="69">
        <v>2.5953529344185866</v>
      </c>
      <c r="R17" s="11"/>
      <c r="S17" s="69">
        <f t="shared" si="29"/>
        <v>0.97193764505806723</v>
      </c>
      <c r="T17" s="69">
        <f>'RD T1'!E74</f>
        <v>1.0144065955302413</v>
      </c>
      <c r="U17" s="69">
        <f t="shared" si="30"/>
        <v>1.9863442405883085</v>
      </c>
      <c r="W17" t="str">
        <f t="shared" si="31"/>
        <v>34 Culture, media and sports occupations</v>
      </c>
      <c r="X17" s="69">
        <v>3.3303683883827104</v>
      </c>
      <c r="Y17" s="69">
        <v>3.3440746759799542</v>
      </c>
      <c r="Z17" s="69">
        <v>3.4282385177689152</v>
      </c>
      <c r="AA17" s="69">
        <v>3.3214025898738018</v>
      </c>
      <c r="AB17" s="69">
        <v>3.7185260015601251</v>
      </c>
      <c r="AC17" s="69"/>
      <c r="AD17" s="69">
        <f t="shared" si="32"/>
        <v>0.29028748379120994</v>
      </c>
      <c r="AE17" s="69">
        <f>'RD T1'!E103</f>
        <v>1.6827426855521597</v>
      </c>
      <c r="AF17" s="69">
        <f t="shared" si="33"/>
        <v>1.9730301693433696</v>
      </c>
      <c r="AH17" t="str">
        <f t="shared" si="34"/>
        <v>34 Culture, media and sports occupations</v>
      </c>
      <c r="AI17" s="69">
        <v>0.4671296783534728</v>
      </c>
      <c r="AJ17" s="69">
        <v>0.40105508995231187</v>
      </c>
      <c r="AK17" s="69">
        <v>0.47920435661969663</v>
      </c>
      <c r="AL17" s="69">
        <v>0.48693294856204417</v>
      </c>
      <c r="AM17" s="69">
        <v>0.64680269202101848</v>
      </c>
      <c r="AN17" s="69"/>
      <c r="AO17" s="69">
        <f t="shared" si="35"/>
        <v>0.16759833540132185</v>
      </c>
      <c r="AP17" s="69">
        <f>'RD T1'!E132</f>
        <v>0.27600177173568108</v>
      </c>
      <c r="AQ17" s="69">
        <f t="shared" si="36"/>
        <v>0.44360010713700293</v>
      </c>
      <c r="AS17" t="str">
        <f t="shared" si="37"/>
        <v>34 Culture, media and sports occupations</v>
      </c>
      <c r="AT17" s="69">
        <v>0.56428207398769137</v>
      </c>
      <c r="AU17" s="69">
        <v>0.53879910857629532</v>
      </c>
      <c r="AV17" s="69">
        <v>0.54976299540549256</v>
      </c>
      <c r="AW17" s="69">
        <v>0.49323013196704335</v>
      </c>
      <c r="AX17" s="69">
        <v>0.52154327092865516</v>
      </c>
      <c r="AY17" s="69"/>
      <c r="AZ17" s="69">
        <f t="shared" si="38"/>
        <v>-2.8219724476837404E-2</v>
      </c>
      <c r="BA17" s="69">
        <f>'RD T1'!E161</f>
        <v>0.23854551169304977</v>
      </c>
      <c r="BB17" s="69">
        <f t="shared" si="39"/>
        <v>0.21032578721621237</v>
      </c>
      <c r="BD17" t="str">
        <f t="shared" si="40"/>
        <v>34 Culture, media and sports occupations</v>
      </c>
      <c r="BE17" s="69">
        <v>1.5217407251737998</v>
      </c>
      <c r="BF17" s="69">
        <v>1.6367552083632568</v>
      </c>
      <c r="BG17" s="69">
        <v>1.6511707035810679</v>
      </c>
      <c r="BH17" s="69">
        <v>1.5961982386659288</v>
      </c>
      <c r="BI17" s="69">
        <v>1.7986329718920719</v>
      </c>
      <c r="BJ17" s="69"/>
      <c r="BK17" s="69">
        <f t="shared" si="41"/>
        <v>0.14746226831100406</v>
      </c>
      <c r="BL17" s="69">
        <f>'RD T1'!E190</f>
        <v>0.66208948495020248</v>
      </c>
      <c r="BM17" s="69">
        <f t="shared" si="42"/>
        <v>0.80955175326120654</v>
      </c>
      <c r="BO17" t="str">
        <f t="shared" si="43"/>
        <v>34 Culture, media and sports occupations</v>
      </c>
      <c r="BP17" s="69">
        <v>0.86106168641148551</v>
      </c>
      <c r="BQ17" s="69">
        <v>0.84794684862756464</v>
      </c>
      <c r="BR17" s="69">
        <v>0.72771361104556065</v>
      </c>
      <c r="BS17" s="69">
        <v>0.61972645293954909</v>
      </c>
      <c r="BT17" s="69">
        <v>0.44045252878556312</v>
      </c>
      <c r="BU17" s="69"/>
      <c r="BV17" s="69">
        <f t="shared" si="44"/>
        <v>-0.28726108225999752</v>
      </c>
      <c r="BW17" s="69">
        <f>'RD T1'!E219</f>
        <v>0.21908473656123884</v>
      </c>
      <c r="BX17" s="69">
        <f t="shared" si="45"/>
        <v>-6.8176345698758689E-2</v>
      </c>
      <c r="BZ17" t="str">
        <f t="shared" si="46"/>
        <v>34 Culture, media and sports occupations</v>
      </c>
      <c r="CA17" s="69">
        <v>0.61509095894499621</v>
      </c>
      <c r="CB17" s="69">
        <v>0.5415350321891278</v>
      </c>
      <c r="CC17" s="69">
        <v>0.51826459527930635</v>
      </c>
      <c r="CD17" s="69">
        <v>0.37219822887185555</v>
      </c>
      <c r="CE17" s="69">
        <v>0.20312176888473521</v>
      </c>
      <c r="CF17" s="69"/>
      <c r="CG17" s="69">
        <f t="shared" si="47"/>
        <v>-0.31514282639457114</v>
      </c>
      <c r="CH17" s="69">
        <f>'RD T1'!E248</f>
        <v>0.11827937932534689</v>
      </c>
      <c r="CI17" s="69">
        <f t="shared" si="48"/>
        <v>-0.19686344706922426</v>
      </c>
      <c r="CK17" t="str">
        <f t="shared" si="49"/>
        <v>34 Culture, media and sports occupations</v>
      </c>
      <c r="CL17" s="69">
        <v>0.31427953796702546</v>
      </c>
      <c r="CM17" s="69">
        <v>0.30701410710834898</v>
      </c>
      <c r="CN17" s="69">
        <v>0.32694848839893431</v>
      </c>
      <c r="CO17" s="69">
        <v>0.20498939508138111</v>
      </c>
      <c r="CP17" s="69">
        <v>0.16355324212992975</v>
      </c>
      <c r="CQ17" s="69"/>
      <c r="CR17" s="69">
        <f t="shared" si="50"/>
        <v>-0.16339524626900456</v>
      </c>
      <c r="CS17" s="69">
        <f>'RD T1'!E277</f>
        <v>7.4843988289031285E-2</v>
      </c>
      <c r="CT17" s="69">
        <f t="shared" si="51"/>
        <v>-8.8551257979973277E-2</v>
      </c>
    </row>
    <row r="18" spans="1:98" x14ac:dyDescent="0.2">
      <c r="A18" s="10" t="str">
        <f>name!D14</f>
        <v>35 Business and public service associate professionals</v>
      </c>
      <c r="B18" s="69">
        <v>0.28334192393194479</v>
      </c>
      <c r="C18" s="69">
        <v>0.39102763119673345</v>
      </c>
      <c r="D18" s="69">
        <v>0.36914553088944357</v>
      </c>
      <c r="E18" s="69">
        <v>0.47043882308960472</v>
      </c>
      <c r="F18" s="69">
        <v>0.7600677261228167</v>
      </c>
      <c r="G18" s="11"/>
      <c r="H18" s="69">
        <f t="shared" si="26"/>
        <v>0.39092219523337313</v>
      </c>
      <c r="I18" s="69">
        <f>'RD T1'!E46</f>
        <v>0.25365708856560365</v>
      </c>
      <c r="J18" s="69">
        <f t="shared" si="27"/>
        <v>0.64457928379897678</v>
      </c>
      <c r="L18" t="str">
        <f t="shared" si="28"/>
        <v>35 Business and public service associate professionals</v>
      </c>
      <c r="M18" s="69">
        <v>2.7783656698993888</v>
      </c>
      <c r="N18" s="69">
        <v>3.7606943784998577</v>
      </c>
      <c r="O18" s="69">
        <v>3.6637541620897198</v>
      </c>
      <c r="P18" s="69">
        <v>4.4356673127235027</v>
      </c>
      <c r="Q18" s="69">
        <v>6.4968428589303882</v>
      </c>
      <c r="R18" s="11"/>
      <c r="S18" s="69">
        <f t="shared" si="29"/>
        <v>2.8330886968406683</v>
      </c>
      <c r="T18" s="69">
        <f>'RD T1'!E75</f>
        <v>2.3794154437149682</v>
      </c>
      <c r="U18" s="69">
        <f t="shared" si="30"/>
        <v>5.2125041405556365</v>
      </c>
      <c r="W18" t="str">
        <f t="shared" si="31"/>
        <v>35 Business and public service associate professionals</v>
      </c>
      <c r="X18" s="69">
        <v>7.2349381141028113</v>
      </c>
      <c r="Y18" s="69">
        <v>6.8699954088240043</v>
      </c>
      <c r="Z18" s="69">
        <v>7.6150284426991712</v>
      </c>
      <c r="AA18" s="69">
        <v>7.4265658634621339</v>
      </c>
      <c r="AB18" s="69">
        <v>7.8812493024989498</v>
      </c>
      <c r="AC18" s="69"/>
      <c r="AD18" s="69">
        <f t="shared" si="32"/>
        <v>0.26622085979977861</v>
      </c>
      <c r="AE18" s="69">
        <f>'RD T1'!E104</f>
        <v>3.9124320923329767</v>
      </c>
      <c r="AF18" s="69">
        <f t="shared" si="33"/>
        <v>4.1786529521327553</v>
      </c>
      <c r="AH18" t="str">
        <f t="shared" si="34"/>
        <v>35 Business and public service associate professionals</v>
      </c>
      <c r="AI18" s="69">
        <v>1.9744696011958918</v>
      </c>
      <c r="AJ18" s="69">
        <v>1.9338806101766988</v>
      </c>
      <c r="AK18" s="69">
        <v>2.2356544423527556</v>
      </c>
      <c r="AL18" s="69">
        <v>2.2050945818352443</v>
      </c>
      <c r="AM18" s="69">
        <v>2.4377927295256812</v>
      </c>
      <c r="AN18" s="69"/>
      <c r="AO18" s="69">
        <f t="shared" si="35"/>
        <v>0.20213828717292559</v>
      </c>
      <c r="AP18" s="69">
        <f>'RD T1'!E133</f>
        <v>1.1301449003462025</v>
      </c>
      <c r="AQ18" s="69">
        <f t="shared" si="36"/>
        <v>1.3322831875191281</v>
      </c>
      <c r="AS18" t="str">
        <f t="shared" si="37"/>
        <v>35 Business and public service associate professionals</v>
      </c>
      <c r="AT18" s="69">
        <v>1.8817947385399221</v>
      </c>
      <c r="AU18" s="69">
        <v>1.7940886385398569</v>
      </c>
      <c r="AV18" s="69">
        <v>1.9979041433518843</v>
      </c>
      <c r="AW18" s="69">
        <v>1.9304098682900488</v>
      </c>
      <c r="AX18" s="69">
        <v>2.1150897860962541</v>
      </c>
      <c r="AY18" s="69"/>
      <c r="AZ18" s="69">
        <f t="shared" si="38"/>
        <v>0.11718564274436982</v>
      </c>
      <c r="BA18" s="69">
        <f>'RD T1'!E162</f>
        <v>0.96203611748077367</v>
      </c>
      <c r="BB18" s="69">
        <f t="shared" si="39"/>
        <v>1.0792217602251435</v>
      </c>
      <c r="BD18" t="str">
        <f t="shared" si="40"/>
        <v>35 Business and public service associate professionals</v>
      </c>
      <c r="BE18" s="69">
        <v>5.2969121116111548</v>
      </c>
      <c r="BF18" s="69">
        <v>5.7541639171698975</v>
      </c>
      <c r="BG18" s="69">
        <v>5.8352507653098309</v>
      </c>
      <c r="BH18" s="69">
        <v>5.5030399699710406</v>
      </c>
      <c r="BI18" s="69">
        <v>5.3656546542726984</v>
      </c>
      <c r="BJ18" s="69"/>
      <c r="BK18" s="69">
        <f t="shared" si="41"/>
        <v>-0.4695961110371325</v>
      </c>
      <c r="BL18" s="69">
        <f>'RD T1'!E191</f>
        <v>2.3006283769377331</v>
      </c>
      <c r="BM18" s="69">
        <f t="shared" si="42"/>
        <v>1.8310322659006006</v>
      </c>
      <c r="BO18" t="str">
        <f t="shared" si="43"/>
        <v>35 Business and public service associate professionals</v>
      </c>
      <c r="BP18" s="69">
        <v>4.8379889257244137</v>
      </c>
      <c r="BQ18" s="69">
        <v>4.9682090202791738</v>
      </c>
      <c r="BR18" s="69">
        <v>4.608022370161005</v>
      </c>
      <c r="BS18" s="69">
        <v>4.3303533382354891</v>
      </c>
      <c r="BT18" s="69">
        <v>3.6866831877381716</v>
      </c>
      <c r="BU18" s="69"/>
      <c r="BV18" s="69">
        <f t="shared" si="44"/>
        <v>-0.92133918242283341</v>
      </c>
      <c r="BW18" s="69">
        <f>'RD T1'!E220</f>
        <v>1.7181145710527319</v>
      </c>
      <c r="BX18" s="69">
        <f t="shared" si="45"/>
        <v>0.7967753886298985</v>
      </c>
      <c r="BZ18" t="str">
        <f t="shared" si="46"/>
        <v>35 Business and public service associate professionals</v>
      </c>
      <c r="CA18" s="69">
        <v>2.9264404453564663</v>
      </c>
      <c r="CB18" s="69">
        <v>2.8205191020670655</v>
      </c>
      <c r="CC18" s="69">
        <v>2.7693381722456252</v>
      </c>
      <c r="CD18" s="69">
        <v>2.1660440969703778</v>
      </c>
      <c r="CE18" s="69">
        <v>1.3190185808487513</v>
      </c>
      <c r="CF18" s="69"/>
      <c r="CG18" s="69">
        <f t="shared" si="47"/>
        <v>-1.4503195913968738</v>
      </c>
      <c r="CH18" s="69">
        <f>'RD T1'!E249</f>
        <v>0.71705655264721502</v>
      </c>
      <c r="CI18" s="69">
        <f t="shared" si="48"/>
        <v>-0.73326303874965881</v>
      </c>
      <c r="CK18" t="str">
        <f t="shared" si="49"/>
        <v>35 Business and public service associate professionals</v>
      </c>
      <c r="CL18" s="69">
        <v>0.92218514269842511</v>
      </c>
      <c r="CM18" s="69">
        <v>0.8575893375507242</v>
      </c>
      <c r="CN18" s="69">
        <v>0.97278411308858936</v>
      </c>
      <c r="CO18" s="69">
        <v>0.62295705954480929</v>
      </c>
      <c r="CP18" s="69">
        <v>0.57527537224553116</v>
      </c>
      <c r="CQ18" s="69"/>
      <c r="CR18" s="69">
        <f t="shared" si="50"/>
        <v>-0.39750874084305821</v>
      </c>
      <c r="CS18" s="69">
        <f>'RD T1'!E278</f>
        <v>0.21670299811825447</v>
      </c>
      <c r="CT18" s="69">
        <f t="shared" si="51"/>
        <v>-0.18080574272480374</v>
      </c>
    </row>
    <row r="19" spans="1:98" x14ac:dyDescent="0.2">
      <c r="A19" s="10" t="str">
        <f>name!D15</f>
        <v>41 Administrative occupations</v>
      </c>
      <c r="B19" s="69">
        <v>0.22356154930855929</v>
      </c>
      <c r="C19" s="69">
        <v>0.28448695250944966</v>
      </c>
      <c r="D19" s="69">
        <v>0.30155024091967864</v>
      </c>
      <c r="E19" s="69">
        <v>0.38380771177890211</v>
      </c>
      <c r="F19" s="69">
        <v>0.63774317225408561</v>
      </c>
      <c r="G19" s="11"/>
      <c r="H19" s="69">
        <f t="shared" si="26"/>
        <v>0.33619293133440697</v>
      </c>
      <c r="I19" s="69">
        <f>'RD T1'!E47</f>
        <v>0.22633493430938387</v>
      </c>
      <c r="J19" s="69">
        <f t="shared" si="27"/>
        <v>0.56252786564379087</v>
      </c>
      <c r="L19" t="str">
        <f t="shared" si="28"/>
        <v>41 Administrative occupations</v>
      </c>
      <c r="M19" s="69">
        <v>2.1698948006562109</v>
      </c>
      <c r="N19" s="69">
        <v>2.8936970196762886</v>
      </c>
      <c r="O19" s="69">
        <v>3.1484388891858681</v>
      </c>
      <c r="P19" s="69">
        <v>3.8440641040939334</v>
      </c>
      <c r="Q19" s="69">
        <v>5.6483321149896675</v>
      </c>
      <c r="R19" s="11"/>
      <c r="S19" s="69">
        <f t="shared" si="29"/>
        <v>2.4998932258037994</v>
      </c>
      <c r="T19" s="69">
        <f>'RD T1'!E76</f>
        <v>2.2001222074635765</v>
      </c>
      <c r="U19" s="69">
        <f t="shared" si="30"/>
        <v>4.7000154332673763</v>
      </c>
      <c r="W19" t="str">
        <f t="shared" si="31"/>
        <v>41 Administrative occupations</v>
      </c>
      <c r="X19" s="69">
        <v>8.9059323890903617</v>
      </c>
      <c r="Y19" s="69">
        <v>8.1443063282603134</v>
      </c>
      <c r="Z19" s="69">
        <v>9.8061634128641586</v>
      </c>
      <c r="AA19" s="69">
        <v>10.076581610452145</v>
      </c>
      <c r="AB19" s="69">
        <v>11.739970286723407</v>
      </c>
      <c r="AC19" s="69"/>
      <c r="AD19" s="69">
        <f t="shared" si="32"/>
        <v>1.9338068738592487</v>
      </c>
      <c r="AE19" s="69">
        <f>'RD T1'!E105</f>
        <v>5.9792766868149805</v>
      </c>
      <c r="AF19" s="69">
        <f t="shared" si="33"/>
        <v>7.9130835606742291</v>
      </c>
      <c r="AH19" t="str">
        <f t="shared" si="34"/>
        <v>41 Administrative occupations</v>
      </c>
      <c r="AI19" s="69">
        <v>3.1187620140582819</v>
      </c>
      <c r="AJ19" s="69">
        <v>2.9992716159079569</v>
      </c>
      <c r="AK19" s="69">
        <v>3.6808670712465439</v>
      </c>
      <c r="AL19" s="69">
        <v>3.7237468284244635</v>
      </c>
      <c r="AM19" s="69">
        <v>4.3390247931616965</v>
      </c>
      <c r="AN19" s="69"/>
      <c r="AO19" s="69">
        <f t="shared" si="35"/>
        <v>0.65815772191515265</v>
      </c>
      <c r="AP19" s="69">
        <f>'RD T1'!E134</f>
        <v>2.3523887424602514</v>
      </c>
      <c r="AQ19" s="69">
        <f t="shared" si="36"/>
        <v>3.0105464643754041</v>
      </c>
      <c r="AS19" t="str">
        <f t="shared" si="37"/>
        <v>41 Administrative occupations</v>
      </c>
      <c r="AT19" s="69">
        <v>3.144390823438036</v>
      </c>
      <c r="AU19" s="69">
        <v>2.8209469938325999</v>
      </c>
      <c r="AV19" s="69">
        <v>3.4459944930047075</v>
      </c>
      <c r="AW19" s="69">
        <v>3.401964324078619</v>
      </c>
      <c r="AX19" s="69">
        <v>3.9212944325576515</v>
      </c>
      <c r="AY19" s="69"/>
      <c r="AZ19" s="69">
        <f t="shared" si="38"/>
        <v>0.47529993955294403</v>
      </c>
      <c r="BA19" s="69">
        <f>'RD T1'!E163</f>
        <v>1.9814196108698019</v>
      </c>
      <c r="BB19" s="69">
        <f t="shared" si="39"/>
        <v>2.4567195504227461</v>
      </c>
      <c r="BD19" t="str">
        <f t="shared" si="40"/>
        <v>41 Administrative occupations</v>
      </c>
      <c r="BE19" s="69">
        <v>10.38832404528851</v>
      </c>
      <c r="BF19" s="69">
        <v>10.328990747587925</v>
      </c>
      <c r="BG19" s="69">
        <v>10.53128394635486</v>
      </c>
      <c r="BH19" s="69">
        <v>9.695903208166845</v>
      </c>
      <c r="BI19" s="69">
        <v>8.6918987030854034</v>
      </c>
      <c r="BJ19" s="69"/>
      <c r="BK19" s="69">
        <f t="shared" si="41"/>
        <v>-1.8393852432694562</v>
      </c>
      <c r="BL19" s="69">
        <f>'RD T1'!E192</f>
        <v>4.3509720847168563</v>
      </c>
      <c r="BM19" s="69">
        <f t="shared" si="42"/>
        <v>2.5115868414474001</v>
      </c>
      <c r="BO19" t="str">
        <f t="shared" si="43"/>
        <v>41 Administrative occupations</v>
      </c>
      <c r="BP19" s="69">
        <v>13.519678960196577</v>
      </c>
      <c r="BQ19" s="69">
        <v>12.884970016775053</v>
      </c>
      <c r="BR19" s="69">
        <v>11.875202480994314</v>
      </c>
      <c r="BS19" s="69">
        <v>10.971919616972251</v>
      </c>
      <c r="BT19" s="69">
        <v>8.2963458670975996</v>
      </c>
      <c r="BU19" s="69"/>
      <c r="BV19" s="69">
        <f t="shared" si="44"/>
        <v>-3.5788566138967148</v>
      </c>
      <c r="BW19" s="69">
        <f>'RD T1'!E221</f>
        <v>4.6162639948111668</v>
      </c>
      <c r="BX19" s="69">
        <f t="shared" si="45"/>
        <v>1.0374073809144519</v>
      </c>
      <c r="BZ19" t="str">
        <f t="shared" si="46"/>
        <v>41 Administrative occupations</v>
      </c>
      <c r="CA19" s="69">
        <v>7.0446453977831034</v>
      </c>
      <c r="CB19" s="69">
        <v>5.8178960765216932</v>
      </c>
      <c r="CC19" s="69">
        <v>5.2976995950839525</v>
      </c>
      <c r="CD19" s="69">
        <v>3.7175717032412221</v>
      </c>
      <c r="CE19" s="69">
        <v>1.3776104687221091</v>
      </c>
      <c r="CF19" s="69"/>
      <c r="CG19" s="69">
        <f t="shared" si="47"/>
        <v>-3.9200891263618436</v>
      </c>
      <c r="CH19" s="69">
        <f>'RD T1'!E250</f>
        <v>1.1688728601007186</v>
      </c>
      <c r="CI19" s="69">
        <f t="shared" si="48"/>
        <v>-2.751216266261125</v>
      </c>
      <c r="CK19" t="str">
        <f t="shared" si="49"/>
        <v>41 Administrative occupations</v>
      </c>
      <c r="CL19" s="69">
        <v>2.5735230180255182</v>
      </c>
      <c r="CM19" s="69">
        <v>1.9573721236354318</v>
      </c>
      <c r="CN19" s="69">
        <v>2.2234645165811924</v>
      </c>
      <c r="CO19" s="69">
        <v>1.4534714166198464</v>
      </c>
      <c r="CP19" s="69">
        <v>1.0401763715698675</v>
      </c>
      <c r="CQ19" s="69"/>
      <c r="CR19" s="69">
        <f t="shared" si="50"/>
        <v>-1.1832881450113248</v>
      </c>
      <c r="CS19" s="69">
        <f>'RD T1'!E279</f>
        <v>0.46022468116920157</v>
      </c>
      <c r="CT19" s="69">
        <f t="shared" si="51"/>
        <v>-0.72306346384212328</v>
      </c>
    </row>
    <row r="20" spans="1:98" x14ac:dyDescent="0.2">
      <c r="A20" s="10" t="str">
        <f>name!D16</f>
        <v>42 Secretarial and related occupations</v>
      </c>
      <c r="B20" s="69">
        <v>1.8664357236120754E-2</v>
      </c>
      <c r="C20" s="69">
        <v>2.0833833450538606E-2</v>
      </c>
      <c r="D20" s="69">
        <v>2.4477237628461483E-2</v>
      </c>
      <c r="E20" s="69">
        <v>3.7811854066731911E-2</v>
      </c>
      <c r="F20" s="69">
        <v>6.3193723448515843E-2</v>
      </c>
      <c r="G20" s="11"/>
      <c r="H20" s="69">
        <f t="shared" si="26"/>
        <v>3.871648582005436E-2</v>
      </c>
      <c r="I20" s="69">
        <f>'RD T1'!E48</f>
        <v>2.5939541782551992E-2</v>
      </c>
      <c r="J20" s="69">
        <f t="shared" si="27"/>
        <v>6.4656027602606359E-2</v>
      </c>
      <c r="L20" t="str">
        <f t="shared" si="28"/>
        <v>42 Secretarial and related occupations</v>
      </c>
      <c r="M20" s="69">
        <v>0.35677603233017013</v>
      </c>
      <c r="N20" s="69">
        <v>0.43999170552754269</v>
      </c>
      <c r="O20" s="69">
        <v>0.50455333110438816</v>
      </c>
      <c r="P20" s="69">
        <v>0.71934320674328756</v>
      </c>
      <c r="Q20" s="69">
        <v>0.68062508077334549</v>
      </c>
      <c r="R20" s="11"/>
      <c r="S20" s="69">
        <f t="shared" si="29"/>
        <v>0.17607174966895733</v>
      </c>
      <c r="T20" s="69">
        <f>'RD T1'!E77</f>
        <v>0.36924810130215735</v>
      </c>
      <c r="U20" s="69">
        <f t="shared" si="30"/>
        <v>0.54531985097111468</v>
      </c>
      <c r="W20" t="str">
        <f t="shared" si="31"/>
        <v>42 Secretarial and related occupations</v>
      </c>
      <c r="X20" s="69">
        <v>1.4069965590398872</v>
      </c>
      <c r="Y20" s="69">
        <v>1.2378683479252059</v>
      </c>
      <c r="Z20" s="69">
        <v>1.496797292827488</v>
      </c>
      <c r="AA20" s="69">
        <v>2.089602852828425</v>
      </c>
      <c r="AB20" s="69">
        <v>2.8167437386695915</v>
      </c>
      <c r="AC20" s="69"/>
      <c r="AD20" s="69">
        <f t="shared" si="32"/>
        <v>1.3199464458421035</v>
      </c>
      <c r="AE20" s="69">
        <f>'RD T1'!E106</f>
        <v>1.4345792687128147</v>
      </c>
      <c r="AF20" s="69">
        <f t="shared" si="33"/>
        <v>2.7545257145549185</v>
      </c>
      <c r="AH20" t="str">
        <f t="shared" si="34"/>
        <v>42 Secretarial and related occupations</v>
      </c>
      <c r="AI20" s="69">
        <v>0.65655586320156101</v>
      </c>
      <c r="AJ20" s="69">
        <v>0.57179753845282033</v>
      </c>
      <c r="AK20" s="69">
        <v>0.71551866377230422</v>
      </c>
      <c r="AL20" s="69">
        <v>0.89239387474568044</v>
      </c>
      <c r="AM20" s="69">
        <v>0.94389620768814453</v>
      </c>
      <c r="AN20" s="69"/>
      <c r="AO20" s="69">
        <f t="shared" si="35"/>
        <v>0.22837754391584031</v>
      </c>
      <c r="AP20" s="69">
        <f>'RD T1'!E135</f>
        <v>0.54572305323430492</v>
      </c>
      <c r="AQ20" s="69">
        <f t="shared" si="36"/>
        <v>0.77410059715014523</v>
      </c>
      <c r="AS20" t="str">
        <f t="shared" si="37"/>
        <v>42 Secretarial and related occupations</v>
      </c>
      <c r="AT20" s="69">
        <v>0.54753872576711149</v>
      </c>
      <c r="AU20" s="69">
        <v>0.4401350029831092</v>
      </c>
      <c r="AV20" s="69">
        <v>0.54900829903134885</v>
      </c>
      <c r="AW20" s="69">
        <v>0.64128661131127895</v>
      </c>
      <c r="AX20" s="69">
        <v>0.64932865212024038</v>
      </c>
      <c r="AY20" s="69"/>
      <c r="AZ20" s="69">
        <f t="shared" si="38"/>
        <v>0.10032035308889153</v>
      </c>
      <c r="BA20" s="69">
        <f>'RD T1'!E164</f>
        <v>0.36307012202861727</v>
      </c>
      <c r="BB20" s="69">
        <f t="shared" si="39"/>
        <v>0.4633904751175088</v>
      </c>
      <c r="BD20" t="str">
        <f t="shared" si="40"/>
        <v>42 Secretarial and related occupations</v>
      </c>
      <c r="BE20" s="69">
        <v>2.128823858276383</v>
      </c>
      <c r="BF20" s="69">
        <v>1.9515523556228216</v>
      </c>
      <c r="BG20" s="69">
        <v>1.8308843305464177</v>
      </c>
      <c r="BH20" s="69">
        <v>2.0429117469332749</v>
      </c>
      <c r="BI20" s="69">
        <v>0.71672334397649273</v>
      </c>
      <c r="BJ20" s="69"/>
      <c r="BK20" s="69">
        <f t="shared" si="41"/>
        <v>-1.1141609865699249</v>
      </c>
      <c r="BL20" s="69">
        <f>'RD T1'!E193</f>
        <v>0.75206833828341335</v>
      </c>
      <c r="BM20" s="69">
        <f t="shared" si="42"/>
        <v>-0.36209264828651155</v>
      </c>
      <c r="BO20" t="str">
        <f t="shared" si="43"/>
        <v>42 Secretarial and related occupations</v>
      </c>
      <c r="BP20" s="69">
        <v>3.1473591044919029</v>
      </c>
      <c r="BQ20" s="69">
        <v>2.558942304561505</v>
      </c>
      <c r="BR20" s="69">
        <v>2.1463722098889071</v>
      </c>
      <c r="BS20" s="69">
        <v>1.9007174606531294</v>
      </c>
      <c r="BT20" s="69">
        <v>0.58514368200090772</v>
      </c>
      <c r="BU20" s="69"/>
      <c r="BV20" s="69">
        <f t="shared" si="44"/>
        <v>-1.5612285278879994</v>
      </c>
      <c r="BW20" s="69">
        <f>'RD T1'!E222</f>
        <v>0.68930368412612109</v>
      </c>
      <c r="BX20" s="69">
        <f t="shared" si="45"/>
        <v>-0.87192484376187829</v>
      </c>
      <c r="BZ20" t="str">
        <f t="shared" si="46"/>
        <v>42 Secretarial and related occupations</v>
      </c>
      <c r="CA20" s="69">
        <v>2.533724483186055</v>
      </c>
      <c r="CB20" s="69">
        <v>2.2033016188387187</v>
      </c>
      <c r="CC20" s="69">
        <v>1.8222408944773358</v>
      </c>
      <c r="CD20" s="69">
        <v>1.458619857883372</v>
      </c>
      <c r="CE20" s="69">
        <v>0.31621535554264135</v>
      </c>
      <c r="CF20" s="69"/>
      <c r="CG20" s="69">
        <f t="shared" si="47"/>
        <v>-1.5060255389346944</v>
      </c>
      <c r="CH20" s="69">
        <f>'RD T1'!E251</f>
        <v>0.46792985816630933</v>
      </c>
      <c r="CI20" s="69">
        <f t="shared" si="48"/>
        <v>-1.038095680768385</v>
      </c>
      <c r="CK20" t="str">
        <f t="shared" si="49"/>
        <v>42 Secretarial and related occupations</v>
      </c>
      <c r="CL20" s="69">
        <v>0.80937494633770979</v>
      </c>
      <c r="CM20" s="69">
        <v>0.67352220459908374</v>
      </c>
      <c r="CN20" s="69">
        <v>0.77626830823622095</v>
      </c>
      <c r="CO20" s="69">
        <v>0.71907534532276407</v>
      </c>
      <c r="CP20" s="69">
        <v>0.59824662261307715</v>
      </c>
      <c r="CQ20" s="69"/>
      <c r="CR20" s="69">
        <f t="shared" si="50"/>
        <v>-0.1780216856231438</v>
      </c>
      <c r="CS20" s="69">
        <f>'RD T1'!E280</f>
        <v>0.28596120152609972</v>
      </c>
      <c r="CT20" s="69">
        <f t="shared" si="51"/>
        <v>0.10793951590295592</v>
      </c>
    </row>
    <row r="21" spans="1:98" x14ac:dyDescent="0.2">
      <c r="A21" s="10" t="str">
        <f>name!D17</f>
        <v>51 Skilled agricultural and related trades</v>
      </c>
      <c r="B21" s="69">
        <v>1.151409190191389E-2</v>
      </c>
      <c r="C21" s="69">
        <v>1.7514823765433642E-2</v>
      </c>
      <c r="D21" s="69">
        <v>1.4801727840497995E-2</v>
      </c>
      <c r="E21" s="69">
        <v>1.7861981213094923E-2</v>
      </c>
      <c r="F21" s="69">
        <v>2.8352915702695571E-2</v>
      </c>
      <c r="G21" s="11"/>
      <c r="H21" s="69">
        <f t="shared" si="26"/>
        <v>1.3551187862197576E-2</v>
      </c>
      <c r="I21" s="69">
        <f>'RD T1'!E49</f>
        <v>1.3103839381950495E-2</v>
      </c>
      <c r="J21" s="69">
        <f t="shared" si="27"/>
        <v>2.6655027244148071E-2</v>
      </c>
      <c r="L21" t="str">
        <f t="shared" si="28"/>
        <v>51 Skilled agricultural and related trades</v>
      </c>
      <c r="M21" s="69">
        <v>9.9824672791652413E-2</v>
      </c>
      <c r="N21" s="69">
        <v>9.751246567470119E-2</v>
      </c>
      <c r="O21" s="69">
        <v>8.2708776921883442E-2</v>
      </c>
      <c r="P21" s="69">
        <v>9.9708871820393577E-2</v>
      </c>
      <c r="Q21" s="69">
        <v>0.14210921786391445</v>
      </c>
      <c r="R21" s="11"/>
      <c r="S21" s="69">
        <f t="shared" si="29"/>
        <v>5.9400440942031008E-2</v>
      </c>
      <c r="T21" s="69">
        <f>'RD T1'!E78</f>
        <v>5.6289673852496946E-2</v>
      </c>
      <c r="U21" s="69">
        <f t="shared" si="30"/>
        <v>0.11569011479452795</v>
      </c>
      <c r="W21" t="str">
        <f t="shared" si="31"/>
        <v>51 Skilled agricultural and related trades</v>
      </c>
      <c r="X21" s="69">
        <v>0.83385677097736677</v>
      </c>
      <c r="Y21" s="69">
        <v>0.71233490505429919</v>
      </c>
      <c r="Z21" s="69">
        <v>0.6874889981105633</v>
      </c>
      <c r="AA21" s="69">
        <v>0.8022710607850847</v>
      </c>
      <c r="AB21" s="69">
        <v>1.0886002010967635</v>
      </c>
      <c r="AC21" s="69"/>
      <c r="AD21" s="69">
        <f t="shared" si="32"/>
        <v>0.40111120298620018</v>
      </c>
      <c r="AE21" s="69">
        <f>'RD T1'!E107</f>
        <v>0.59618501928034751</v>
      </c>
      <c r="AF21" s="69">
        <f t="shared" si="33"/>
        <v>0.99729622226654768</v>
      </c>
      <c r="AH21" t="str">
        <f t="shared" si="34"/>
        <v>51 Skilled agricultural and related trades</v>
      </c>
      <c r="AI21" s="69">
        <v>0.31330101792723736</v>
      </c>
      <c r="AJ21" s="69">
        <v>0.28545593183577933</v>
      </c>
      <c r="AK21" s="69">
        <v>0.26155983240645791</v>
      </c>
      <c r="AL21" s="69">
        <v>0.31625860575298731</v>
      </c>
      <c r="AM21" s="69">
        <v>0.41959793779423243</v>
      </c>
      <c r="AN21" s="69"/>
      <c r="AO21" s="69">
        <f t="shared" si="35"/>
        <v>0.15803810538777452</v>
      </c>
      <c r="AP21" s="69">
        <f>'RD T1'!E136</f>
        <v>0.24088973314178747</v>
      </c>
      <c r="AQ21" s="69">
        <f t="shared" si="36"/>
        <v>0.39892783852956198</v>
      </c>
      <c r="AS21" t="str">
        <f t="shared" si="37"/>
        <v>51 Skilled agricultural and related trades</v>
      </c>
      <c r="AT21" s="69">
        <v>0.60811817428092829</v>
      </c>
      <c r="AU21" s="69">
        <v>0.51820018197123507</v>
      </c>
      <c r="AV21" s="69">
        <v>0.44549235363384326</v>
      </c>
      <c r="AW21" s="69">
        <v>0.52330058573905924</v>
      </c>
      <c r="AX21" s="69">
        <v>0.7474711962223457</v>
      </c>
      <c r="AY21" s="69"/>
      <c r="AZ21" s="69">
        <f t="shared" si="38"/>
        <v>0.30197884258850244</v>
      </c>
      <c r="BA21" s="69">
        <f>'RD T1'!E165</f>
        <v>0.36656925846598437</v>
      </c>
      <c r="BB21" s="69">
        <f t="shared" si="39"/>
        <v>0.66854810105448681</v>
      </c>
      <c r="BD21" t="str">
        <f t="shared" si="40"/>
        <v>51 Skilled agricultural and related trades</v>
      </c>
      <c r="BE21" s="69">
        <v>0.96223991765764583</v>
      </c>
      <c r="BF21" s="69">
        <v>0.93005370458129599</v>
      </c>
      <c r="BG21" s="69">
        <v>0.70844035803454886</v>
      </c>
      <c r="BH21" s="69">
        <v>0.74437543609653456</v>
      </c>
      <c r="BI21" s="69">
        <v>0.78118107674766035</v>
      </c>
      <c r="BJ21" s="69"/>
      <c r="BK21" s="69">
        <f t="shared" si="41"/>
        <v>7.2740718713111496E-2</v>
      </c>
      <c r="BL21" s="69">
        <f>'RD T1'!E194</f>
        <v>0.40411134852341574</v>
      </c>
      <c r="BM21" s="69">
        <f t="shared" si="42"/>
        <v>0.47685206723652723</v>
      </c>
      <c r="BO21" t="str">
        <f t="shared" si="43"/>
        <v>51 Skilled agricultural and related trades</v>
      </c>
      <c r="BP21" s="69">
        <v>1.6612339214973346</v>
      </c>
      <c r="BQ21" s="69">
        <v>1.6255046168582723</v>
      </c>
      <c r="BR21" s="69">
        <v>1.1813873631912324</v>
      </c>
      <c r="BS21" s="69">
        <v>1.2649037139771271</v>
      </c>
      <c r="BT21" s="69">
        <v>1.1830259660482181</v>
      </c>
      <c r="BU21" s="69"/>
      <c r="BV21" s="69">
        <f t="shared" si="44"/>
        <v>1.6386028569856936E-3</v>
      </c>
      <c r="BW21" s="69">
        <f>'RD T1'!E223</f>
        <v>0.70359736588115407</v>
      </c>
      <c r="BX21" s="69">
        <f t="shared" si="45"/>
        <v>0.70523596873813976</v>
      </c>
      <c r="BZ21" t="str">
        <f t="shared" si="46"/>
        <v>51 Skilled agricultural and related trades</v>
      </c>
      <c r="CA21" s="69">
        <v>1.3174033057171497</v>
      </c>
      <c r="CB21" s="69">
        <v>1.1048809582746648</v>
      </c>
      <c r="CC21" s="69">
        <v>1.0414238559425966</v>
      </c>
      <c r="CD21" s="69">
        <v>1.0256405515484832</v>
      </c>
      <c r="CE21" s="69">
        <v>1.116649936878662</v>
      </c>
      <c r="CF21" s="69"/>
      <c r="CG21" s="69">
        <f t="shared" si="47"/>
        <v>7.522608093606542E-2</v>
      </c>
      <c r="CH21" s="69">
        <f>'RD T1'!E252</f>
        <v>0.49328978162646714</v>
      </c>
      <c r="CI21" s="69">
        <f t="shared" si="48"/>
        <v>0.56851586256253261</v>
      </c>
      <c r="CK21" t="str">
        <f t="shared" si="49"/>
        <v>51 Skilled agricultural and related trades</v>
      </c>
      <c r="CL21" s="69">
        <v>1.4230758065876594</v>
      </c>
      <c r="CM21" s="69">
        <v>1.1380150611782405</v>
      </c>
      <c r="CN21" s="69">
        <v>0.90252081598726175</v>
      </c>
      <c r="CO21" s="69">
        <v>0.67735719199705469</v>
      </c>
      <c r="CP21" s="69">
        <v>0.32965957089216674</v>
      </c>
      <c r="CQ21" s="69"/>
      <c r="CR21" s="69">
        <f t="shared" si="50"/>
        <v>-0.57286124509509495</v>
      </c>
      <c r="CS21" s="69">
        <f>'RD T1'!E281</f>
        <v>0.21759302000708161</v>
      </c>
      <c r="CT21" s="69">
        <f t="shared" si="51"/>
        <v>-0.35526822508801337</v>
      </c>
    </row>
    <row r="22" spans="1:98" x14ac:dyDescent="0.2">
      <c r="A22" s="10" t="str">
        <f>name!D18</f>
        <v>52 Skilled metal, electrical and electronic trades</v>
      </c>
      <c r="B22" s="69">
        <v>1.1842569279908618E-2</v>
      </c>
      <c r="C22" s="69">
        <v>1.2556324436425815E-2</v>
      </c>
      <c r="D22" s="69">
        <v>8.9403904573760809E-3</v>
      </c>
      <c r="E22" s="69">
        <v>1.1327368823691382E-2</v>
      </c>
      <c r="F22" s="69">
        <v>1.6573270325448967E-2</v>
      </c>
      <c r="G22" s="11"/>
      <c r="H22" s="69">
        <f t="shared" si="26"/>
        <v>7.6328798680728865E-3</v>
      </c>
      <c r="I22" s="69">
        <f>'RD T1'!E50</f>
        <v>5.209470393719883E-3</v>
      </c>
      <c r="J22" s="69">
        <f t="shared" si="27"/>
        <v>1.284235026179277E-2</v>
      </c>
      <c r="L22" t="str">
        <f t="shared" si="28"/>
        <v>52 Skilled metal, electrical and electronic trades</v>
      </c>
      <c r="M22" s="69">
        <v>0.39036745903641096</v>
      </c>
      <c r="N22" s="69">
        <v>0.52695782195779572</v>
      </c>
      <c r="O22" s="69">
        <v>0.38034577676287118</v>
      </c>
      <c r="P22" s="69">
        <v>0.65387290466892767</v>
      </c>
      <c r="Q22" s="69">
        <v>1.0777615524381954</v>
      </c>
      <c r="R22" s="11"/>
      <c r="S22" s="69">
        <f t="shared" si="29"/>
        <v>0.6974157756753242</v>
      </c>
      <c r="T22" s="69">
        <f>'RD T1'!E79</f>
        <v>0.34576925405217362</v>
      </c>
      <c r="U22" s="69">
        <f t="shared" si="30"/>
        <v>1.0431850297274978</v>
      </c>
      <c r="W22" t="str">
        <f t="shared" si="31"/>
        <v>52 Skilled metal, electrical and electronic trades</v>
      </c>
      <c r="X22" s="69">
        <v>1.2753000890584989</v>
      </c>
      <c r="Y22" s="69">
        <v>1.2705668121570834</v>
      </c>
      <c r="Z22" s="69">
        <v>1.0223158940424379</v>
      </c>
      <c r="AA22" s="69">
        <v>1.2972519653232322</v>
      </c>
      <c r="AB22" s="69">
        <v>1.608731897107563</v>
      </c>
      <c r="AC22" s="69"/>
      <c r="AD22" s="69">
        <f t="shared" si="32"/>
        <v>0.58641600306512509</v>
      </c>
      <c r="AE22" s="69">
        <f>'RD T1'!E108</f>
        <v>0.66829346867674022</v>
      </c>
      <c r="AF22" s="69">
        <f t="shared" si="33"/>
        <v>1.2547094717418652</v>
      </c>
      <c r="AH22" t="str">
        <f t="shared" si="34"/>
        <v>52 Skilled metal, electrical and electronic trades</v>
      </c>
      <c r="AI22" s="69">
        <v>0.5457229147484014</v>
      </c>
      <c r="AJ22" s="69">
        <v>0.50556796270185245</v>
      </c>
      <c r="AK22" s="69">
        <v>0.42690173126887743</v>
      </c>
      <c r="AL22" s="69">
        <v>0.47670307041081272</v>
      </c>
      <c r="AM22" s="69">
        <v>0.57801138414082309</v>
      </c>
      <c r="AN22" s="69"/>
      <c r="AO22" s="69">
        <f t="shared" si="35"/>
        <v>0.15110965287194567</v>
      </c>
      <c r="AP22" s="69">
        <f>'RD T1'!E137</f>
        <v>0.21872764880769044</v>
      </c>
      <c r="AQ22" s="69">
        <f t="shared" si="36"/>
        <v>0.36983730167963613</v>
      </c>
      <c r="AS22" t="str">
        <f t="shared" si="37"/>
        <v>52 Skilled metal, electrical and electronic trades</v>
      </c>
      <c r="AT22" s="69">
        <v>2.2514817674953309</v>
      </c>
      <c r="AU22" s="69">
        <v>2.105013472627006</v>
      </c>
      <c r="AV22" s="69">
        <v>1.8633488159503513</v>
      </c>
      <c r="AW22" s="69">
        <v>1.977741379670682</v>
      </c>
      <c r="AX22" s="69">
        <v>2.1975987087683575</v>
      </c>
      <c r="AY22" s="69"/>
      <c r="AZ22" s="69">
        <f t="shared" si="38"/>
        <v>0.33424989281800621</v>
      </c>
      <c r="BA22" s="69">
        <f>'RD T1'!E166</f>
        <v>0.87694136260318545</v>
      </c>
      <c r="BB22" s="69">
        <f t="shared" si="39"/>
        <v>1.2111912554211917</v>
      </c>
      <c r="BD22" t="str">
        <f t="shared" si="40"/>
        <v>52 Skilled metal, electrical and electronic trades</v>
      </c>
      <c r="BE22" s="69">
        <v>10.609300978520704</v>
      </c>
      <c r="BF22" s="69">
        <v>11.837767961736153</v>
      </c>
      <c r="BG22" s="69">
        <v>9.9958505832687319</v>
      </c>
      <c r="BH22" s="69">
        <v>10.107494845562137</v>
      </c>
      <c r="BI22" s="69">
        <v>9.7320902373899152</v>
      </c>
      <c r="BJ22" s="69"/>
      <c r="BK22" s="69">
        <f t="shared" si="41"/>
        <v>-0.26376034587881669</v>
      </c>
      <c r="BL22" s="69">
        <f>'RD T1'!E195</f>
        <v>3.4938496272269175</v>
      </c>
      <c r="BM22" s="69">
        <f t="shared" si="42"/>
        <v>3.2300892813481008</v>
      </c>
      <c r="BO22" t="str">
        <f t="shared" si="43"/>
        <v>52 Skilled metal, electrical and electronic trades</v>
      </c>
      <c r="BP22" s="69">
        <v>6.7616355942099204</v>
      </c>
      <c r="BQ22" s="69">
        <v>7.1884432723929548</v>
      </c>
      <c r="BR22" s="69">
        <v>5.8240964502202122</v>
      </c>
      <c r="BS22" s="69">
        <v>5.7832987524973909</v>
      </c>
      <c r="BT22" s="69">
        <v>4.9642025114586028</v>
      </c>
      <c r="BU22" s="69"/>
      <c r="BV22" s="69">
        <f t="shared" si="44"/>
        <v>-0.85989393876160936</v>
      </c>
      <c r="BW22" s="69">
        <f>'RD T1'!E224</f>
        <v>2.0914381145296534</v>
      </c>
      <c r="BX22" s="69">
        <f t="shared" si="45"/>
        <v>1.2315441757680441</v>
      </c>
      <c r="BZ22" t="str">
        <f t="shared" si="46"/>
        <v>52 Skilled metal, electrical and electronic trades</v>
      </c>
      <c r="CA22" s="69">
        <v>3.5895666701427049</v>
      </c>
      <c r="CB22" s="69">
        <v>3.2977716631210714</v>
      </c>
      <c r="CC22" s="69">
        <v>2.9199690555259101</v>
      </c>
      <c r="CD22" s="69">
        <v>2.4010496052181187</v>
      </c>
      <c r="CE22" s="69">
        <v>1.289355041378518</v>
      </c>
      <c r="CF22" s="69"/>
      <c r="CG22" s="69">
        <f t="shared" si="47"/>
        <v>-1.6306140141473922</v>
      </c>
      <c r="CH22" s="69">
        <f>'RD T1'!E253</f>
        <v>0.7394936228794613</v>
      </c>
      <c r="CI22" s="69">
        <f t="shared" si="48"/>
        <v>-0.89112039126793086</v>
      </c>
      <c r="CK22" t="str">
        <f t="shared" si="49"/>
        <v>52 Skilled metal, electrical and electronic trades</v>
      </c>
      <c r="CL22" s="69">
        <v>2.1124341349216609</v>
      </c>
      <c r="CM22" s="69">
        <v>1.8088583916945893</v>
      </c>
      <c r="CN22" s="69">
        <v>1.4567096498326231</v>
      </c>
      <c r="CO22" s="69">
        <v>0.90425306620823087</v>
      </c>
      <c r="CP22" s="69">
        <v>0.56229689465706334</v>
      </c>
      <c r="CQ22" s="69"/>
      <c r="CR22" s="69">
        <f t="shared" si="50"/>
        <v>-0.89441275517555974</v>
      </c>
      <c r="CS22" s="69">
        <f>'RD T1'!E282</f>
        <v>0.29830803219779872</v>
      </c>
      <c r="CT22" s="69">
        <f t="shared" si="51"/>
        <v>-0.59610472297776096</v>
      </c>
    </row>
    <row r="23" spans="1:98" x14ac:dyDescent="0.2">
      <c r="A23" s="10" t="str">
        <f>name!D19</f>
        <v>53 Skilled construction and building trades</v>
      </c>
      <c r="B23" s="69">
        <v>6.8703326779511031E-3</v>
      </c>
      <c r="C23" s="69">
        <v>6.0505864017210888E-3</v>
      </c>
      <c r="D23" s="69">
        <v>3.6958594181653753E-3</v>
      </c>
      <c r="E23" s="69">
        <v>5.6201828338385152E-3</v>
      </c>
      <c r="F23" s="69">
        <v>6.046660008048552E-3</v>
      </c>
      <c r="G23" s="11"/>
      <c r="H23" s="69">
        <f t="shared" si="26"/>
        <v>2.3508005898831767E-3</v>
      </c>
      <c r="I23" s="69">
        <f>'RD T1'!E51</f>
        <v>2.2275772906798297E-3</v>
      </c>
      <c r="J23" s="69">
        <f t="shared" si="27"/>
        <v>4.578377880563006E-3</v>
      </c>
      <c r="L23" t="str">
        <f t="shared" si="28"/>
        <v>53 Skilled construction and building trades</v>
      </c>
      <c r="M23" s="69">
        <v>0.15105132650280609</v>
      </c>
      <c r="N23" s="69">
        <v>0.214298262529655</v>
      </c>
      <c r="O23" s="69">
        <v>0.15031947802312354</v>
      </c>
      <c r="P23" s="69">
        <v>0.21584170494884611</v>
      </c>
      <c r="Q23" s="69">
        <v>0.31729269037448082</v>
      </c>
      <c r="R23" s="11"/>
      <c r="S23" s="69">
        <f t="shared" si="29"/>
        <v>0.16697321235135729</v>
      </c>
      <c r="T23" s="69">
        <f>'RD T1'!E80</f>
        <v>0.10818897543023856</v>
      </c>
      <c r="U23" s="69">
        <f t="shared" si="30"/>
        <v>0.27516218778159585</v>
      </c>
      <c r="W23" t="str">
        <f t="shared" si="31"/>
        <v>53 Skilled construction and building trades</v>
      </c>
      <c r="X23" s="69">
        <v>0.64281795940610287</v>
      </c>
      <c r="Y23" s="69">
        <v>0.63451513941106163</v>
      </c>
      <c r="Z23" s="69">
        <v>0.51021656985683062</v>
      </c>
      <c r="AA23" s="69">
        <v>0.64496442869580561</v>
      </c>
      <c r="AB23" s="69">
        <v>0.73994499120666091</v>
      </c>
      <c r="AC23" s="69"/>
      <c r="AD23" s="69">
        <f t="shared" si="32"/>
        <v>0.22972842134983029</v>
      </c>
      <c r="AE23" s="69">
        <f>'RD T1'!E109</f>
        <v>0.32903583261567093</v>
      </c>
      <c r="AF23" s="69">
        <f t="shared" si="33"/>
        <v>0.55876425396550122</v>
      </c>
      <c r="AH23" t="str">
        <f t="shared" si="34"/>
        <v>53 Skilled construction and building trades</v>
      </c>
      <c r="AI23" s="69">
        <v>0.38262110481564027</v>
      </c>
      <c r="AJ23" s="69">
        <v>0.45381733270835894</v>
      </c>
      <c r="AK23" s="69">
        <v>0.39472077772211417</v>
      </c>
      <c r="AL23" s="69">
        <v>0.47365671913551294</v>
      </c>
      <c r="AM23" s="69">
        <v>0.55634443534032285</v>
      </c>
      <c r="AN23" s="69"/>
      <c r="AO23" s="69">
        <f t="shared" si="35"/>
        <v>0.16162365761820868</v>
      </c>
      <c r="AP23" s="69">
        <f>'RD T1'!E138</f>
        <v>0.2604315456346078</v>
      </c>
      <c r="AQ23" s="69">
        <f t="shared" si="36"/>
        <v>0.42205520325281648</v>
      </c>
      <c r="AS23" t="str">
        <f t="shared" si="37"/>
        <v>53 Skilled construction and building trades</v>
      </c>
      <c r="AT23" s="69">
        <v>0.61040928701897235</v>
      </c>
      <c r="AU23" s="69">
        <v>0.68724855391864959</v>
      </c>
      <c r="AV23" s="69">
        <v>0.58677575227771106</v>
      </c>
      <c r="AW23" s="69">
        <v>0.72062811816878924</v>
      </c>
      <c r="AX23" s="69">
        <v>0.77953828164935768</v>
      </c>
      <c r="AY23" s="69"/>
      <c r="AZ23" s="69">
        <f t="shared" si="38"/>
        <v>0.19276252937164662</v>
      </c>
      <c r="BA23" s="69">
        <f>'RD T1'!E167</f>
        <v>0.3671291948420054</v>
      </c>
      <c r="BB23" s="69">
        <f t="shared" si="39"/>
        <v>0.55989172421365208</v>
      </c>
      <c r="BD23" t="str">
        <f t="shared" si="40"/>
        <v>53 Skilled construction and building trades</v>
      </c>
      <c r="BE23" s="69">
        <v>6.0727839818578015</v>
      </c>
      <c r="BF23" s="69">
        <v>7.5106458631562596</v>
      </c>
      <c r="BG23" s="69">
        <v>6.1414579277382728</v>
      </c>
      <c r="BH23" s="69">
        <v>6.3852989837075294</v>
      </c>
      <c r="BI23" s="69">
        <v>5.7685072475846679</v>
      </c>
      <c r="BJ23" s="69"/>
      <c r="BK23" s="69">
        <f t="shared" si="41"/>
        <v>-0.37295068015360489</v>
      </c>
      <c r="BL23" s="69">
        <f>'RD T1'!E196</f>
        <v>2.3576093727250051</v>
      </c>
      <c r="BM23" s="69">
        <f t="shared" si="42"/>
        <v>1.9846586925714003</v>
      </c>
      <c r="BO23" t="str">
        <f t="shared" si="43"/>
        <v>53 Skilled construction and building trades</v>
      </c>
      <c r="BP23" s="69">
        <v>5.81830472560247</v>
      </c>
      <c r="BQ23" s="69">
        <v>7.6237123249510841</v>
      </c>
      <c r="BR23" s="69">
        <v>6.0332155078417342</v>
      </c>
      <c r="BS23" s="69">
        <v>6.9232161627128441</v>
      </c>
      <c r="BT23" s="69">
        <v>6.5668068691928916</v>
      </c>
      <c r="BU23" s="69"/>
      <c r="BV23" s="69">
        <f t="shared" si="44"/>
        <v>0.53359136135115737</v>
      </c>
      <c r="BW23" s="69">
        <f>'RD T1'!E225</f>
        <v>3.0983306758822686</v>
      </c>
      <c r="BX23" s="69">
        <f t="shared" si="45"/>
        <v>3.631922037233426</v>
      </c>
      <c r="BZ23" t="str">
        <f t="shared" si="46"/>
        <v>53 Skilled construction and building trades</v>
      </c>
      <c r="CA23" s="69">
        <v>3.1930275719440417</v>
      </c>
      <c r="CB23" s="69">
        <v>3.3059913678419419</v>
      </c>
      <c r="CC23" s="69">
        <v>2.8592300002826292</v>
      </c>
      <c r="CD23" s="69">
        <v>2.5362513985342843</v>
      </c>
      <c r="CE23" s="69">
        <v>1.7777486344440125</v>
      </c>
      <c r="CF23" s="69"/>
      <c r="CG23" s="69">
        <f t="shared" si="47"/>
        <v>-1.0814813658386166</v>
      </c>
      <c r="CH23" s="69">
        <f>'RD T1'!E254</f>
        <v>0.91486630758623999</v>
      </c>
      <c r="CI23" s="69">
        <f t="shared" si="48"/>
        <v>-0.16661505825237666</v>
      </c>
      <c r="CK23" t="str">
        <f t="shared" si="49"/>
        <v>53 Skilled construction and building trades</v>
      </c>
      <c r="CL23" s="69">
        <v>2.488661727545888</v>
      </c>
      <c r="CM23" s="69">
        <v>2.6408270467983579</v>
      </c>
      <c r="CN23" s="69">
        <v>2.1329554131297979</v>
      </c>
      <c r="CO23" s="69">
        <v>1.1114140701246193</v>
      </c>
      <c r="CP23" s="69">
        <v>0.20472048240507118</v>
      </c>
      <c r="CQ23" s="69"/>
      <c r="CR23" s="69">
        <f t="shared" si="50"/>
        <v>-1.9282349307247266</v>
      </c>
      <c r="CS23" s="69">
        <f>'RD T1'!E283</f>
        <v>0.26451134585020208</v>
      </c>
      <c r="CT23" s="69">
        <f t="shared" si="51"/>
        <v>-1.6637235848745244</v>
      </c>
    </row>
    <row r="24" spans="1:98" x14ac:dyDescent="0.2">
      <c r="A24" s="10" t="str">
        <f>name!D20</f>
        <v>54 Textiles, printing and other skilled trades</v>
      </c>
      <c r="B24" s="69">
        <v>3.2155123626624225E-2</v>
      </c>
      <c r="C24" s="69">
        <v>3.2344486968355998E-2</v>
      </c>
      <c r="D24" s="69">
        <v>2.9750176692577339E-2</v>
      </c>
      <c r="E24" s="69">
        <v>3.8516435969046449E-2</v>
      </c>
      <c r="F24" s="69">
        <v>5.1206648920425077E-2</v>
      </c>
      <c r="G24" s="11"/>
      <c r="H24" s="69">
        <f t="shared" si="26"/>
        <v>2.1456472227847738E-2</v>
      </c>
      <c r="I24" s="69">
        <f>'RD T1'!E52</f>
        <v>1.9475089491618459E-2</v>
      </c>
      <c r="J24" s="69">
        <f t="shared" si="27"/>
        <v>4.09315617194662E-2</v>
      </c>
      <c r="L24" t="str">
        <f t="shared" si="28"/>
        <v>54 Textiles, printing and other skilled trades</v>
      </c>
      <c r="M24" s="69">
        <v>0.22213813219658482</v>
      </c>
      <c r="N24" s="69">
        <v>0.28299873928351765</v>
      </c>
      <c r="O24" s="69">
        <v>0.3081015057461774</v>
      </c>
      <c r="P24" s="69">
        <v>0.40712256041845801</v>
      </c>
      <c r="Q24" s="69">
        <v>0.63973759300931921</v>
      </c>
      <c r="R24" s="11"/>
      <c r="S24" s="69">
        <f t="shared" si="29"/>
        <v>0.33163608726314181</v>
      </c>
      <c r="T24" s="69">
        <f>'RD T1'!E81</f>
        <v>0.24847557833232808</v>
      </c>
      <c r="U24" s="69">
        <f t="shared" si="30"/>
        <v>0.58011166559546989</v>
      </c>
      <c r="W24" t="str">
        <f t="shared" si="31"/>
        <v>54 Textiles, printing and other skilled trades</v>
      </c>
      <c r="X24" s="69">
        <v>0.72500171510718181</v>
      </c>
      <c r="Y24" s="69">
        <v>0.60950107335549752</v>
      </c>
      <c r="Z24" s="69">
        <v>0.68452163608430328</v>
      </c>
      <c r="AA24" s="69">
        <v>0.80943840737371731</v>
      </c>
      <c r="AB24" s="69">
        <v>1.0304698992904633</v>
      </c>
      <c r="AC24" s="69"/>
      <c r="AD24" s="69">
        <f t="shared" si="32"/>
        <v>0.34594826320616001</v>
      </c>
      <c r="AE24" s="69">
        <f>'RD T1'!E110</f>
        <v>0.49229524543638459</v>
      </c>
      <c r="AF24" s="69">
        <f t="shared" si="33"/>
        <v>0.8382435086425446</v>
      </c>
      <c r="AH24" t="str">
        <f t="shared" si="34"/>
        <v>54 Textiles, printing and other skilled trades</v>
      </c>
      <c r="AI24" s="69">
        <v>0.29786714555807653</v>
      </c>
      <c r="AJ24" s="69">
        <v>0.22692386252967522</v>
      </c>
      <c r="AK24" s="69">
        <v>0.28398246647653941</v>
      </c>
      <c r="AL24" s="69">
        <v>0.29608913905196937</v>
      </c>
      <c r="AM24" s="69">
        <v>0.36021209940260096</v>
      </c>
      <c r="AN24" s="69"/>
      <c r="AO24" s="69">
        <f t="shared" si="35"/>
        <v>7.6229632926061552E-2</v>
      </c>
      <c r="AP24" s="69">
        <f>'RD T1'!E139</f>
        <v>0.18569650080140959</v>
      </c>
      <c r="AQ24" s="69">
        <f t="shared" si="36"/>
        <v>0.26192613372747114</v>
      </c>
      <c r="AS24" t="str">
        <f t="shared" si="37"/>
        <v>54 Textiles, printing and other skilled trades</v>
      </c>
      <c r="AT24" s="69">
        <v>0.34268054591773944</v>
      </c>
      <c r="AU24" s="69">
        <v>0.26790106016289261</v>
      </c>
      <c r="AV24" s="69">
        <v>0.31561645422401141</v>
      </c>
      <c r="AW24" s="69">
        <v>0.34547244737468846</v>
      </c>
      <c r="AX24" s="69">
        <v>0.40804885208782193</v>
      </c>
      <c r="AY24" s="69"/>
      <c r="AZ24" s="69">
        <f t="shared" si="38"/>
        <v>9.2432397863810523E-2</v>
      </c>
      <c r="BA24" s="69">
        <f>'RD T1'!E168</f>
        <v>0.19704981630416901</v>
      </c>
      <c r="BB24" s="69">
        <f t="shared" si="39"/>
        <v>0.28948221416797953</v>
      </c>
      <c r="BD24" t="str">
        <f t="shared" si="40"/>
        <v>54 Textiles, printing and other skilled trades</v>
      </c>
      <c r="BE24" s="69">
        <v>2.2840036560262575</v>
      </c>
      <c r="BF24" s="69">
        <v>2.2001703114448845</v>
      </c>
      <c r="BG24" s="69">
        <v>2.1201222592110653</v>
      </c>
      <c r="BH24" s="69">
        <v>2.3170542599125881</v>
      </c>
      <c r="BI24" s="69">
        <v>2.3103380982304396</v>
      </c>
      <c r="BJ24" s="69"/>
      <c r="BK24" s="69">
        <f t="shared" si="41"/>
        <v>0.19021583901937422</v>
      </c>
      <c r="BL24" s="69">
        <f>'RD T1'!E197</f>
        <v>0.92634277150933519</v>
      </c>
      <c r="BM24" s="69">
        <f t="shared" si="42"/>
        <v>1.1165586105287093</v>
      </c>
      <c r="BO24" t="str">
        <f t="shared" si="43"/>
        <v>54 Textiles, printing and other skilled trades</v>
      </c>
      <c r="BP24" s="69">
        <v>2.8974173940584831</v>
      </c>
      <c r="BQ24" s="69">
        <v>2.4362489147170723</v>
      </c>
      <c r="BR24" s="69">
        <v>2.3044740991823853</v>
      </c>
      <c r="BS24" s="69">
        <v>2.2606614335538548</v>
      </c>
      <c r="BT24" s="69">
        <v>2.1495071825345584</v>
      </c>
      <c r="BU24" s="69"/>
      <c r="BV24" s="69">
        <f t="shared" si="44"/>
        <v>-0.15496691664782691</v>
      </c>
      <c r="BW24" s="69">
        <f>'RD T1'!E226</f>
        <v>0.89897806999927243</v>
      </c>
      <c r="BX24" s="69">
        <f t="shared" si="45"/>
        <v>0.74401115335144552</v>
      </c>
      <c r="BZ24" t="str">
        <f t="shared" si="46"/>
        <v>54 Textiles, printing and other skilled trades</v>
      </c>
      <c r="CA24" s="69">
        <v>2.3272889192078723</v>
      </c>
      <c r="CB24" s="69">
        <v>1.8243827052118005</v>
      </c>
      <c r="CC24" s="69">
        <v>1.792983619455335</v>
      </c>
      <c r="CD24" s="69">
        <v>1.5743086048061532</v>
      </c>
      <c r="CE24" s="69">
        <v>0.97056125935469972</v>
      </c>
      <c r="CF24" s="69"/>
      <c r="CG24" s="69">
        <f t="shared" si="47"/>
        <v>-0.8224223601006353</v>
      </c>
      <c r="CH24" s="69">
        <f>'RD T1'!E255</f>
        <v>0.51374332802078437</v>
      </c>
      <c r="CI24" s="69">
        <f t="shared" si="48"/>
        <v>-0.30867903207985092</v>
      </c>
      <c r="CK24" t="str">
        <f t="shared" si="49"/>
        <v>54 Textiles, printing and other skilled trades</v>
      </c>
      <c r="CL24" s="69">
        <v>1.681081018348334</v>
      </c>
      <c r="CM24" s="69">
        <v>1.2102943298730016</v>
      </c>
      <c r="CN24" s="69">
        <v>1.2896492901188896</v>
      </c>
      <c r="CO24" s="69">
        <v>0.72110282933116399</v>
      </c>
      <c r="CP24" s="69">
        <v>0.49624587369823686</v>
      </c>
      <c r="CQ24" s="69"/>
      <c r="CR24" s="69">
        <f t="shared" si="50"/>
        <v>-0.79340341642065271</v>
      </c>
      <c r="CS24" s="69">
        <f>'RD T1'!E284</f>
        <v>0.23108230937110905</v>
      </c>
      <c r="CT24" s="69">
        <f t="shared" si="51"/>
        <v>-0.56232110704954363</v>
      </c>
    </row>
    <row r="25" spans="1:98" x14ac:dyDescent="0.2">
      <c r="A25" s="10" t="str">
        <f>name!D21</f>
        <v>61 Caring personal service occupations</v>
      </c>
      <c r="B25" s="69">
        <v>2.0030613349157199E-2</v>
      </c>
      <c r="C25" s="69">
        <v>2.7202313838032517E-2</v>
      </c>
      <c r="D25" s="69">
        <v>2.7404911515808591E-2</v>
      </c>
      <c r="E25" s="69">
        <v>3.831093119476426E-2</v>
      </c>
      <c r="F25" s="69">
        <v>6.9150113700569518E-2</v>
      </c>
      <c r="G25" s="11"/>
      <c r="H25" s="69">
        <f t="shared" si="26"/>
        <v>4.1745202184760924E-2</v>
      </c>
      <c r="I25" s="69">
        <f>'RD T1'!E53</f>
        <v>2.450361282409232E-2</v>
      </c>
      <c r="J25" s="69">
        <f t="shared" si="27"/>
        <v>6.624881500885324E-2</v>
      </c>
      <c r="L25" t="str">
        <f t="shared" si="28"/>
        <v>61 Caring personal service occupations</v>
      </c>
      <c r="M25" s="69">
        <v>1.0599127943849009</v>
      </c>
      <c r="N25" s="69">
        <v>1.5674623282058378</v>
      </c>
      <c r="O25" s="69">
        <v>1.6180662248331315</v>
      </c>
      <c r="P25" s="69">
        <v>2.315609426012899</v>
      </c>
      <c r="Q25" s="69">
        <v>4.4293877460008595</v>
      </c>
      <c r="R25" s="11"/>
      <c r="S25" s="69">
        <f t="shared" si="29"/>
        <v>2.811321521167728</v>
      </c>
      <c r="T25" s="69">
        <f>'RD T1'!E82</f>
        <v>1.6116133234276622</v>
      </c>
      <c r="U25" s="69">
        <f t="shared" si="30"/>
        <v>4.4229348445953907</v>
      </c>
      <c r="W25" t="str">
        <f t="shared" si="31"/>
        <v>61 Caring personal service occupations</v>
      </c>
      <c r="X25" s="69">
        <v>4.2237519488018069</v>
      </c>
      <c r="Y25" s="69">
        <v>4.2878944195168094</v>
      </c>
      <c r="Z25" s="69">
        <v>5.0132130402478783</v>
      </c>
      <c r="AA25" s="69">
        <v>5.854771974482448</v>
      </c>
      <c r="AB25" s="69">
        <v>7.5942283968538726</v>
      </c>
      <c r="AC25" s="69"/>
      <c r="AD25" s="69">
        <f t="shared" si="32"/>
        <v>2.5810153566059943</v>
      </c>
      <c r="AE25" s="69">
        <f>'RD T1'!E111</f>
        <v>4.2494700005509278</v>
      </c>
      <c r="AF25" s="69">
        <f t="shared" si="33"/>
        <v>6.8304853571569222</v>
      </c>
      <c r="AH25" t="str">
        <f t="shared" si="34"/>
        <v>61 Caring personal service occupations</v>
      </c>
      <c r="AI25" s="69">
        <v>3.809004581695751</v>
      </c>
      <c r="AJ25" s="69">
        <v>3.4289293272641288</v>
      </c>
      <c r="AK25" s="69">
        <v>4.0760228090432307</v>
      </c>
      <c r="AL25" s="69">
        <v>4.1762725563918286</v>
      </c>
      <c r="AM25" s="69">
        <v>4.6572726746491018</v>
      </c>
      <c r="AN25" s="69"/>
      <c r="AO25" s="69">
        <f t="shared" si="35"/>
        <v>0.58124986560587111</v>
      </c>
      <c r="AP25" s="69">
        <f>'RD T1'!E140</f>
        <v>2.5955993253894407</v>
      </c>
      <c r="AQ25" s="69">
        <f t="shared" si="36"/>
        <v>3.1768491909953118</v>
      </c>
      <c r="AS25" t="str">
        <f t="shared" si="37"/>
        <v>61 Caring personal service occupations</v>
      </c>
      <c r="AT25" s="69">
        <v>1.9601183596036909</v>
      </c>
      <c r="AU25" s="69">
        <v>1.9095240074736977</v>
      </c>
      <c r="AV25" s="69">
        <v>2.2347873485536822</v>
      </c>
      <c r="AW25" s="69">
        <v>2.3251463861707538</v>
      </c>
      <c r="AX25" s="69">
        <v>2.7227507207559984</v>
      </c>
      <c r="AY25" s="69"/>
      <c r="AZ25" s="69">
        <f t="shared" si="38"/>
        <v>0.48796337220231623</v>
      </c>
      <c r="BA25" s="69">
        <f>'RD T1'!E169</f>
        <v>1.4954924649075576</v>
      </c>
      <c r="BB25" s="69">
        <f t="shared" si="39"/>
        <v>1.9834558371098738</v>
      </c>
      <c r="BD25" t="str">
        <f t="shared" si="40"/>
        <v>61 Caring personal service occupations</v>
      </c>
      <c r="BE25" s="69">
        <v>12.561449996300459</v>
      </c>
      <c r="BF25" s="69">
        <v>14.448659828134653</v>
      </c>
      <c r="BG25" s="69">
        <v>13.748559696418861</v>
      </c>
      <c r="BH25" s="69">
        <v>15.255439073991003</v>
      </c>
      <c r="BI25" s="69">
        <v>16.587746646188211</v>
      </c>
      <c r="BJ25" s="69"/>
      <c r="BK25" s="69">
        <f t="shared" si="41"/>
        <v>2.8391869497693509</v>
      </c>
      <c r="BL25" s="69">
        <f>'RD T1'!E198</f>
        <v>8.7347473995273077</v>
      </c>
      <c r="BM25" s="69">
        <f t="shared" si="42"/>
        <v>11.573934349296659</v>
      </c>
      <c r="BO25" t="str">
        <f t="shared" si="43"/>
        <v>61 Caring personal service occupations</v>
      </c>
      <c r="BP25" s="69">
        <v>11.475552971188867</v>
      </c>
      <c r="BQ25" s="69">
        <v>11.688814842064247</v>
      </c>
      <c r="BR25" s="69">
        <v>9.6575644968276393</v>
      </c>
      <c r="BS25" s="69">
        <v>10.238388602793622</v>
      </c>
      <c r="BT25" s="69">
        <v>8.4556462673120869</v>
      </c>
      <c r="BU25" s="69"/>
      <c r="BV25" s="69">
        <f t="shared" si="44"/>
        <v>-1.2019182295155524</v>
      </c>
      <c r="BW25" s="69">
        <f>'RD T1'!E227</f>
        <v>5.0220760103824515</v>
      </c>
      <c r="BX25" s="69">
        <f t="shared" si="45"/>
        <v>3.8201577808668992</v>
      </c>
      <c r="BZ25" t="str">
        <f t="shared" si="46"/>
        <v>61 Caring personal service occupations</v>
      </c>
      <c r="CA25" s="69">
        <v>3.1818872964254306</v>
      </c>
      <c r="CB25" s="69">
        <v>1.8158390361775258</v>
      </c>
      <c r="CC25" s="69">
        <v>1.4864465151498043</v>
      </c>
      <c r="CD25" s="69">
        <v>1.0816662641318611</v>
      </c>
      <c r="CE25" s="69">
        <v>0.80667558712092158</v>
      </c>
      <c r="CF25" s="69"/>
      <c r="CG25" s="69">
        <f t="shared" si="47"/>
        <v>-0.67977092802888273</v>
      </c>
      <c r="CH25" s="69">
        <f>'RD T1'!E256</f>
        <v>0.34860632458331164</v>
      </c>
      <c r="CI25" s="69">
        <f t="shared" si="48"/>
        <v>-0.33116460344557108</v>
      </c>
      <c r="CK25" t="str">
        <f t="shared" si="49"/>
        <v>61 Caring personal service occupations</v>
      </c>
      <c r="CL25" s="69">
        <v>0.69732483808690282</v>
      </c>
      <c r="CM25" s="69">
        <v>0.54060714624827777</v>
      </c>
      <c r="CN25" s="69">
        <v>0.57034137738511503</v>
      </c>
      <c r="CO25" s="69">
        <v>0.45733677512678705</v>
      </c>
      <c r="CP25" s="69">
        <v>0.34313128357155204</v>
      </c>
      <c r="CQ25" s="69"/>
      <c r="CR25" s="69">
        <f t="shared" si="50"/>
        <v>-0.227210093813563</v>
      </c>
      <c r="CS25" s="69">
        <f>'RD T1'!E285</f>
        <v>0.12823197170453468</v>
      </c>
      <c r="CT25" s="69">
        <f t="shared" si="51"/>
        <v>-9.8978122109028316E-2</v>
      </c>
    </row>
    <row r="26" spans="1:98" x14ac:dyDescent="0.2">
      <c r="A26" s="10" t="str">
        <f>name!D22</f>
        <v>62 Leisure, travel and related personal service occupations</v>
      </c>
      <c r="B26" s="69">
        <v>9.2965925402062072E-3</v>
      </c>
      <c r="C26" s="69">
        <v>1.6787722916532029E-2</v>
      </c>
      <c r="D26" s="69">
        <v>1.8306476868659126E-2</v>
      </c>
      <c r="E26" s="69">
        <v>2.6958625504008217E-2</v>
      </c>
      <c r="F26" s="69">
        <v>4.9598966754837034E-2</v>
      </c>
      <c r="G26" s="11"/>
      <c r="H26" s="69">
        <f t="shared" si="26"/>
        <v>3.1292489886177909E-2</v>
      </c>
      <c r="I26" s="69">
        <f>'RD T1'!E54</f>
        <v>1.8325895260715167E-2</v>
      </c>
      <c r="J26" s="69">
        <f t="shared" si="27"/>
        <v>4.9618385146893075E-2</v>
      </c>
      <c r="L26" t="str">
        <f t="shared" si="28"/>
        <v>62 Leisure, travel and related personal service occupations</v>
      </c>
      <c r="M26" s="69">
        <v>0.20607620445440267</v>
      </c>
      <c r="N26" s="69">
        <v>0.26518694408504784</v>
      </c>
      <c r="O26" s="69">
        <v>0.26174104408829657</v>
      </c>
      <c r="P26" s="69">
        <v>0.34974095389200993</v>
      </c>
      <c r="Q26" s="69">
        <v>0.64565287983414177</v>
      </c>
      <c r="R26" s="11"/>
      <c r="S26" s="69">
        <f t="shared" si="29"/>
        <v>0.3839118357458452</v>
      </c>
      <c r="T26" s="69">
        <f>'RD T1'!E83</f>
        <v>0.23028254778555934</v>
      </c>
      <c r="U26" s="69">
        <f t="shared" si="30"/>
        <v>0.61419438353140454</v>
      </c>
      <c r="W26" t="str">
        <f t="shared" si="31"/>
        <v>62 Leisure, travel and related personal service occupations</v>
      </c>
      <c r="X26" s="69">
        <v>0.98287767269055659</v>
      </c>
      <c r="Y26" s="69">
        <v>1.0583316246535457</v>
      </c>
      <c r="Z26" s="69">
        <v>1.1013802142120221</v>
      </c>
      <c r="AA26" s="69">
        <v>1.36951988908387</v>
      </c>
      <c r="AB26" s="69">
        <v>1.9355956416386964</v>
      </c>
      <c r="AC26" s="69"/>
      <c r="AD26" s="69">
        <f t="shared" si="32"/>
        <v>0.83421542742667421</v>
      </c>
      <c r="AE26" s="69">
        <f>'RD T1'!E112</f>
        <v>0.95430111561136077</v>
      </c>
      <c r="AF26" s="69">
        <f t="shared" si="33"/>
        <v>1.788516543038035</v>
      </c>
      <c r="AH26" t="str">
        <f t="shared" si="34"/>
        <v>62 Leisure, travel and related personal service occupations</v>
      </c>
      <c r="AI26" s="69">
        <v>0.64784457171481702</v>
      </c>
      <c r="AJ26" s="69">
        <v>0.673638311451347</v>
      </c>
      <c r="AK26" s="69">
        <v>0.72712980115912029</v>
      </c>
      <c r="AL26" s="69">
        <v>0.84216822489468623</v>
      </c>
      <c r="AM26" s="69">
        <v>1.1591253683263496</v>
      </c>
      <c r="AN26" s="69"/>
      <c r="AO26" s="69">
        <f t="shared" si="35"/>
        <v>0.43199556716722931</v>
      </c>
      <c r="AP26" s="69">
        <f>'RD T1'!E141</f>
        <v>0.59267716514257263</v>
      </c>
      <c r="AQ26" s="69">
        <f t="shared" si="36"/>
        <v>1.0246727323098019</v>
      </c>
      <c r="AS26" t="str">
        <f t="shared" si="37"/>
        <v>62 Leisure, travel and related personal service occupations</v>
      </c>
      <c r="AT26" s="69">
        <v>0.7020804182069692</v>
      </c>
      <c r="AU26" s="69">
        <v>0.72470531642420077</v>
      </c>
      <c r="AV26" s="69">
        <v>0.81066754891508663</v>
      </c>
      <c r="AW26" s="69">
        <v>0.97401899743768772</v>
      </c>
      <c r="AX26" s="69">
        <v>1.3769998746736538</v>
      </c>
      <c r="AY26" s="69"/>
      <c r="AZ26" s="69">
        <f t="shared" si="38"/>
        <v>0.56633232575856718</v>
      </c>
      <c r="BA26" s="69">
        <f>'RD T1'!E170</f>
        <v>0.68657368133601648</v>
      </c>
      <c r="BB26" s="69">
        <f t="shared" si="39"/>
        <v>1.2529060070945837</v>
      </c>
      <c r="BD26" t="str">
        <f t="shared" si="40"/>
        <v>62 Leisure, travel and related personal service occupations</v>
      </c>
      <c r="BE26" s="69">
        <v>2.8734402155508243</v>
      </c>
      <c r="BF26" s="69">
        <v>2.7569497543644075</v>
      </c>
      <c r="BG26" s="69">
        <v>2.4719725130132297</v>
      </c>
      <c r="BH26" s="69">
        <v>2.524883707450265</v>
      </c>
      <c r="BI26" s="69">
        <v>2.4250600594613276</v>
      </c>
      <c r="BJ26" s="69"/>
      <c r="BK26" s="69">
        <f t="shared" si="41"/>
        <v>-4.69124535519021E-2</v>
      </c>
      <c r="BL26" s="69">
        <f>'RD T1'!E199</f>
        <v>1.1126395732710417</v>
      </c>
      <c r="BM26" s="69">
        <f t="shared" si="42"/>
        <v>1.0657271197191396</v>
      </c>
      <c r="BO26" t="str">
        <f t="shared" si="43"/>
        <v>62 Leisure, travel and related personal service occupations</v>
      </c>
      <c r="BP26" s="69">
        <v>3.4466825720502152</v>
      </c>
      <c r="BQ26" s="69">
        <v>3.2683810544222149</v>
      </c>
      <c r="BR26" s="69">
        <v>2.6162382800323423</v>
      </c>
      <c r="BS26" s="69">
        <v>2.6445764501511877</v>
      </c>
      <c r="BT26" s="69">
        <v>2.1916209503948338</v>
      </c>
      <c r="BU26" s="69"/>
      <c r="BV26" s="69">
        <f t="shared" si="44"/>
        <v>-0.42461732963750842</v>
      </c>
      <c r="BW26" s="69">
        <f>'RD T1'!E228</f>
        <v>1.229302626957343</v>
      </c>
      <c r="BX26" s="69">
        <f t="shared" si="45"/>
        <v>0.80468529731983462</v>
      </c>
      <c r="BZ26" t="str">
        <f t="shared" si="46"/>
        <v>62 Leisure, travel and related personal service occupations</v>
      </c>
      <c r="CA26" s="69">
        <v>1.9804425644365755</v>
      </c>
      <c r="CB26" s="69">
        <v>1.7916416424951931</v>
      </c>
      <c r="CC26" s="69">
        <v>1.5016198134585841</v>
      </c>
      <c r="CD26" s="69">
        <v>1.3878277375718755</v>
      </c>
      <c r="CE26" s="69">
        <v>0.91262238837676424</v>
      </c>
      <c r="CF26" s="69"/>
      <c r="CG26" s="69">
        <f t="shared" si="47"/>
        <v>-0.58899742508181985</v>
      </c>
      <c r="CH26" s="69">
        <f>'RD T1'!E257</f>
        <v>0.53290937994380705</v>
      </c>
      <c r="CI26" s="69">
        <f t="shared" si="48"/>
        <v>-5.6088045138012799E-2</v>
      </c>
      <c r="CK26" t="str">
        <f t="shared" si="49"/>
        <v>62 Leisure, travel and related personal service occupations</v>
      </c>
      <c r="CL26" s="69">
        <v>1.1003211798301586</v>
      </c>
      <c r="CM26" s="69">
        <v>0.83604166450016104</v>
      </c>
      <c r="CN26" s="69">
        <v>0.84377187865978831</v>
      </c>
      <c r="CO26" s="69">
        <v>0.54383882961812202</v>
      </c>
      <c r="CP26" s="69">
        <v>0.35031368822095077</v>
      </c>
      <c r="CQ26" s="69"/>
      <c r="CR26" s="69">
        <f t="shared" si="50"/>
        <v>-0.49345819043883754</v>
      </c>
      <c r="CS26" s="69">
        <f>'RD T1'!E286</f>
        <v>0.16398851896344546</v>
      </c>
      <c r="CT26" s="69">
        <f t="shared" si="51"/>
        <v>-0.32946967147539208</v>
      </c>
    </row>
    <row r="27" spans="1:98" x14ac:dyDescent="0.2">
      <c r="A27" s="10" t="str">
        <f>name!D23</f>
        <v>63 Community and civil enforcement occupations</v>
      </c>
      <c r="B27" s="69">
        <v>1.0855964321760509E-3</v>
      </c>
      <c r="C27" s="69">
        <v>1.7115092809904277E-3</v>
      </c>
      <c r="D27" s="69">
        <v>1.3922809061534035E-3</v>
      </c>
      <c r="E27" s="69">
        <v>2.1082785348382465E-3</v>
      </c>
      <c r="F27" s="69">
        <v>3.4678387642477614E-3</v>
      </c>
      <c r="G27" s="11"/>
      <c r="H27" s="69">
        <f t="shared" si="26"/>
        <v>2.0755578580943582E-3</v>
      </c>
      <c r="I27" s="69">
        <f>'RD T1'!E55</f>
        <v>1.3074215181411426E-3</v>
      </c>
      <c r="J27" s="69">
        <f t="shared" si="27"/>
        <v>3.3829793762355006E-3</v>
      </c>
      <c r="L27" t="str">
        <f t="shared" si="28"/>
        <v>63 Community and civil enforcement occupations</v>
      </c>
      <c r="M27" s="69">
        <v>1.5551183947124535E-2</v>
      </c>
      <c r="N27" s="69">
        <v>1.7914306778471212E-2</v>
      </c>
      <c r="O27" s="69">
        <v>1.8725515641467273E-2</v>
      </c>
      <c r="P27" s="69">
        <v>2.1863255730348016E-2</v>
      </c>
      <c r="Q27" s="69">
        <v>3.6462014422046045E-2</v>
      </c>
      <c r="R27" s="11"/>
      <c r="S27" s="69">
        <f t="shared" si="29"/>
        <v>1.7736498780578772E-2</v>
      </c>
      <c r="T27" s="69">
        <f>'RD T1'!E84</f>
        <v>1.3587421010974536E-2</v>
      </c>
      <c r="U27" s="69">
        <f t="shared" si="30"/>
        <v>3.1323919791553308E-2</v>
      </c>
      <c r="W27" t="str">
        <f t="shared" si="31"/>
        <v>63 Community and civil enforcement occupations</v>
      </c>
      <c r="X27" s="69">
        <v>7.6302746114049955E-2</v>
      </c>
      <c r="Y27" s="69">
        <v>7.0186170840768572E-2</v>
      </c>
      <c r="Z27" s="69">
        <v>8.2791961117491861E-2</v>
      </c>
      <c r="AA27" s="69">
        <v>9.3814184799841577E-2</v>
      </c>
      <c r="AB27" s="69">
        <v>0.12030726210692946</v>
      </c>
      <c r="AC27" s="69"/>
      <c r="AD27" s="69">
        <f t="shared" si="32"/>
        <v>3.7515300989437603E-2</v>
      </c>
      <c r="AE27" s="69">
        <f>'RD T1'!E113</f>
        <v>6.7507280327968766E-2</v>
      </c>
      <c r="AF27" s="69">
        <f t="shared" si="33"/>
        <v>0.10502258131740637</v>
      </c>
      <c r="AH27" t="str">
        <f t="shared" si="34"/>
        <v>63 Community and civil enforcement occupations</v>
      </c>
      <c r="AI27" s="69">
        <v>2.2215256836828748E-2</v>
      </c>
      <c r="AJ27" s="69">
        <v>1.8561530095736932E-2</v>
      </c>
      <c r="AK27" s="69">
        <v>2.4886289820396815E-2</v>
      </c>
      <c r="AL27" s="69">
        <v>2.3748349789036931E-2</v>
      </c>
      <c r="AM27" s="69">
        <v>3.1208991387561693E-2</v>
      </c>
      <c r="AN27" s="69"/>
      <c r="AO27" s="69">
        <f t="shared" si="35"/>
        <v>6.3227015671648776E-3</v>
      </c>
      <c r="AP27" s="69">
        <f>'RD T1'!E142</f>
        <v>1.5487922448778162E-2</v>
      </c>
      <c r="AQ27" s="69">
        <f t="shared" si="36"/>
        <v>2.1810624015943039E-2</v>
      </c>
      <c r="AS27" t="str">
        <f t="shared" si="37"/>
        <v>63 Community and civil enforcement occupations</v>
      </c>
      <c r="AT27" s="69">
        <v>2.2743461524153238E-2</v>
      </c>
      <c r="AU27" s="69">
        <v>1.8282214708965197E-2</v>
      </c>
      <c r="AV27" s="69">
        <v>2.3956131269032656E-2</v>
      </c>
      <c r="AW27" s="69">
        <v>2.0091414857998143E-2</v>
      </c>
      <c r="AX27" s="69">
        <v>2.2204873864873853E-2</v>
      </c>
      <c r="AY27" s="69"/>
      <c r="AZ27" s="69">
        <f t="shared" si="38"/>
        <v>-1.7512574041588028E-3</v>
      </c>
      <c r="BA27" s="69">
        <f>'RD T1'!E171</f>
        <v>1.3475823119554793E-2</v>
      </c>
      <c r="BB27" s="69">
        <f t="shared" si="39"/>
        <v>1.172456571539599E-2</v>
      </c>
      <c r="BD27" t="str">
        <f t="shared" si="40"/>
        <v>63 Community and civil enforcement occupations</v>
      </c>
      <c r="BE27" s="69">
        <v>8.1432530068516973E-2</v>
      </c>
      <c r="BF27" s="69">
        <v>5.9657678619696612E-2</v>
      </c>
      <c r="BG27" s="69">
        <v>8.360116396597625E-2</v>
      </c>
      <c r="BH27" s="69">
        <v>6.0128527144992193E-2</v>
      </c>
      <c r="BI27" s="69">
        <v>6.9670745671659554E-2</v>
      </c>
      <c r="BJ27" s="69"/>
      <c r="BK27" s="69">
        <f t="shared" si="41"/>
        <v>-1.3930418294316696E-2</v>
      </c>
      <c r="BL27" s="69">
        <f>'RD T1'!E200</f>
        <v>2.3879362835577445E-2</v>
      </c>
      <c r="BM27" s="69">
        <f t="shared" si="42"/>
        <v>9.9489445412607493E-3</v>
      </c>
      <c r="BO27" t="str">
        <f t="shared" si="43"/>
        <v>63 Community and civil enforcement occupations</v>
      </c>
      <c r="BP27" s="69">
        <v>0.12611639750280321</v>
      </c>
      <c r="BQ27" s="69">
        <v>0.11206331508227858</v>
      </c>
      <c r="BR27" s="69">
        <v>0.13210969567494601</v>
      </c>
      <c r="BS27" s="69">
        <v>0.1113570208278986</v>
      </c>
      <c r="BT27" s="69">
        <v>0.11882892406560049</v>
      </c>
      <c r="BU27" s="69"/>
      <c r="BV27" s="69">
        <f t="shared" si="44"/>
        <v>-1.3280771609345529E-2</v>
      </c>
      <c r="BW27" s="69">
        <f>'RD T1'!E229</f>
        <v>5.21136482538564E-2</v>
      </c>
      <c r="BX27" s="69">
        <f t="shared" si="45"/>
        <v>3.8832876644510871E-2</v>
      </c>
      <c r="BZ27" t="str">
        <f t="shared" si="46"/>
        <v>63 Community and civil enforcement occupations</v>
      </c>
      <c r="CA27" s="69">
        <v>0.10520175562830619</v>
      </c>
      <c r="CB27" s="69">
        <v>8.869568728556404E-2</v>
      </c>
      <c r="CC27" s="69">
        <v>0.10961992912453829</v>
      </c>
      <c r="CD27" s="69">
        <v>8.520185255031805E-2</v>
      </c>
      <c r="CE27" s="69">
        <v>6.9902933688630042E-2</v>
      </c>
      <c r="CF27" s="69"/>
      <c r="CG27" s="69">
        <f t="shared" si="47"/>
        <v>-3.9716995435908245E-2</v>
      </c>
      <c r="CH27" s="69">
        <f>'RD T1'!E258</f>
        <v>3.3453563007441581E-2</v>
      </c>
      <c r="CI27" s="69">
        <f t="shared" si="48"/>
        <v>-6.2634324284666643E-3</v>
      </c>
      <c r="CK27" t="str">
        <f t="shared" si="49"/>
        <v>63 Community and civil enforcement occupations</v>
      </c>
      <c r="CL27" s="69">
        <v>5.5035655419212702E-2</v>
      </c>
      <c r="CM27" s="69">
        <v>3.2704806419404486E-2</v>
      </c>
      <c r="CN27" s="69">
        <v>4.8350847609542766E-2</v>
      </c>
      <c r="CO27" s="69">
        <v>1.8841504214102734E-2</v>
      </c>
      <c r="CP27" s="69">
        <v>1.0533443914161613E-2</v>
      </c>
      <c r="CQ27" s="69"/>
      <c r="CR27" s="69">
        <f t="shared" si="50"/>
        <v>-3.7817403695381155E-2</v>
      </c>
      <c r="CS27" s="69">
        <f>'RD T1'!E287</f>
        <v>5.1040986650288259E-3</v>
      </c>
      <c r="CT27" s="69">
        <f t="shared" si="51"/>
        <v>-3.271330503035233E-2</v>
      </c>
    </row>
    <row r="28" spans="1:98" x14ac:dyDescent="0.2">
      <c r="A28" s="10" t="str">
        <f>name!D24</f>
        <v>71 Sales occupations</v>
      </c>
      <c r="B28" s="69">
        <v>5.4610669365790405E-2</v>
      </c>
      <c r="C28" s="69">
        <v>6.6003444668669156E-2</v>
      </c>
      <c r="D28" s="69">
        <v>5.8077586924073929E-2</v>
      </c>
      <c r="E28" s="69">
        <v>6.9858809046307119E-2</v>
      </c>
      <c r="F28" s="69">
        <v>0.10177002000087965</v>
      </c>
      <c r="G28" s="11"/>
      <c r="H28" s="69">
        <f t="shared" si="26"/>
        <v>4.3692433076805717E-2</v>
      </c>
      <c r="I28" s="69">
        <f>'RD T1'!E56</f>
        <v>3.4603510240436189E-2</v>
      </c>
      <c r="J28" s="69">
        <f t="shared" si="27"/>
        <v>7.8295943317241906E-2</v>
      </c>
      <c r="L28" t="str">
        <f t="shared" si="28"/>
        <v>71 Sales occupations</v>
      </c>
      <c r="M28" s="69">
        <v>0.82688099149480243</v>
      </c>
      <c r="N28" s="69">
        <v>1.0358742334042805</v>
      </c>
      <c r="O28" s="69">
        <v>1.0219854236453598</v>
      </c>
      <c r="P28" s="69">
        <v>1.3346975387631825</v>
      </c>
      <c r="Q28" s="69">
        <v>2.2899435469711453</v>
      </c>
      <c r="R28" s="11"/>
      <c r="S28" s="69">
        <f t="shared" si="29"/>
        <v>1.2679581233257855</v>
      </c>
      <c r="T28" s="69">
        <f>'RD T1'!E85</f>
        <v>0.71973010046294272</v>
      </c>
      <c r="U28" s="69">
        <f t="shared" si="30"/>
        <v>1.9876882237887283</v>
      </c>
      <c r="W28" t="str">
        <f t="shared" si="31"/>
        <v>71 Sales occupations</v>
      </c>
      <c r="X28" s="69">
        <v>3.8054834764763958</v>
      </c>
      <c r="Y28" s="69">
        <v>3.4757239654165262</v>
      </c>
      <c r="Z28" s="69">
        <v>3.958119054251092</v>
      </c>
      <c r="AA28" s="69">
        <v>4.2900976442601975</v>
      </c>
      <c r="AB28" s="69">
        <v>5.5891811048090974</v>
      </c>
      <c r="AC28" s="69"/>
      <c r="AD28" s="69">
        <f t="shared" si="32"/>
        <v>1.6310620505580053</v>
      </c>
      <c r="AE28" s="69">
        <f>'RD T1'!E114</f>
        <v>2.5025465348663669</v>
      </c>
      <c r="AF28" s="69">
        <f t="shared" si="33"/>
        <v>4.1336085854243727</v>
      </c>
      <c r="AH28" t="str">
        <f t="shared" si="34"/>
        <v>71 Sales occupations</v>
      </c>
      <c r="AI28" s="69">
        <v>1.2731701951124561</v>
      </c>
      <c r="AJ28" s="69">
        <v>1.1276156984531482</v>
      </c>
      <c r="AK28" s="69">
        <v>1.3242683376458866</v>
      </c>
      <c r="AL28" s="69">
        <v>1.3450330269230735</v>
      </c>
      <c r="AM28" s="69">
        <v>1.6832276307641476</v>
      </c>
      <c r="AN28" s="69"/>
      <c r="AO28" s="69">
        <f t="shared" si="35"/>
        <v>0.35895929311826102</v>
      </c>
      <c r="AP28" s="69">
        <f>'RD T1'!E143</f>
        <v>0.78423221897827378</v>
      </c>
      <c r="AQ28" s="69">
        <f t="shared" si="36"/>
        <v>1.1431915120965348</v>
      </c>
      <c r="AS28" t="str">
        <f t="shared" si="37"/>
        <v>71 Sales occupations</v>
      </c>
      <c r="AT28" s="69">
        <v>1.1422326170076815</v>
      </c>
      <c r="AU28" s="69">
        <v>0.9841878954160117</v>
      </c>
      <c r="AV28" s="69">
        <v>1.09970968709256</v>
      </c>
      <c r="AW28" s="69">
        <v>1.0836383330714181</v>
      </c>
      <c r="AX28" s="69">
        <v>1.3103806831175868</v>
      </c>
      <c r="AY28" s="69"/>
      <c r="AZ28" s="69">
        <f t="shared" si="38"/>
        <v>0.21067099602502681</v>
      </c>
      <c r="BA28" s="69">
        <f>'RD T1'!E172</f>
        <v>0.55070610728407177</v>
      </c>
      <c r="BB28" s="69">
        <f t="shared" si="39"/>
        <v>0.76137710330909858</v>
      </c>
      <c r="BD28" t="str">
        <f t="shared" si="40"/>
        <v>71 Sales occupations</v>
      </c>
      <c r="BE28" s="69">
        <v>8.0357987477370081</v>
      </c>
      <c r="BF28" s="69">
        <v>7.8874863456938842</v>
      </c>
      <c r="BG28" s="69">
        <v>7.8616364152321712</v>
      </c>
      <c r="BH28" s="69">
        <v>7.7457907623719384</v>
      </c>
      <c r="BI28" s="69">
        <v>7.7736786995429918</v>
      </c>
      <c r="BJ28" s="69"/>
      <c r="BK28" s="69">
        <f t="shared" si="41"/>
        <v>-8.7957715689179317E-2</v>
      </c>
      <c r="BL28" s="69">
        <f>'RD T1'!E201</f>
        <v>3.4051772719918509</v>
      </c>
      <c r="BM28" s="69">
        <f t="shared" si="42"/>
        <v>3.3172195563026716</v>
      </c>
      <c r="BO28" t="str">
        <f t="shared" si="43"/>
        <v>71 Sales occupations</v>
      </c>
      <c r="BP28" s="69">
        <v>9.5434026947518955</v>
      </c>
      <c r="BQ28" s="69">
        <v>8.6895596730169409</v>
      </c>
      <c r="BR28" s="69">
        <v>7.6375272799402918</v>
      </c>
      <c r="BS28" s="69">
        <v>7.2923382739617555</v>
      </c>
      <c r="BT28" s="69">
        <v>5.9337720417469191</v>
      </c>
      <c r="BU28" s="69"/>
      <c r="BV28" s="69">
        <f t="shared" si="44"/>
        <v>-1.7037552381933727</v>
      </c>
      <c r="BW28" s="69">
        <f>'RD T1'!E230</f>
        <v>3.2811313451095128</v>
      </c>
      <c r="BX28" s="69">
        <f t="shared" si="45"/>
        <v>1.5773761069161401</v>
      </c>
      <c r="BZ28" t="str">
        <f t="shared" si="46"/>
        <v>71 Sales occupations</v>
      </c>
      <c r="CA28" s="69">
        <v>6.1011148380035092</v>
      </c>
      <c r="CB28" s="69">
        <v>5.2963051395879477</v>
      </c>
      <c r="CC28" s="69">
        <v>4.829683112513381</v>
      </c>
      <c r="CD28" s="69">
        <v>3.7209557172754715</v>
      </c>
      <c r="CE28" s="69">
        <v>1.5352084102351731</v>
      </c>
      <c r="CF28" s="69"/>
      <c r="CG28" s="69">
        <f t="shared" si="47"/>
        <v>-3.2944747022782082</v>
      </c>
      <c r="CH28" s="69">
        <f>'RD T1'!E259</f>
        <v>1.1377282048981168</v>
      </c>
      <c r="CI28" s="69">
        <f t="shared" si="48"/>
        <v>-2.1567464973800914</v>
      </c>
      <c r="CK28" t="str">
        <f t="shared" si="49"/>
        <v>71 Sales occupations</v>
      </c>
      <c r="CL28" s="69">
        <v>4.0220552439974364</v>
      </c>
      <c r="CM28" s="69">
        <v>2.8949502881724847</v>
      </c>
      <c r="CN28" s="69">
        <v>2.9512999732751766</v>
      </c>
      <c r="CO28" s="69">
        <v>1.5695606959908948</v>
      </c>
      <c r="CP28" s="69">
        <v>0.78043019282346304</v>
      </c>
      <c r="CQ28" s="69"/>
      <c r="CR28" s="69">
        <f t="shared" si="50"/>
        <v>-2.1708697804517136</v>
      </c>
      <c r="CS28" s="69">
        <f>'RD T1'!E288</f>
        <v>0.39174247294309117</v>
      </c>
      <c r="CT28" s="69">
        <f t="shared" si="51"/>
        <v>-1.7791273075086225</v>
      </c>
    </row>
    <row r="29" spans="1:98" x14ac:dyDescent="0.2">
      <c r="A29" s="10" t="str">
        <f>name!D25</f>
        <v>72 Customer service occupations</v>
      </c>
      <c r="B29" s="69">
        <v>2.6766958602512624E-2</v>
      </c>
      <c r="C29" s="69">
        <v>3.2835208873877003E-2</v>
      </c>
      <c r="D29" s="69">
        <v>3.4134331254661275E-2</v>
      </c>
      <c r="E29" s="69">
        <v>6.2507833588424627E-2</v>
      </c>
      <c r="F29" s="69">
        <v>0.1177905188591002</v>
      </c>
      <c r="G29" s="11"/>
      <c r="H29" s="69">
        <f>F29-D29</f>
        <v>8.3656187604438936E-2</v>
      </c>
      <c r="I29" s="69">
        <f>'RD T1'!E57</f>
        <v>3.2716681112000962E-2</v>
      </c>
      <c r="J29" s="69">
        <f t="shared" si="27"/>
        <v>0.1163728687164399</v>
      </c>
      <c r="L29" t="str">
        <f t="shared" si="28"/>
        <v>72 Customer service occupations</v>
      </c>
      <c r="M29" s="69">
        <v>0.24716395928458748</v>
      </c>
      <c r="N29" s="69">
        <v>0.34339630409561517</v>
      </c>
      <c r="O29" s="69">
        <v>0.36434896020016361</v>
      </c>
      <c r="P29" s="69">
        <v>0.61780289262711985</v>
      </c>
      <c r="Q29" s="69">
        <v>1.1264355329068101</v>
      </c>
      <c r="R29" s="11"/>
      <c r="S29" s="69">
        <f t="shared" si="29"/>
        <v>0.76208657270664648</v>
      </c>
      <c r="T29" s="69">
        <f>'RD T1'!E86</f>
        <v>0.34393708187524652</v>
      </c>
      <c r="U29" s="69">
        <f t="shared" si="30"/>
        <v>1.1060236545818931</v>
      </c>
      <c r="W29" t="str">
        <f t="shared" si="31"/>
        <v>72 Customer service occupations</v>
      </c>
      <c r="X29" s="69">
        <v>1.316069226719748</v>
      </c>
      <c r="Y29" s="69">
        <v>1.2987071678971305</v>
      </c>
      <c r="Z29" s="69">
        <v>1.549993267914241</v>
      </c>
      <c r="AA29" s="69">
        <v>2.1772488488642328</v>
      </c>
      <c r="AB29" s="69">
        <v>3.0058132227397252</v>
      </c>
      <c r="AC29" s="69"/>
      <c r="AD29" s="69">
        <f t="shared" si="32"/>
        <v>1.4558199548254842</v>
      </c>
      <c r="AE29" s="69">
        <f>'RD T1'!E115</f>
        <v>1.2386700425468933</v>
      </c>
      <c r="AF29" s="69">
        <f t="shared" si="33"/>
        <v>2.6944899973723775</v>
      </c>
      <c r="AH29" t="str">
        <f t="shared" si="34"/>
        <v>72 Customer service occupations</v>
      </c>
      <c r="AI29" s="69">
        <v>0.38026203488838373</v>
      </c>
      <c r="AJ29" s="69">
        <v>0.38956713995026332</v>
      </c>
      <c r="AK29" s="69">
        <v>0.49104868286606945</v>
      </c>
      <c r="AL29" s="69">
        <v>0.69901407440237473</v>
      </c>
      <c r="AM29" s="69">
        <v>1.0001809370250532</v>
      </c>
      <c r="AN29" s="69"/>
      <c r="AO29" s="69">
        <f t="shared" si="35"/>
        <v>0.50913225415898378</v>
      </c>
      <c r="AP29" s="69">
        <f>'RD T1'!E144</f>
        <v>0.41197092860985979</v>
      </c>
      <c r="AQ29" s="69">
        <f t="shared" si="36"/>
        <v>0.92110318276884362</v>
      </c>
      <c r="AS29" t="str">
        <f t="shared" si="37"/>
        <v>72 Customer service occupations</v>
      </c>
      <c r="AT29" s="69">
        <v>0.76138125789966982</v>
      </c>
      <c r="AU29" s="69">
        <v>0.69441859218485702</v>
      </c>
      <c r="AV29" s="69">
        <v>0.75407406535393273</v>
      </c>
      <c r="AW29" s="69">
        <v>1.0347894570413707</v>
      </c>
      <c r="AX29" s="69">
        <v>1.2726564976282708</v>
      </c>
      <c r="AY29" s="69"/>
      <c r="AZ29" s="69">
        <f t="shared" si="38"/>
        <v>0.51858243227433809</v>
      </c>
      <c r="BA29" s="69">
        <f>'RD T1'!E173</f>
        <v>0.50371247147314557</v>
      </c>
      <c r="BB29" s="69">
        <f t="shared" si="39"/>
        <v>1.0222949037474836</v>
      </c>
      <c r="BD29" t="str">
        <f t="shared" si="40"/>
        <v>72 Customer service occupations</v>
      </c>
      <c r="BE29" s="69">
        <v>2.1880062974135366</v>
      </c>
      <c r="BF29" s="69">
        <v>2.3790962216464426</v>
      </c>
      <c r="BG29" s="69">
        <v>2.3770178925421415</v>
      </c>
      <c r="BH29" s="69">
        <v>3.1710654372085325</v>
      </c>
      <c r="BI29" s="69">
        <v>3.655053185979114</v>
      </c>
      <c r="BJ29" s="69"/>
      <c r="BK29" s="69">
        <f t="shared" si="41"/>
        <v>1.2780352934369725</v>
      </c>
      <c r="BL29" s="69">
        <f>'RD T1'!E202</f>
        <v>1.3536544622920843</v>
      </c>
      <c r="BM29" s="69">
        <f t="shared" si="42"/>
        <v>2.6316897557290568</v>
      </c>
      <c r="BO29" t="str">
        <f t="shared" si="43"/>
        <v>72 Customer service occupations</v>
      </c>
      <c r="BP29" s="69">
        <v>2.4371728075198007</v>
      </c>
      <c r="BQ29" s="69">
        <v>2.6120176885541846</v>
      </c>
      <c r="BR29" s="69">
        <v>2.3006918454228273</v>
      </c>
      <c r="BS29" s="69">
        <v>3.0497764806175387</v>
      </c>
      <c r="BT29" s="69">
        <v>2.9843245285378881</v>
      </c>
      <c r="BU29" s="69"/>
      <c r="BV29" s="69">
        <f t="shared" si="44"/>
        <v>0.68363268311506076</v>
      </c>
      <c r="BW29" s="69">
        <f>'RD T1'!E231</f>
        <v>1.4246051644155662</v>
      </c>
      <c r="BX29" s="69">
        <f t="shared" si="45"/>
        <v>2.1082378475306269</v>
      </c>
      <c r="BZ29" t="str">
        <f t="shared" si="46"/>
        <v>72 Customer service occupations</v>
      </c>
      <c r="CA29" s="69">
        <v>1.330632055452863</v>
      </c>
      <c r="CB29" s="69">
        <v>1.2240868886590288</v>
      </c>
      <c r="CC29" s="69">
        <v>1.1980264226023034</v>
      </c>
      <c r="CD29" s="69">
        <v>1.3160609841843254</v>
      </c>
      <c r="CE29" s="69">
        <v>1.0932707896590523</v>
      </c>
      <c r="CF29" s="69"/>
      <c r="CG29" s="69">
        <f t="shared" si="47"/>
        <v>-0.10475563294325108</v>
      </c>
      <c r="CH29" s="69">
        <f>'RD T1'!E260</f>
        <v>0.4184440245237987</v>
      </c>
      <c r="CI29" s="69">
        <f t="shared" si="48"/>
        <v>0.31368839158054762</v>
      </c>
      <c r="CK29" t="str">
        <f t="shared" si="49"/>
        <v>72 Customer service occupations</v>
      </c>
      <c r="CL29" s="69">
        <v>0.54368404760842537</v>
      </c>
      <c r="CM29" s="69">
        <v>0.54693567641053753</v>
      </c>
      <c r="CN29" s="69">
        <v>0.6523506693117207</v>
      </c>
      <c r="CO29" s="69">
        <v>0.68781374623316871</v>
      </c>
      <c r="CP29" s="69">
        <v>0.67777600283764405</v>
      </c>
      <c r="CQ29" s="69"/>
      <c r="CR29" s="69">
        <f t="shared" si="50"/>
        <v>2.5425333525923355E-2</v>
      </c>
      <c r="CS29" s="69">
        <f>'RD T1'!E289</f>
        <v>0.23417635960661115</v>
      </c>
      <c r="CT29" s="69">
        <f t="shared" si="51"/>
        <v>0.25960169313253451</v>
      </c>
    </row>
    <row r="30" spans="1:98" x14ac:dyDescent="0.2">
      <c r="A30" s="10" t="str">
        <f>name!D26</f>
        <v>81 Process, plant and machine operatives</v>
      </c>
      <c r="B30" s="69">
        <v>2.5781859818867638E-2</v>
      </c>
      <c r="C30" s="69">
        <v>3.5508457542349978E-2</v>
      </c>
      <c r="D30" s="69">
        <v>3.1081562796725786E-2</v>
      </c>
      <c r="E30" s="69">
        <v>5.2128544786230968E-2</v>
      </c>
      <c r="F30" s="69">
        <v>0.11735150669846278</v>
      </c>
      <c r="G30" s="11"/>
      <c r="H30" s="69">
        <f t="shared" si="26"/>
        <v>8.6269943901736992E-2</v>
      </c>
      <c r="I30" s="69">
        <f>'RD T1'!E58</f>
        <v>3.7617855938401494E-2</v>
      </c>
      <c r="J30" s="69">
        <f t="shared" si="27"/>
        <v>0.12388779984013848</v>
      </c>
      <c r="L30" t="str">
        <f t="shared" si="28"/>
        <v>81 Process, plant and machine operatives</v>
      </c>
      <c r="M30" s="69">
        <v>0.19489495206127547</v>
      </c>
      <c r="N30" s="69">
        <v>0.27397074439377228</v>
      </c>
      <c r="O30" s="69">
        <v>0.2310753654884076</v>
      </c>
      <c r="P30" s="69">
        <v>0.42042653755824466</v>
      </c>
      <c r="Q30" s="69">
        <v>0.80842603389097056</v>
      </c>
      <c r="R30" s="11"/>
      <c r="S30" s="69">
        <f t="shared" si="29"/>
        <v>0.57735066840256299</v>
      </c>
      <c r="T30" s="69">
        <f>'RD T1'!E87</f>
        <v>0.242932674867292</v>
      </c>
      <c r="U30" s="69">
        <f t="shared" si="30"/>
        <v>0.82028334326985497</v>
      </c>
      <c r="W30" t="str">
        <f t="shared" si="31"/>
        <v>81 Process, plant and machine operatives</v>
      </c>
      <c r="X30" s="69">
        <v>0.65043994623924895</v>
      </c>
      <c r="Y30" s="69">
        <v>0.64657260925738924</v>
      </c>
      <c r="Z30" s="69">
        <v>0.62081765468658923</v>
      </c>
      <c r="AA30" s="69">
        <v>1.0383191964104257</v>
      </c>
      <c r="AB30" s="69">
        <v>1.7851163942499382</v>
      </c>
      <c r="AC30" s="69"/>
      <c r="AD30" s="69">
        <f t="shared" si="32"/>
        <v>1.1642987395633488</v>
      </c>
      <c r="AE30" s="69">
        <f>'RD T1'!E116</f>
        <v>0.6687222323105616</v>
      </c>
      <c r="AF30" s="69">
        <f t="shared" si="33"/>
        <v>1.8330209718739106</v>
      </c>
      <c r="AH30" t="str">
        <f t="shared" si="34"/>
        <v>81 Process, plant and machine operatives</v>
      </c>
      <c r="AI30" s="69">
        <v>0.30226559349423632</v>
      </c>
      <c r="AJ30" s="69">
        <v>0.29428808549887508</v>
      </c>
      <c r="AK30" s="69">
        <v>0.28264095131758948</v>
      </c>
      <c r="AL30" s="69">
        <v>0.43244530401326803</v>
      </c>
      <c r="AM30" s="69">
        <v>0.59738489079173607</v>
      </c>
      <c r="AN30" s="69"/>
      <c r="AO30" s="69">
        <f t="shared" si="35"/>
        <v>0.31474393947414658</v>
      </c>
      <c r="AP30" s="69">
        <f>'RD T1'!E145</f>
        <v>0.21961038891363655</v>
      </c>
      <c r="AQ30" s="69">
        <f t="shared" si="36"/>
        <v>0.53435432838778318</v>
      </c>
      <c r="AS30" t="str">
        <f t="shared" si="37"/>
        <v>81 Process, plant and machine operatives</v>
      </c>
      <c r="AT30" s="69">
        <v>0.76020919529407383</v>
      </c>
      <c r="AU30" s="69">
        <v>0.69249202452325276</v>
      </c>
      <c r="AV30" s="69">
        <v>0.64354208241395428</v>
      </c>
      <c r="AW30" s="69">
        <v>0.9613144858289685</v>
      </c>
      <c r="AX30" s="69">
        <v>1.3200692678528871</v>
      </c>
      <c r="AY30" s="69"/>
      <c r="AZ30" s="69">
        <f t="shared" si="38"/>
        <v>0.67652718543893287</v>
      </c>
      <c r="BA30" s="69">
        <f>'RD T1'!E174</f>
        <v>0.49802910270708373</v>
      </c>
      <c r="BB30" s="69">
        <f t="shared" si="39"/>
        <v>1.1745562881460165</v>
      </c>
      <c r="BD30" t="str">
        <f t="shared" si="40"/>
        <v>81 Process, plant and machine operatives</v>
      </c>
      <c r="BE30" s="69">
        <v>4.4191391406478582</v>
      </c>
      <c r="BF30" s="69">
        <v>4.8519537948866711</v>
      </c>
      <c r="BG30" s="69">
        <v>4.2110495901749143</v>
      </c>
      <c r="BH30" s="69">
        <v>5.9489908235697699</v>
      </c>
      <c r="BI30" s="69">
        <v>6.8929803063655593</v>
      </c>
      <c r="BJ30" s="69"/>
      <c r="BK30" s="69">
        <f t="shared" si="41"/>
        <v>2.6819307161906449</v>
      </c>
      <c r="BL30" s="69">
        <f>'RD T1'!E203</f>
        <v>2.2694215843251322</v>
      </c>
      <c r="BM30" s="69">
        <f t="shared" si="42"/>
        <v>4.9513523005157776</v>
      </c>
      <c r="BO30" t="str">
        <f t="shared" si="43"/>
        <v>81 Process, plant and machine operatives</v>
      </c>
      <c r="BP30" s="69">
        <v>6.3898055105546483</v>
      </c>
      <c r="BQ30" s="69">
        <v>6.7722694940455677</v>
      </c>
      <c r="BR30" s="69">
        <v>5.5181140021149773</v>
      </c>
      <c r="BS30" s="69">
        <v>7.7714511687998868</v>
      </c>
      <c r="BT30" s="69">
        <v>7.7713174292121074</v>
      </c>
      <c r="BU30" s="69"/>
      <c r="BV30" s="69">
        <f t="shared" si="44"/>
        <v>2.2532034270971302</v>
      </c>
      <c r="BW30" s="69">
        <f>'RD T1'!E232</f>
        <v>3.1484648075884558</v>
      </c>
      <c r="BX30" s="69">
        <f t="shared" si="45"/>
        <v>5.4016682346855855</v>
      </c>
      <c r="BZ30" t="str">
        <f t="shared" si="46"/>
        <v>81 Process, plant and machine operatives</v>
      </c>
      <c r="CA30" s="69">
        <v>5.5433650437072899</v>
      </c>
      <c r="CB30" s="69">
        <v>5.0382583381411887</v>
      </c>
      <c r="CC30" s="69">
        <v>4.3615372655531601</v>
      </c>
      <c r="CD30" s="69">
        <v>4.740378142955147</v>
      </c>
      <c r="CE30" s="69">
        <v>2.3609223442340608</v>
      </c>
      <c r="CF30" s="69"/>
      <c r="CG30" s="69">
        <f t="shared" si="47"/>
        <v>-2.0006149213190993</v>
      </c>
      <c r="CH30" s="69">
        <f>'RD T1'!E261</f>
        <v>1.4549304696258438</v>
      </c>
      <c r="CI30" s="69">
        <f t="shared" si="48"/>
        <v>-0.54568445169325552</v>
      </c>
      <c r="CK30" t="str">
        <f t="shared" si="49"/>
        <v>81 Process, plant and machine operatives</v>
      </c>
      <c r="CL30" s="69">
        <v>4.1060822666684551</v>
      </c>
      <c r="CM30" s="69">
        <v>2.8793528887292359</v>
      </c>
      <c r="CN30" s="69">
        <v>2.5543623143093934</v>
      </c>
      <c r="CO30" s="69">
        <v>1.1456826668858668</v>
      </c>
      <c r="CP30" s="69">
        <v>0.47472172782893846</v>
      </c>
      <c r="CQ30" s="69"/>
      <c r="CR30" s="69">
        <f t="shared" si="50"/>
        <v>-2.0796405864804548</v>
      </c>
      <c r="CS30" s="69">
        <f>'RD T1'!E290</f>
        <v>0.27876770012329438</v>
      </c>
      <c r="CT30" s="69">
        <f t="shared" si="51"/>
        <v>-1.8008728863571604</v>
      </c>
    </row>
    <row r="31" spans="1:98" x14ac:dyDescent="0.2">
      <c r="A31" s="10" t="str">
        <f>name!D27</f>
        <v>82 Transport and mobile machine drivers and operatives</v>
      </c>
      <c r="B31" s="69">
        <v>4.0658833431665271E-2</v>
      </c>
      <c r="C31" s="69">
        <v>7.4440785547816121E-2</v>
      </c>
      <c r="D31" s="69">
        <v>5.5110397467256891E-2</v>
      </c>
      <c r="E31" s="69">
        <v>9.9765985711957994E-2</v>
      </c>
      <c r="F31" s="69">
        <v>0.19135359076947547</v>
      </c>
      <c r="G31" s="11"/>
      <c r="H31" s="69">
        <f t="shared" si="26"/>
        <v>0.13624319330221857</v>
      </c>
      <c r="I31" s="69">
        <f>'RD T1'!E59</f>
        <v>7.3865794085080011E-2</v>
      </c>
      <c r="J31" s="69">
        <f t="shared" si="27"/>
        <v>0.21010898738729858</v>
      </c>
      <c r="L31" t="str">
        <f t="shared" si="28"/>
        <v>82 Transport and mobile machine drivers and operatives</v>
      </c>
      <c r="M31" s="69">
        <v>0.24360440510180353</v>
      </c>
      <c r="N31" s="69">
        <v>0.38097091744022099</v>
      </c>
      <c r="O31" s="69">
        <v>0.29904800756977307</v>
      </c>
      <c r="P31" s="69">
        <v>0.49674971085642816</v>
      </c>
      <c r="Q31" s="69">
        <v>0.90514201618579804</v>
      </c>
      <c r="R31" s="11"/>
      <c r="S31" s="69">
        <f t="shared" si="29"/>
        <v>0.60609400861602492</v>
      </c>
      <c r="T31" s="69">
        <f>'RD T1'!E88</f>
        <v>0.35396219272488177</v>
      </c>
      <c r="U31" s="69">
        <f t="shared" si="30"/>
        <v>0.96005620134090663</v>
      </c>
      <c r="W31" t="str">
        <f t="shared" si="31"/>
        <v>82 Transport and mobile machine drivers and operatives</v>
      </c>
      <c r="X31" s="69">
        <v>0.90731781032032721</v>
      </c>
      <c r="Y31" s="69">
        <v>1.1427222462445183</v>
      </c>
      <c r="Z31" s="69">
        <v>1.1054957114156405</v>
      </c>
      <c r="AA31" s="69">
        <v>1.5159147041897099</v>
      </c>
      <c r="AB31" s="69">
        <v>2.2164453978777505</v>
      </c>
      <c r="AC31" s="69"/>
      <c r="AD31" s="69">
        <f t="shared" si="32"/>
        <v>1.11094968646211</v>
      </c>
      <c r="AE31" s="69">
        <f>'RD T1'!E117</f>
        <v>1.1118516188915368</v>
      </c>
      <c r="AF31" s="69">
        <f t="shared" si="33"/>
        <v>2.2228013053536468</v>
      </c>
      <c r="AH31" t="str">
        <f t="shared" si="34"/>
        <v>82 Transport and mobile machine drivers and operatives</v>
      </c>
      <c r="AI31" s="69">
        <v>0.46746200874449734</v>
      </c>
      <c r="AJ31" s="69">
        <v>0.58132036368957374</v>
      </c>
      <c r="AK31" s="69">
        <v>0.53789686735996622</v>
      </c>
      <c r="AL31" s="69">
        <v>0.71494046762311003</v>
      </c>
      <c r="AM31" s="69">
        <v>0.93613752213815549</v>
      </c>
      <c r="AN31" s="69"/>
      <c r="AO31" s="69">
        <f t="shared" si="35"/>
        <v>0.39824065477818926</v>
      </c>
      <c r="AP31" s="69">
        <f>'RD T1'!E146</f>
        <v>0.48328035091243693</v>
      </c>
      <c r="AQ31" s="69">
        <f t="shared" si="36"/>
        <v>0.88152100569062619</v>
      </c>
      <c r="AS31" t="str">
        <f t="shared" si="37"/>
        <v>82 Transport and mobile machine drivers and operatives</v>
      </c>
      <c r="AT31" s="69">
        <v>0.79073690765640114</v>
      </c>
      <c r="AU31" s="69">
        <v>0.88802490545998913</v>
      </c>
      <c r="AV31" s="69">
        <v>0.82607965000274164</v>
      </c>
      <c r="AW31" s="69">
        <v>1.0570851462592155</v>
      </c>
      <c r="AX31" s="69">
        <v>1.3447607465288292</v>
      </c>
      <c r="AY31" s="69"/>
      <c r="AZ31" s="69">
        <f t="shared" si="38"/>
        <v>0.51868109652608752</v>
      </c>
      <c r="BA31" s="69">
        <f>'RD T1'!E175</f>
        <v>0.72608363359490213</v>
      </c>
      <c r="BB31" s="69">
        <f t="shared" si="39"/>
        <v>1.2447647301209896</v>
      </c>
      <c r="BD31" t="str">
        <f t="shared" si="40"/>
        <v>82 Transport and mobile machine drivers and operatives</v>
      </c>
      <c r="BE31" s="69">
        <v>4.0353499711582019</v>
      </c>
      <c r="BF31" s="69">
        <v>5.2393285535503171</v>
      </c>
      <c r="BG31" s="69">
        <v>4.7689391497697082</v>
      </c>
      <c r="BH31" s="69">
        <v>6.0705877195086106</v>
      </c>
      <c r="BI31" s="69">
        <v>7.3673082956671498</v>
      </c>
      <c r="BJ31" s="69"/>
      <c r="BK31" s="69">
        <f t="shared" si="41"/>
        <v>2.5983691458974416</v>
      </c>
      <c r="BL31" s="69">
        <f>'RD T1'!E204</f>
        <v>3.2425072655442411</v>
      </c>
      <c r="BM31" s="69">
        <f t="shared" si="42"/>
        <v>5.8408764114416822</v>
      </c>
      <c r="BO31" t="str">
        <f t="shared" si="43"/>
        <v>82 Transport and mobile machine drivers and operatives</v>
      </c>
      <c r="BP31" s="69">
        <v>7.1996182147097283</v>
      </c>
      <c r="BQ31" s="69">
        <v>9.1127739426281238</v>
      </c>
      <c r="BR31" s="69">
        <v>7.5631041637753427</v>
      </c>
      <c r="BS31" s="69">
        <v>9.8338510821639016</v>
      </c>
      <c r="BT31" s="69">
        <v>10.640373743349237</v>
      </c>
      <c r="BU31" s="69"/>
      <c r="BV31" s="69">
        <f t="shared" si="44"/>
        <v>3.077269579573894</v>
      </c>
      <c r="BW31" s="69">
        <f>'RD T1'!E233</f>
        <v>5.6264108436736704</v>
      </c>
      <c r="BX31" s="69">
        <f t="shared" si="45"/>
        <v>8.7036804232475653</v>
      </c>
      <c r="BZ31" t="str">
        <f t="shared" si="46"/>
        <v>82 Transport and mobile machine drivers and operatives</v>
      </c>
      <c r="CA31" s="69">
        <v>6.821205261108811</v>
      </c>
      <c r="CB31" s="69">
        <v>7.0217462257667682</v>
      </c>
      <c r="CC31" s="69">
        <v>6.2881183838973405</v>
      </c>
      <c r="CD31" s="69">
        <v>6.0566594496347124</v>
      </c>
      <c r="CE31" s="69">
        <v>4.7202318478663816</v>
      </c>
      <c r="CF31" s="69"/>
      <c r="CG31" s="69">
        <f t="shared" si="47"/>
        <v>-1.5678865360309588</v>
      </c>
      <c r="CH31" s="69">
        <f>'RD T1'!E262</f>
        <v>2.6215267395902346</v>
      </c>
      <c r="CI31" s="69">
        <f t="shared" si="48"/>
        <v>1.0536402035592758</v>
      </c>
      <c r="CK31" t="str">
        <f t="shared" si="49"/>
        <v>82 Transport and mobile machine drivers and operatives</v>
      </c>
      <c r="CL31" s="69">
        <v>4.2637467627388332</v>
      </c>
      <c r="CM31" s="69">
        <v>4.5980399191790271</v>
      </c>
      <c r="CN31" s="69">
        <v>4.1491939840072192</v>
      </c>
      <c r="CO31" s="69">
        <v>2.6901560826065407</v>
      </c>
      <c r="CP31" s="69">
        <v>1.1312063731418767</v>
      </c>
      <c r="CQ31" s="69"/>
      <c r="CR31" s="69">
        <f t="shared" si="50"/>
        <v>-3.0179876108653425</v>
      </c>
      <c r="CS31" s="69">
        <f>'RD T1'!E291</f>
        <v>0.94888215209598781</v>
      </c>
      <c r="CT31" s="69">
        <f t="shared" si="51"/>
        <v>-2.0691054587693545</v>
      </c>
    </row>
    <row r="32" spans="1:98" x14ac:dyDescent="0.2">
      <c r="A32" s="10" t="str">
        <f>name!D28</f>
        <v>91 Elementary trades and related occupations</v>
      </c>
      <c r="B32" s="69">
        <v>3.8387566236899715E-4</v>
      </c>
      <c r="C32" s="69">
        <v>3.9892615280779818E-4</v>
      </c>
      <c r="D32" s="69">
        <v>3.1504494577724656E-4</v>
      </c>
      <c r="E32" s="69">
        <v>3.9249186163218099E-4</v>
      </c>
      <c r="F32" s="69">
        <v>6.5949409056090583E-4</v>
      </c>
      <c r="G32" s="11"/>
      <c r="H32" s="69">
        <f t="shared" si="26"/>
        <v>3.4444914478365927E-4</v>
      </c>
      <c r="I32" s="69">
        <f>'RD T1'!E60</f>
        <v>2.6783737789898255E-4</v>
      </c>
      <c r="J32" s="69">
        <f t="shared" si="27"/>
        <v>6.1228652268264182E-4</v>
      </c>
      <c r="L32" t="str">
        <f t="shared" si="28"/>
        <v>91 Elementary trades and related occupations</v>
      </c>
      <c r="M32" s="69">
        <v>0.11509561662713451</v>
      </c>
      <c r="N32" s="69">
        <v>0.14190564118050292</v>
      </c>
      <c r="O32" s="69">
        <v>9.494786219589102E-2</v>
      </c>
      <c r="P32" s="69">
        <v>0.13276460768736839</v>
      </c>
      <c r="Q32" s="69">
        <v>0.25430671154427581</v>
      </c>
      <c r="R32" s="11"/>
      <c r="S32" s="69">
        <f t="shared" si="29"/>
        <v>0.15935884934838479</v>
      </c>
      <c r="T32" s="69">
        <f>'RD T1'!E89</f>
        <v>8.7804173484665987E-2</v>
      </c>
      <c r="U32" s="69">
        <f t="shared" si="30"/>
        <v>0.24716302283305078</v>
      </c>
      <c r="W32" t="str">
        <f t="shared" si="31"/>
        <v>91 Elementary trades and related occupations</v>
      </c>
      <c r="X32" s="69">
        <v>0.42323184024950899</v>
      </c>
      <c r="Y32" s="69">
        <v>0.35295513090979858</v>
      </c>
      <c r="Z32" s="69">
        <v>0.31845211954298075</v>
      </c>
      <c r="AA32" s="69">
        <v>0.33261754414583844</v>
      </c>
      <c r="AB32" s="69">
        <v>0.40343474195086387</v>
      </c>
      <c r="AC32" s="69"/>
      <c r="AD32" s="69">
        <f t="shared" si="32"/>
        <v>8.4982622407883124E-2</v>
      </c>
      <c r="AE32" s="69">
        <f>'RD T1'!E118</f>
        <v>0.22509404052912535</v>
      </c>
      <c r="AF32" s="69">
        <f t="shared" si="33"/>
        <v>0.31007666293700847</v>
      </c>
      <c r="AH32" t="str">
        <f t="shared" si="34"/>
        <v>91 Elementary trades and related occupations</v>
      </c>
      <c r="AI32" s="69">
        <v>0.29796860894847871</v>
      </c>
      <c r="AJ32" s="69">
        <v>0.25356149514975207</v>
      </c>
      <c r="AK32" s="69">
        <v>0.21946615890993745</v>
      </c>
      <c r="AL32" s="69">
        <v>0.23322944790625263</v>
      </c>
      <c r="AM32" s="69">
        <v>0.29861850880525531</v>
      </c>
      <c r="AN32" s="69"/>
      <c r="AO32" s="69">
        <f t="shared" si="35"/>
        <v>7.9152349895317858E-2</v>
      </c>
      <c r="AP32" s="69">
        <f>'RD T1'!E147</f>
        <v>0.15639341394205913</v>
      </c>
      <c r="AQ32" s="69">
        <f t="shared" si="36"/>
        <v>0.23554576383737699</v>
      </c>
      <c r="AS32" t="str">
        <f t="shared" si="37"/>
        <v>91 Elementary trades and related occupations</v>
      </c>
      <c r="AT32" s="69">
        <v>0.33825831615721874</v>
      </c>
      <c r="AU32" s="69">
        <v>0.29252458147044225</v>
      </c>
      <c r="AV32" s="69">
        <v>0.27513579154793838</v>
      </c>
      <c r="AW32" s="69">
        <v>0.28914751336535316</v>
      </c>
      <c r="AX32" s="69">
        <v>0.34077826439446585</v>
      </c>
      <c r="AY32" s="69"/>
      <c r="AZ32" s="69">
        <f t="shared" si="38"/>
        <v>6.5642472846527467E-2</v>
      </c>
      <c r="BA32" s="69">
        <f>'RD T1'!E176</f>
        <v>0.16887825318395816</v>
      </c>
      <c r="BB32" s="69">
        <f t="shared" si="39"/>
        <v>0.23452072603048563</v>
      </c>
      <c r="BD32" t="str">
        <f t="shared" si="40"/>
        <v>91 Elementary trades and related occupations</v>
      </c>
      <c r="BE32" s="69">
        <v>1.5455953202139228</v>
      </c>
      <c r="BF32" s="69">
        <v>1.5762834201623295</v>
      </c>
      <c r="BG32" s="69">
        <v>1.3144722035901184</v>
      </c>
      <c r="BH32" s="69">
        <v>1.3642267424093573</v>
      </c>
      <c r="BI32" s="69">
        <v>1.6439610459142133</v>
      </c>
      <c r="BJ32" s="69"/>
      <c r="BK32" s="69">
        <f t="shared" si="41"/>
        <v>0.32948884232409492</v>
      </c>
      <c r="BL32" s="69">
        <f>'RD T1'!E205</f>
        <v>0.50514204214408331</v>
      </c>
      <c r="BM32" s="69">
        <f t="shared" si="42"/>
        <v>0.83463088446817824</v>
      </c>
      <c r="BO32" t="str">
        <f t="shared" si="43"/>
        <v>91 Elementary trades and related occupations</v>
      </c>
      <c r="BP32" s="69">
        <v>2.8889520811943976</v>
      </c>
      <c r="BQ32" s="69">
        <v>2.7864404191998244</v>
      </c>
      <c r="BR32" s="69">
        <v>2.3136906891850191</v>
      </c>
      <c r="BS32" s="69">
        <v>2.2921208042650818</v>
      </c>
      <c r="BT32" s="69">
        <v>2.327434626545974</v>
      </c>
      <c r="BU32" s="69"/>
      <c r="BV32" s="69">
        <f t="shared" si="44"/>
        <v>1.3743937360954916E-2</v>
      </c>
      <c r="BW32" s="69">
        <f>'RD T1'!E234</f>
        <v>0.89748424866309473</v>
      </c>
      <c r="BX32" s="69">
        <f t="shared" si="45"/>
        <v>0.91122818602404965</v>
      </c>
      <c r="BZ32" t="str">
        <f t="shared" si="46"/>
        <v>91 Elementary trades and related occupations</v>
      </c>
      <c r="CA32" s="69">
        <v>3.794919706596287</v>
      </c>
      <c r="CB32" s="69">
        <v>3.4169106632889457</v>
      </c>
      <c r="CC32" s="69">
        <v>2.9278348901740694</v>
      </c>
      <c r="CD32" s="69">
        <v>2.3552415407755625</v>
      </c>
      <c r="CE32" s="69">
        <v>1.7961944027697743</v>
      </c>
      <c r="CF32" s="69"/>
      <c r="CG32" s="69">
        <f t="shared" si="47"/>
        <v>-1.1316404874042951</v>
      </c>
      <c r="CH32" s="69">
        <f>'RD T1'!E263</f>
        <v>0.89988818246186253</v>
      </c>
      <c r="CI32" s="69">
        <f t="shared" si="48"/>
        <v>-0.2317523049424326</v>
      </c>
      <c r="CK32" t="str">
        <f t="shared" si="49"/>
        <v>91 Elementary trades and related occupations</v>
      </c>
      <c r="CL32" s="69">
        <v>2.8843581408120054</v>
      </c>
      <c r="CM32" s="69">
        <v>2.2441458134182235</v>
      </c>
      <c r="CN32" s="69">
        <v>2.1419008274569853</v>
      </c>
      <c r="CO32" s="69">
        <v>1.2819955487706118</v>
      </c>
      <c r="CP32" s="69">
        <v>0.78985485170156611</v>
      </c>
      <c r="CQ32" s="69"/>
      <c r="CR32" s="69">
        <f t="shared" si="50"/>
        <v>-1.3520459757554191</v>
      </c>
      <c r="CS32" s="69">
        <f>'RD T1'!E292</f>
        <v>0.39091396625451391</v>
      </c>
      <c r="CT32" s="69">
        <f t="shared" si="51"/>
        <v>-0.96113200950090516</v>
      </c>
    </row>
    <row r="33" spans="1:98" x14ac:dyDescent="0.2">
      <c r="A33" s="10" t="str">
        <f>name!D29</f>
        <v>92 Elementary administration and service occupations</v>
      </c>
      <c r="B33" s="69">
        <v>2.7393192477825096E-2</v>
      </c>
      <c r="C33" s="69">
        <v>3.9385836193279511E-2</v>
      </c>
      <c r="D33" s="69">
        <v>3.4219921753626377E-2</v>
      </c>
      <c r="E33" s="69">
        <v>5.2557774578151556E-2</v>
      </c>
      <c r="F33" s="69">
        <v>8.8772372290032653E-2</v>
      </c>
      <c r="G33" s="11"/>
      <c r="H33" s="69">
        <f t="shared" ref="H33" si="52">F33-D33</f>
        <v>5.4552450536406276E-2</v>
      </c>
      <c r="I33" s="69">
        <f>'RD T1'!E61</f>
        <v>3.2666410054085646E-2</v>
      </c>
      <c r="J33" s="69">
        <f t="shared" ref="J33" si="53">SUM(H33:I33)</f>
        <v>8.7218860590491915E-2</v>
      </c>
      <c r="L33" t="str">
        <f t="shared" ref="L33" si="54">A33</f>
        <v>92 Elementary administration and service occupations</v>
      </c>
      <c r="M33" s="69">
        <v>0.6898215754021696</v>
      </c>
      <c r="N33" s="69">
        <v>0.95644883897993016</v>
      </c>
      <c r="O33" s="69">
        <v>0.90031900199333581</v>
      </c>
      <c r="P33" s="69">
        <v>1.380128956159141</v>
      </c>
      <c r="Q33" s="69">
        <v>2.7811237684473946</v>
      </c>
      <c r="R33" s="11"/>
      <c r="S33" s="69">
        <f t="shared" ref="S33" si="55">Q33-O33</f>
        <v>1.8808047664540588</v>
      </c>
      <c r="T33" s="69">
        <f>'RD T1'!E90</f>
        <v>0.96215277268090138</v>
      </c>
      <c r="U33" s="69">
        <f t="shared" ref="U33" si="56">SUM(S33:T33)</f>
        <v>2.84295753913496</v>
      </c>
      <c r="W33" t="str">
        <f t="shared" ref="W33" si="57">A33</f>
        <v>92 Elementary administration and service occupations</v>
      </c>
      <c r="X33" s="69">
        <v>2.9726099758870732</v>
      </c>
      <c r="Y33" s="69">
        <v>2.9345611273039429</v>
      </c>
      <c r="Z33" s="69">
        <v>3.23088893359773</v>
      </c>
      <c r="AA33" s="69">
        <v>4.0285210753364584</v>
      </c>
      <c r="AB33" s="69">
        <v>5.3958067167015678</v>
      </c>
      <c r="AC33" s="69"/>
      <c r="AD33" s="69">
        <f t="shared" ref="AD33" si="58">AB33-Z33</f>
        <v>2.1649177831038378</v>
      </c>
      <c r="AE33" s="69">
        <f>'RD T1'!E119</f>
        <v>2.8743252827036501</v>
      </c>
      <c r="AF33" s="69">
        <f t="shared" ref="AF33" si="59">SUM(AD33:AE33)</f>
        <v>5.0392430658074883</v>
      </c>
      <c r="AH33" t="str">
        <f t="shared" ref="AH33" si="60">L33</f>
        <v>92 Elementary administration and service occupations</v>
      </c>
      <c r="AI33" s="69">
        <v>1.3960519748405666</v>
      </c>
      <c r="AJ33" s="69">
        <v>1.3895977961055768</v>
      </c>
      <c r="AK33" s="69">
        <v>1.516850958452697</v>
      </c>
      <c r="AL33" s="69">
        <v>1.8620167628344027</v>
      </c>
      <c r="AM33" s="69">
        <v>2.6418767636202185</v>
      </c>
      <c r="AN33" s="69"/>
      <c r="AO33" s="69">
        <f t="shared" ref="AO33" si="61">AM33-AK33</f>
        <v>1.1250258051675215</v>
      </c>
      <c r="AP33" s="69">
        <f>'RD T1'!E148</f>
        <v>1.2703159404452664</v>
      </c>
      <c r="AQ33" s="69">
        <f t="shared" ref="AQ33" si="62">SUM(AO33:AP33)</f>
        <v>2.3953417456127877</v>
      </c>
      <c r="AS33" t="str">
        <f t="shared" ref="AS33" si="63">W33</f>
        <v>92 Elementary administration and service occupations</v>
      </c>
      <c r="AT33" s="69">
        <v>1.3766556333890154</v>
      </c>
      <c r="AU33" s="69">
        <v>1.2969118994598738</v>
      </c>
      <c r="AV33" s="69">
        <v>1.4344830850415178</v>
      </c>
      <c r="AW33" s="69">
        <v>1.7426864327059768</v>
      </c>
      <c r="AX33" s="69">
        <v>2.4049989004158987</v>
      </c>
      <c r="AY33" s="69"/>
      <c r="AZ33" s="69">
        <f t="shared" ref="AZ33" si="64">AX33-AV33</f>
        <v>0.97051581537438092</v>
      </c>
      <c r="BA33" s="69">
        <f>'RD T1'!E177</f>
        <v>1.1976758452713396</v>
      </c>
      <c r="BB33" s="69">
        <f t="shared" ref="BB33" si="65">SUM(AZ33:BA33)</f>
        <v>2.1681916606457206</v>
      </c>
      <c r="BD33" t="str">
        <f t="shared" ref="BD33" si="66">AH33</f>
        <v>92 Elementary administration and service occupations</v>
      </c>
      <c r="BE33" s="69">
        <v>8.1354797850530893</v>
      </c>
      <c r="BF33" s="69">
        <v>7.9672391281298536</v>
      </c>
      <c r="BG33" s="69">
        <v>7.3161880621539757</v>
      </c>
      <c r="BH33" s="69">
        <v>7.7171569092491374</v>
      </c>
      <c r="BI33" s="69">
        <v>7.3734927880496812</v>
      </c>
      <c r="BJ33" s="69"/>
      <c r="BK33" s="69">
        <f t="shared" ref="BK33" si="67">BI33-BG33</f>
        <v>5.7304725895705566E-2</v>
      </c>
      <c r="BL33" s="69">
        <f>'RD T1'!E206</f>
        <v>3.6902903438994894</v>
      </c>
      <c r="BM33" s="69">
        <f t="shared" ref="BM33" si="68">SUM(BK33:BL33)</f>
        <v>3.747595069795195</v>
      </c>
      <c r="BO33" t="str">
        <f t="shared" ref="BO33" si="69">AS33</f>
        <v>92 Elementary administration and service occupations</v>
      </c>
      <c r="BP33" s="69">
        <v>14.557977117371447</v>
      </c>
      <c r="BQ33" s="69">
        <v>15.329559890529859</v>
      </c>
      <c r="BR33" s="69">
        <v>12.53622515284472</v>
      </c>
      <c r="BS33" s="69">
        <v>14.471962824513593</v>
      </c>
      <c r="BT33" s="69">
        <v>13.644786967505901</v>
      </c>
      <c r="BU33" s="69"/>
      <c r="BV33" s="69">
        <f t="shared" ref="BV33" si="70">BT33-BR33</f>
        <v>1.1085618146611811</v>
      </c>
      <c r="BW33" s="69">
        <f>'RD T1'!E235</f>
        <v>7.1039291229454262</v>
      </c>
      <c r="BX33" s="69">
        <f t="shared" ref="BX33" si="71">SUM(BV33:BW33)</f>
        <v>8.2124909376066064</v>
      </c>
      <c r="BZ33" t="str">
        <f t="shared" ref="BZ33" si="72">BD33</f>
        <v>92 Elementary administration and service occupations</v>
      </c>
      <c r="CA33" s="69">
        <v>12.702382379381698</v>
      </c>
      <c r="CB33" s="69">
        <v>12.111940435019896</v>
      </c>
      <c r="CC33" s="69">
        <v>10.395163774847976</v>
      </c>
      <c r="CD33" s="69">
        <v>9.8193345430435759</v>
      </c>
      <c r="CE33" s="69">
        <v>6.562609948230131</v>
      </c>
      <c r="CF33" s="69"/>
      <c r="CG33" s="69">
        <f t="shared" ref="CG33" si="73">CE33-CC33</f>
        <v>-3.8325538266178452</v>
      </c>
      <c r="CH33" s="69">
        <f>'RD T1'!E264</f>
        <v>3.6339470989233118</v>
      </c>
      <c r="CI33" s="69">
        <f t="shared" ref="CI33" si="74">SUM(CG33:CH33)</f>
        <v>-0.19860672769453336</v>
      </c>
      <c r="CK33" t="str">
        <f t="shared" ref="CK33" si="75">BO33</f>
        <v>92 Elementary administration and service occupations</v>
      </c>
      <c r="CL33" s="69">
        <v>9.470842422639512</v>
      </c>
      <c r="CM33" s="69">
        <v>6.4515964819633576</v>
      </c>
      <c r="CN33" s="69">
        <v>6.2447726198735154</v>
      </c>
      <c r="CO33" s="69">
        <v>3.8782149545589286</v>
      </c>
      <c r="CP33" s="69">
        <v>2.1320748338431481</v>
      </c>
      <c r="CQ33" s="69"/>
      <c r="CR33" s="69">
        <f t="shared" ref="CR33" si="76">CP33-CN33</f>
        <v>-4.1126977860303668</v>
      </c>
      <c r="CS33" s="69">
        <f>'RD T1'!E293</f>
        <v>1.0641098524149299</v>
      </c>
      <c r="CT33" s="69">
        <f t="shared" ref="CT33" si="77">SUM(CR33:CS33)</f>
        <v>-3.0485879336154369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5.232116402643519</v>
      </c>
      <c r="C35" s="67">
        <f t="shared" ref="C35:F35" si="78">SUM(C8:C33)</f>
        <v>7.3706544389855591</v>
      </c>
      <c r="D35" s="67">
        <f t="shared" si="78"/>
        <v>7.1551545252382338</v>
      </c>
      <c r="E35" s="67">
        <f t="shared" si="78"/>
        <v>9.2932818436066817</v>
      </c>
      <c r="F35" s="67">
        <f t="shared" si="78"/>
        <v>13.723396547502132</v>
      </c>
      <c r="G35" s="11"/>
      <c r="H35" s="67">
        <f>F35-D35</f>
        <v>6.568242022263898</v>
      </c>
      <c r="I35" s="67">
        <f>SUM(I8:I33)</f>
        <v>4.8899761086987468</v>
      </c>
      <c r="J35" s="67">
        <f>SUM(H35:I35)</f>
        <v>11.458218130962646</v>
      </c>
      <c r="L35" s="24" t="str">
        <f>A35</f>
        <v>All occupations</v>
      </c>
      <c r="M35" s="67">
        <f>SUM(M8:M33)</f>
        <v>35.019166931780056</v>
      </c>
      <c r="N35" s="67">
        <f t="shared" ref="N35:Q35" si="79">SUM(N8:N33)</f>
        <v>49.881795258861182</v>
      </c>
      <c r="O35" s="67">
        <f t="shared" si="79"/>
        <v>49.620426091848429</v>
      </c>
      <c r="P35" s="67">
        <f t="shared" si="79"/>
        <v>63.427817220851097</v>
      </c>
      <c r="Q35" s="67">
        <f t="shared" si="79"/>
        <v>93.956237029686804</v>
      </c>
      <c r="R35" s="11"/>
      <c r="S35" s="67">
        <f t="shared" si="29"/>
        <v>44.335810937838374</v>
      </c>
      <c r="T35" s="67">
        <f>SUM(T8:T33)</f>
        <v>35.044379290201725</v>
      </c>
      <c r="U35" s="67">
        <f>SUM(S35:T35)</f>
        <v>79.380190228040107</v>
      </c>
      <c r="W35" s="24" t="str">
        <f>A35</f>
        <v>All occupations</v>
      </c>
      <c r="X35" s="67">
        <f>SUM(X8:X33)</f>
        <v>87.552480979574696</v>
      </c>
      <c r="Y35" s="67">
        <f t="shared" ref="Y35:AB35" si="80">SUM(Y8:Y33)</f>
        <v>87.793272549147545</v>
      </c>
      <c r="Z35" s="67">
        <f t="shared" si="80"/>
        <v>97.384240091368767</v>
      </c>
      <c r="AA35" s="67">
        <f t="shared" si="80"/>
        <v>105.13825794115181</v>
      </c>
      <c r="AB35" s="67">
        <f t="shared" si="80"/>
        <v>122.21118058647849</v>
      </c>
      <c r="AC35" s="69"/>
      <c r="AD35" s="67">
        <f t="shared" ref="AD35" si="81">AB35-Z35</f>
        <v>24.826940495109724</v>
      </c>
      <c r="AE35" s="67">
        <f>SUM(AE8:AE33)</f>
        <v>60.915262604150485</v>
      </c>
      <c r="AF35" s="67">
        <f>SUM(AD35:AE35)</f>
        <v>85.742203099260209</v>
      </c>
      <c r="AH35" s="24" t="str">
        <f>L35</f>
        <v>All occupations</v>
      </c>
      <c r="AI35" s="67">
        <f>SUM(AI8:AI33)</f>
        <v>28.427542045140839</v>
      </c>
      <c r="AJ35" s="67">
        <f t="shared" ref="AJ35:AM35" si="82">SUM(AJ8:AJ33)</f>
        <v>26.006933426129748</v>
      </c>
      <c r="AK35" s="67">
        <f t="shared" si="82"/>
        <v>28.964630858393082</v>
      </c>
      <c r="AL35" s="67">
        <f t="shared" si="82"/>
        <v>28.7546424749961</v>
      </c>
      <c r="AM35" s="67">
        <f t="shared" si="82"/>
        <v>32.031092709720419</v>
      </c>
      <c r="AN35" s="69"/>
      <c r="AO35" s="67">
        <f t="shared" ref="AO35" si="83">AM35-AK35</f>
        <v>3.0664618513273361</v>
      </c>
      <c r="AP35" s="67">
        <f>SUM(AP8:AP33)</f>
        <v>16.082066136371179</v>
      </c>
      <c r="AQ35" s="67">
        <f>SUM(AO35:AP35)</f>
        <v>19.148527987698515</v>
      </c>
      <c r="AS35" s="24" t="str">
        <f>W35</f>
        <v>All occupations</v>
      </c>
      <c r="AT35" s="67">
        <f>SUM(AT8:AT33)</f>
        <v>27.667314540730608</v>
      </c>
      <c r="AU35" s="67">
        <f t="shared" ref="AU35:AX35" si="84">SUM(AU8:AU33)</f>
        <v>26.664820336351198</v>
      </c>
      <c r="AV35" s="67">
        <f t="shared" si="84"/>
        <v>28.966310335754979</v>
      </c>
      <c r="AW35" s="67">
        <f t="shared" si="84"/>
        <v>30.466780124017653</v>
      </c>
      <c r="AX35" s="67">
        <f t="shared" si="84"/>
        <v>35.191448921124667</v>
      </c>
      <c r="AY35" s="69"/>
      <c r="AZ35" s="67">
        <f t="shared" ref="AZ35" si="85">AX35-AV35</f>
        <v>6.2251385853696881</v>
      </c>
      <c r="BA35" s="67">
        <f>SUM(BA8:BA33)</f>
        <v>16.512299423837863</v>
      </c>
      <c r="BB35" s="67">
        <f>SUM(AZ35:BA35)</f>
        <v>22.737438009207551</v>
      </c>
      <c r="BD35" s="24" t="str">
        <f>AH35</f>
        <v>All occupations</v>
      </c>
      <c r="BE35" s="67">
        <f>SUM(BE8:BE33)</f>
        <v>104.63716722295379</v>
      </c>
      <c r="BF35" s="67">
        <f t="shared" ref="BF35:BI35" si="86">SUM(BF8:BF33)</f>
        <v>115.32783199420325</v>
      </c>
      <c r="BG35" s="67">
        <f t="shared" si="86"/>
        <v>109.6802852889827</v>
      </c>
      <c r="BH35" s="67">
        <f t="shared" si="86"/>
        <v>115.6289470408166</v>
      </c>
      <c r="BI35" s="67">
        <f t="shared" si="86"/>
        <v>117.58592067011858</v>
      </c>
      <c r="BJ35" s="69"/>
      <c r="BK35" s="67">
        <f t="shared" ref="BK35" si="87">BI35-BG35</f>
        <v>7.9056353811358804</v>
      </c>
      <c r="BL35" s="67">
        <f>SUM(BL8:BL33)</f>
        <v>51.483830798429729</v>
      </c>
      <c r="BM35" s="67">
        <f>SUM(BK35:BL35)</f>
        <v>59.389466179565609</v>
      </c>
      <c r="BO35" s="24" t="str">
        <f>AS35</f>
        <v>All occupations</v>
      </c>
      <c r="BP35" s="67">
        <f>SUM(BP8:BP33)</f>
        <v>117.1515685912604</v>
      </c>
      <c r="BQ35" s="67">
        <f t="shared" ref="BQ35:BT35" si="88">SUM(BQ8:BQ33)</f>
        <v>122.71872549392823</v>
      </c>
      <c r="BR35" s="67">
        <f t="shared" si="88"/>
        <v>105.97592781806195</v>
      </c>
      <c r="BS35" s="67">
        <f t="shared" si="88"/>
        <v>113.47066569393488</v>
      </c>
      <c r="BT35" s="67">
        <f t="shared" si="88"/>
        <v>101.27013914398123</v>
      </c>
      <c r="BU35" s="69"/>
      <c r="BV35" s="67">
        <f t="shared" ref="BV35" si="89">BT35-BR35</f>
        <v>-4.705788674080722</v>
      </c>
      <c r="BW35" s="67">
        <f>SUM(BW8:BW33)</f>
        <v>51.532744443106047</v>
      </c>
      <c r="BX35" s="67">
        <f>SUM(BV35:BW35)</f>
        <v>46.826955769025325</v>
      </c>
      <c r="BZ35" s="24" t="str">
        <f>BD35</f>
        <v>All occupations</v>
      </c>
      <c r="CA35" s="67">
        <f>SUM(CA8:CA33)</f>
        <v>77.455932449651868</v>
      </c>
      <c r="CB35" s="67">
        <f t="shared" ref="CB35:CE35" si="90">SUM(CB8:CB33)</f>
        <v>71.723211064450169</v>
      </c>
      <c r="CC35" s="67">
        <f t="shared" si="90"/>
        <v>65.306962962085478</v>
      </c>
      <c r="CD35" s="67">
        <f t="shared" si="90"/>
        <v>57.479893777622003</v>
      </c>
      <c r="CE35" s="67">
        <f t="shared" si="90"/>
        <v>36.262349111096903</v>
      </c>
      <c r="CF35" s="69"/>
      <c r="CG35" s="67">
        <f t="shared" ref="CG35" si="91">CE35-CC35</f>
        <v>-29.044613850988576</v>
      </c>
      <c r="CH35" s="67">
        <f>SUM(CH8:CH33)</f>
        <v>20.63370169281368</v>
      </c>
      <c r="CI35" s="67">
        <f>SUM(CG35:CH35)</f>
        <v>-8.4109121581748951</v>
      </c>
      <c r="CK35" s="24" t="str">
        <f>BO35</f>
        <v>All occupations</v>
      </c>
      <c r="CL35" s="67">
        <f>SUM(CL8:CL33)</f>
        <v>43.437710836264337</v>
      </c>
      <c r="CM35" s="67">
        <f t="shared" ref="CM35:CP35" si="92">SUM(CM8:CM33)</f>
        <v>35.7867554379431</v>
      </c>
      <c r="CN35" s="67">
        <f t="shared" si="92"/>
        <v>34.973062028266462</v>
      </c>
      <c r="CO35" s="67">
        <f t="shared" si="92"/>
        <v>22.310713883003103</v>
      </c>
      <c r="CP35" s="67">
        <f t="shared" si="92"/>
        <v>13.665235280290652</v>
      </c>
      <c r="CQ35" s="69"/>
      <c r="CR35" s="67">
        <f t="shared" ref="CR35" si="93">CP35-CN35</f>
        <v>-21.30782674797581</v>
      </c>
      <c r="CS35" s="67">
        <f>SUM(CS8:CS33)</f>
        <v>6.9497931698709889</v>
      </c>
      <c r="CT35" s="67">
        <f>SUM(CR35:CS35)</f>
        <v>-14.35803357810482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Stoke-on-Trent and Staffordshire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Stoke-on-Trent and Staffordshire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Stoke-on-Trent and Staffordshire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Stoke-on-Trent and Staffordshire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Stoke-on-Trent and Staffordshire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Stoke-on-Trent and Staffordshire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Stoke-on-Trent and Staffordshire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Stoke-on-Trent and Staffordshire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Stoke-on-Trent and Staffordshire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6.342823125826766</v>
      </c>
      <c r="C45" s="18">
        <f t="shared" si="104"/>
        <v>6.3383382755256426</v>
      </c>
      <c r="D45" s="18">
        <f t="shared" si="104"/>
        <v>6.0753189968727837</v>
      </c>
      <c r="E45" s="18">
        <f t="shared" si="104"/>
        <v>5.6680323486667374</v>
      </c>
      <c r="F45" s="18">
        <f t="shared" si="104"/>
        <v>5.9866540314934191</v>
      </c>
      <c r="H45" s="68">
        <f t="shared" ref="H45:H70" si="105">IF(D8&gt;0,(H8/D8)*100,0)</f>
        <v>88.998200878861027</v>
      </c>
      <c r="I45" s="69">
        <f t="shared" ref="I45:I70" si="106">IF(D8&gt;0,I8/D8*100,0)</f>
        <v>71.321610193526567</v>
      </c>
      <c r="J45" s="69">
        <f t="shared" ref="J45:J70" si="107">IF(D8&gt;0,(J8/D8)*100,0)</f>
        <v>160.31981107238761</v>
      </c>
      <c r="L45" t="str">
        <f>A45</f>
        <v>11 Corporate managers and directors</v>
      </c>
      <c r="M45" s="18">
        <f t="shared" ref="M45:Q54" si="108">M8/M$35*100</f>
        <v>7.8358840130668845</v>
      </c>
      <c r="N45" s="18">
        <f t="shared" si="108"/>
        <v>8.4730195272195683</v>
      </c>
      <c r="O45" s="18">
        <f t="shared" si="108"/>
        <v>8.2208848482258325</v>
      </c>
      <c r="P45" s="18">
        <f t="shared" si="108"/>
        <v>7.580974575252232</v>
      </c>
      <c r="Q45" s="18">
        <f t="shared" si="108"/>
        <v>7.8455465042371619</v>
      </c>
      <c r="S45" s="68">
        <f t="shared" ref="S45:S70" si="109">IF(O8&gt;0,(S8/O8)*100,0)</f>
        <v>80.704830333062006</v>
      </c>
      <c r="T45" s="69">
        <f t="shared" ref="T45:T70" si="110">IF(O8&gt;0,T8/O8*100,0)</f>
        <v>69.57517552152666</v>
      </c>
      <c r="U45" s="69">
        <f t="shared" ref="U45:U70" si="111">IF(O8&gt;0,(U8/O8)*100,0)</f>
        <v>150.28000585458867</v>
      </c>
      <c r="W45" t="str">
        <f>A45</f>
        <v>11 Corporate managers and directors</v>
      </c>
      <c r="X45" s="18">
        <f t="shared" ref="X45:AB54" si="112">X8/X$35*100</f>
        <v>9.4139822528845389</v>
      </c>
      <c r="Y45" s="18">
        <f t="shared" si="112"/>
        <v>10.319843477066371</v>
      </c>
      <c r="Z45" s="18">
        <f t="shared" si="112"/>
        <v>9.9892840118188975</v>
      </c>
      <c r="AA45" s="18">
        <f t="shared" si="112"/>
        <v>9.07973858883609</v>
      </c>
      <c r="AB45" s="18">
        <f t="shared" si="112"/>
        <v>9.0995425809855295</v>
      </c>
      <c r="AD45" s="68">
        <f t="shared" ref="AD45:AD70" si="113">IF(Z8&gt;0,(AD8/Z8)*100,0)</f>
        <v>14.316115975034439</v>
      </c>
      <c r="AE45" s="69">
        <f t="shared" ref="AE45:AE70" si="114">IF(Z8&gt;0,AE8/Z8*100,0)</f>
        <v>60.069836608228869</v>
      </c>
      <c r="AF45" s="69">
        <f t="shared" ref="AF45:AF70" si="115">IF(Z8&gt;0,(AF8/Z8)*100,0)</f>
        <v>74.385952583263304</v>
      </c>
      <c r="AH45" t="str">
        <f>L45</f>
        <v>11 Corporate managers and directors</v>
      </c>
      <c r="AI45" s="18">
        <f t="shared" ref="AI45:AM54" si="116">AI8/AI$35*100</f>
        <v>5.8115589458995771</v>
      </c>
      <c r="AJ45" s="18">
        <f t="shared" si="116"/>
        <v>6.7413820120405905</v>
      </c>
      <c r="AK45" s="18">
        <f t="shared" si="116"/>
        <v>6.7205466200196771</v>
      </c>
      <c r="AL45" s="18">
        <f t="shared" si="116"/>
        <v>6.2152957975148224</v>
      </c>
      <c r="AM45" s="18">
        <f t="shared" si="116"/>
        <v>6.0897331380540018</v>
      </c>
      <c r="AO45" s="68">
        <f t="shared" ref="AO45:AO70" si="117">IF(AK8&gt;0,(AO8/AK8)*100,0)</f>
        <v>0.20685221903323825</v>
      </c>
      <c r="AP45" s="69">
        <f t="shared" ref="AP45:AP70" si="118">IF(AK8&gt;0,AP8/AK8*100,0)</f>
        <v>51.292730921346852</v>
      </c>
      <c r="AQ45" s="69">
        <f t="shared" ref="AQ45:AQ70" si="119">IF(AK8&gt;0,(AQ8/AK8)*100,0)</f>
        <v>51.499583140380089</v>
      </c>
      <c r="AS45" t="str">
        <f>W45</f>
        <v>11 Corporate managers and directors</v>
      </c>
      <c r="AT45" s="18">
        <f t="shared" ref="AT45:AX54" si="120">AT8/AT$35*100</f>
        <v>9.0324085586680667</v>
      </c>
      <c r="AU45" s="18">
        <f t="shared" si="120"/>
        <v>9.7851172920446832</v>
      </c>
      <c r="AV45" s="18">
        <f t="shared" si="120"/>
        <v>9.5554035514640976</v>
      </c>
      <c r="AW45" s="18">
        <f t="shared" si="120"/>
        <v>8.2297026760600094</v>
      </c>
      <c r="AX45" s="18">
        <f t="shared" si="120"/>
        <v>7.6860496696056657</v>
      </c>
      <c r="AZ45" s="68">
        <f t="shared" ref="AZ45:AZ70" si="121">IF(AV8&gt;0,(AZ8/AV8)*100,0)</f>
        <v>-2.2767004009205585</v>
      </c>
      <c r="BA45" s="69">
        <f t="shared" ref="BA45:BA70" si="122">IF(AV8&gt;0,BA8/AV8*100,0)</f>
        <v>50.413195036767412</v>
      </c>
      <c r="BB45" s="69">
        <f t="shared" ref="BB45:BB70" si="123">IF(AV8&gt;0,(BB8/AV8)*100,0)</f>
        <v>48.136494635846852</v>
      </c>
      <c r="BD45" t="str">
        <f>AH45</f>
        <v>11 Corporate managers and directors</v>
      </c>
      <c r="BE45" s="18">
        <f t="shared" ref="BE45:BI54" si="124">BE8/BE$35*100</f>
        <v>5.152693566984003</v>
      </c>
      <c r="BF45" s="18">
        <f t="shared" si="124"/>
        <v>5.8946581245569885</v>
      </c>
      <c r="BG45" s="18">
        <f t="shared" si="124"/>
        <v>6.3238448229961097</v>
      </c>
      <c r="BH45" s="18">
        <f t="shared" si="124"/>
        <v>5.5127817412481459</v>
      </c>
      <c r="BI45" s="18">
        <f t="shared" si="124"/>
        <v>5.8835334006351454</v>
      </c>
      <c r="BK45" s="68">
        <f t="shared" ref="BK45:BK70" si="125">IF(BG8&gt;0,(BK8/BG8)*100,0)</f>
        <v>-0.25669114298267826</v>
      </c>
      <c r="BL45" s="69">
        <f t="shared" ref="BL45:BL70" si="126">IF(BG8&gt;0,BL8/BG8*100,0)</f>
        <v>42.375409822082673</v>
      </c>
      <c r="BM45" s="69">
        <f t="shared" ref="BM45:BM70" si="127">IF(BG8&gt;0,(BM8/BG8)*100,0)</f>
        <v>42.118718679099999</v>
      </c>
      <c r="BO45" t="str">
        <f>AS45</f>
        <v>11 Corporate managers and directors</v>
      </c>
      <c r="BP45" s="18">
        <f t="shared" ref="BP45:BT54" si="128">BP8/BP$35*100</f>
        <v>4.2646240914086926</v>
      </c>
      <c r="BQ45" s="18">
        <f t="shared" si="128"/>
        <v>4.7434878449632336</v>
      </c>
      <c r="BR45" s="18">
        <f t="shared" si="128"/>
        <v>5.1413601770920385</v>
      </c>
      <c r="BS45" s="18">
        <f t="shared" si="128"/>
        <v>4.402984332552534</v>
      </c>
      <c r="BT45" s="18">
        <f t="shared" si="128"/>
        <v>4.3772356914191795</v>
      </c>
      <c r="BV45" s="68">
        <f t="shared" ref="BV45:BV70" si="129">IF(BR8&gt;0,(BV8/BR8)*100,0)</f>
        <v>-18.642783487125296</v>
      </c>
      <c r="BW45" s="69">
        <f t="shared" ref="BW45:BW70" si="130">IF(BR8&gt;0,BW8/BR8*100,0)</f>
        <v>43.11123742185837</v>
      </c>
      <c r="BX45" s="69">
        <f t="shared" ref="BX45:BX70" si="131">IF(BR8&gt;0,(BX8/BR8)*100,0)</f>
        <v>24.468453934733077</v>
      </c>
      <c r="BZ45" t="str">
        <f>BD45</f>
        <v>11 Corporate managers and directors</v>
      </c>
      <c r="CA45" s="18">
        <f t="shared" ref="CA45:CE54" si="132">CA8/CA$35*100</f>
        <v>4.6332426829845827</v>
      </c>
      <c r="CB45" s="18">
        <f t="shared" si="132"/>
        <v>5.382584002200371</v>
      </c>
      <c r="CC45" s="18">
        <f t="shared" si="132"/>
        <v>6.1405441728344421</v>
      </c>
      <c r="CD45" s="18">
        <f t="shared" si="132"/>
        <v>5.7451546170182901</v>
      </c>
      <c r="CE45" s="18">
        <f t="shared" si="132"/>
        <v>6.7347062201090448</v>
      </c>
      <c r="CG45" s="68">
        <f t="shared" ref="CG45:CG70" si="133">IF(CC8&gt;0,(CG8/CC8)*100,0)</f>
        <v>-39.101269018305636</v>
      </c>
      <c r="CH45" s="69">
        <f t="shared" ref="CH45:CH70" si="134">IF(CC8&gt;0,CH8/CC8*100,0)</f>
        <v>34.717892882541697</v>
      </c>
      <c r="CI45" s="69">
        <f t="shared" ref="CI45:CI70" si="135">IF(CC8&gt;0,(CI8/CC8)*100,0)</f>
        <v>-4.3833761357639371</v>
      </c>
      <c r="CK45" t="str">
        <f>BO45</f>
        <v>11 Corporate managers and directors</v>
      </c>
      <c r="CL45" s="18">
        <f t="shared" ref="CL45:CP54" si="136">CL8/CL$35*100</f>
        <v>2.4410853485781936</v>
      </c>
      <c r="CM45" s="18">
        <f t="shared" si="136"/>
        <v>3.248346823841723</v>
      </c>
      <c r="CN45" s="18">
        <f t="shared" si="136"/>
        <v>3.6144369244954726</v>
      </c>
      <c r="CO45" s="18">
        <f t="shared" si="136"/>
        <v>3.4109750543041479</v>
      </c>
      <c r="CP45" s="18">
        <f t="shared" si="136"/>
        <v>4.4416055320464602</v>
      </c>
      <c r="CR45" s="68">
        <f t="shared" ref="CR45:CR70" si="137">IF(CN8&gt;0,(CR8/CN8)*100,0)</f>
        <v>-51.984352425914196</v>
      </c>
      <c r="CS45" s="69">
        <f t="shared" ref="CS45:CS70" si="138">IF(CN8&gt;0,CS8/CN8*100,0)</f>
        <v>20.905434959193634</v>
      </c>
      <c r="CT45" s="69">
        <f t="shared" ref="CT45:CT70" si="139">IF(CN8&gt;0,(CT8/CN8)*100,0)</f>
        <v>-31.078917466720551</v>
      </c>
    </row>
    <row r="46" spans="1:98" x14ac:dyDescent="0.2">
      <c r="A46" t="str">
        <f t="shared" si="103"/>
        <v>12 Other managers and proprietors</v>
      </c>
      <c r="B46" s="18">
        <f t="shared" si="104"/>
        <v>2.2222402657894209</v>
      </c>
      <c r="C46" s="18">
        <f t="shared" si="104"/>
        <v>2.1681402977903494</v>
      </c>
      <c r="D46" s="18">
        <f t="shared" si="104"/>
        <v>1.9953981392468356</v>
      </c>
      <c r="E46" s="18">
        <f t="shared" si="104"/>
        <v>2.5053896969987672</v>
      </c>
      <c r="F46" s="18">
        <f t="shared" si="104"/>
        <v>2.9964937642722305</v>
      </c>
      <c r="H46" s="68">
        <f t="shared" si="105"/>
        <v>188.02249673819509</v>
      </c>
      <c r="I46" s="69">
        <f t="shared" si="106"/>
        <v>118.32159727165552</v>
      </c>
      <c r="J46" s="69">
        <f t="shared" si="107"/>
        <v>306.34409400985066</v>
      </c>
      <c r="L46" t="str">
        <f t="shared" ref="L46:L69" si="140">A46</f>
        <v>12 Other managers and proprietors</v>
      </c>
      <c r="M46" s="18">
        <f t="shared" si="108"/>
        <v>2.9121972056835692</v>
      </c>
      <c r="N46" s="18">
        <f t="shared" si="108"/>
        <v>2.8047604568077591</v>
      </c>
      <c r="O46" s="18">
        <f t="shared" si="108"/>
        <v>2.8611819597815358</v>
      </c>
      <c r="P46" s="18">
        <f t="shared" si="108"/>
        <v>3.5676185806004561</v>
      </c>
      <c r="Q46" s="18">
        <f t="shared" si="108"/>
        <v>4.2657987058077786</v>
      </c>
      <c r="S46" s="68">
        <f t="shared" si="109"/>
        <v>182.30593312712512</v>
      </c>
      <c r="T46" s="69">
        <f t="shared" si="110"/>
        <v>112.28980688286963</v>
      </c>
      <c r="U46" s="69">
        <f t="shared" si="111"/>
        <v>294.59574000999476</v>
      </c>
      <c r="W46" t="str">
        <f t="shared" ref="W46:W69" si="141">A46</f>
        <v>12 Other managers and proprietors</v>
      </c>
      <c r="X46" s="18">
        <f t="shared" si="112"/>
        <v>3.2334932629871909</v>
      </c>
      <c r="Y46" s="18">
        <f t="shared" si="112"/>
        <v>3.1829269392126625</v>
      </c>
      <c r="Z46" s="18">
        <f t="shared" si="112"/>
        <v>3.2532085787036307</v>
      </c>
      <c r="AA46" s="18">
        <f t="shared" si="112"/>
        <v>3.9386531614100146</v>
      </c>
      <c r="AB46" s="18">
        <f t="shared" si="112"/>
        <v>4.3814323123309045</v>
      </c>
      <c r="AD46" s="68">
        <f t="shared" si="113"/>
        <v>69.015470094755926</v>
      </c>
      <c r="AE46" s="69">
        <f t="shared" si="114"/>
        <v>93.717361734814972</v>
      </c>
      <c r="AF46" s="69">
        <f t="shared" si="115"/>
        <v>162.7328318295709</v>
      </c>
      <c r="AH46" t="str">
        <f t="shared" ref="AH46:AH69" si="142">L46</f>
        <v>12 Other managers and proprietors</v>
      </c>
      <c r="AI46" s="18">
        <f t="shared" si="116"/>
        <v>2.8975321311767046</v>
      </c>
      <c r="AJ46" s="18">
        <f t="shared" si="116"/>
        <v>3.0308767277339008</v>
      </c>
      <c r="AK46" s="18">
        <f t="shared" si="116"/>
        <v>3.2264467712599285</v>
      </c>
      <c r="AL46" s="18">
        <f t="shared" si="116"/>
        <v>3.9402028048137652</v>
      </c>
      <c r="AM46" s="18">
        <f t="shared" si="116"/>
        <v>4.5056478504952935</v>
      </c>
      <c r="AO46" s="68">
        <f t="shared" si="117"/>
        <v>54.431715995526567</v>
      </c>
      <c r="AP46" s="69">
        <f t="shared" si="118"/>
        <v>85.354701467440222</v>
      </c>
      <c r="AQ46" s="69">
        <f t="shared" si="119"/>
        <v>139.7864174629668</v>
      </c>
      <c r="AS46" t="str">
        <f t="shared" ref="AS46:AS69" si="143">W46</f>
        <v>12 Other managers and proprietors</v>
      </c>
      <c r="AT46" s="18">
        <f t="shared" si="120"/>
        <v>3.4147198714670792</v>
      </c>
      <c r="AU46" s="18">
        <f t="shared" si="120"/>
        <v>3.3950620864519094</v>
      </c>
      <c r="AV46" s="18">
        <f t="shared" si="120"/>
        <v>3.5395597209248586</v>
      </c>
      <c r="AW46" s="18">
        <f t="shared" si="120"/>
        <v>4.2341822428696485</v>
      </c>
      <c r="AX46" s="18">
        <f t="shared" si="120"/>
        <v>4.4668338142466961</v>
      </c>
      <c r="AZ46" s="68">
        <f t="shared" si="121"/>
        <v>53.31848520182136</v>
      </c>
      <c r="BA46" s="69">
        <f t="shared" si="122"/>
        <v>81.158039081728916</v>
      </c>
      <c r="BB46" s="69">
        <f t="shared" si="123"/>
        <v>134.47652428355028</v>
      </c>
      <c r="BD46" t="str">
        <f t="shared" ref="BD46:BD69" si="144">AH46</f>
        <v>12 Other managers and proprietors</v>
      </c>
      <c r="BE46" s="18">
        <f t="shared" si="124"/>
        <v>2.3693005901719273</v>
      </c>
      <c r="BF46" s="18">
        <f t="shared" si="124"/>
        <v>2.2282275981321908</v>
      </c>
      <c r="BG46" s="18">
        <f t="shared" si="124"/>
        <v>2.3090921824559718</v>
      </c>
      <c r="BH46" s="18">
        <f t="shared" si="124"/>
        <v>2.6459231446784623</v>
      </c>
      <c r="BI46" s="18">
        <f t="shared" si="124"/>
        <v>2.8608251041235264</v>
      </c>
      <c r="BK46" s="68">
        <f t="shared" si="125"/>
        <v>32.824071807264318</v>
      </c>
      <c r="BL46" s="69">
        <f t="shared" si="126"/>
        <v>57.470911771966612</v>
      </c>
      <c r="BM46" s="69">
        <f t="shared" si="127"/>
        <v>90.29498357923093</v>
      </c>
      <c r="BO46" t="str">
        <f t="shared" ref="BO46:BO69" si="145">AS46</f>
        <v>12 Other managers and proprietors</v>
      </c>
      <c r="BP46" s="18">
        <f t="shared" si="128"/>
        <v>2.4491894260588118</v>
      </c>
      <c r="BQ46" s="18">
        <f t="shared" si="128"/>
        <v>2.3969734847007764</v>
      </c>
      <c r="BR46" s="18">
        <f t="shared" si="128"/>
        <v>2.6963915372267295</v>
      </c>
      <c r="BS46" s="18">
        <f t="shared" si="128"/>
        <v>3.1891821395528952</v>
      </c>
      <c r="BT46" s="18">
        <f t="shared" si="128"/>
        <v>3.5021168364853175</v>
      </c>
      <c r="BV46" s="68">
        <f t="shared" si="129"/>
        <v>24.114309243861211</v>
      </c>
      <c r="BW46" s="69">
        <f t="shared" si="130"/>
        <v>71.884953889564883</v>
      </c>
      <c r="BX46" s="69">
        <f t="shared" si="131"/>
        <v>95.999263133426098</v>
      </c>
      <c r="BZ46" t="str">
        <f t="shared" ref="BZ46:BZ69" si="146">BD46</f>
        <v>12 Other managers and proprietors</v>
      </c>
      <c r="CA46" s="18">
        <f t="shared" si="132"/>
        <v>2.5164762125392577</v>
      </c>
      <c r="CB46" s="18">
        <f t="shared" si="132"/>
        <v>2.5708361883099373</v>
      </c>
      <c r="CC46" s="18">
        <f t="shared" si="132"/>
        <v>2.8278697173272866</v>
      </c>
      <c r="CD46" s="18">
        <f t="shared" si="132"/>
        <v>3.3542754569621662</v>
      </c>
      <c r="CE46" s="18">
        <f t="shared" si="132"/>
        <v>3.9201454132016296</v>
      </c>
      <c r="CG46" s="68">
        <f t="shared" si="133"/>
        <v>-23.026855857905336</v>
      </c>
      <c r="CH46" s="69">
        <f t="shared" si="134"/>
        <v>46.917482765820509</v>
      </c>
      <c r="CI46" s="69">
        <f t="shared" si="135"/>
        <v>23.890626907915173</v>
      </c>
      <c r="CK46" t="str">
        <f t="shared" ref="CK46:CK69" si="147">BO46</f>
        <v>12 Other managers and proprietors</v>
      </c>
      <c r="CL46" s="18">
        <f t="shared" si="136"/>
        <v>2.1921798495938787</v>
      </c>
      <c r="CM46" s="18">
        <f t="shared" si="136"/>
        <v>2.344115523368111</v>
      </c>
      <c r="CN46" s="18">
        <f t="shared" si="136"/>
        <v>2.4041513145372604</v>
      </c>
      <c r="CO46" s="18">
        <f t="shared" si="136"/>
        <v>3.4405886166343311</v>
      </c>
      <c r="CP46" s="18">
        <f t="shared" si="136"/>
        <v>3.9110333653267584</v>
      </c>
      <c r="CR46" s="68">
        <f t="shared" si="137"/>
        <v>-36.435713252040046</v>
      </c>
      <c r="CS46" s="69">
        <f t="shared" si="138"/>
        <v>31.676407552551865</v>
      </c>
      <c r="CT46" s="69">
        <f t="shared" si="139"/>
        <v>-4.7593056994881842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19.110496794290682</v>
      </c>
      <c r="C47" s="18">
        <f t="shared" si="104"/>
        <v>19.58016092266865</v>
      </c>
      <c r="D47" s="18">
        <f t="shared" si="104"/>
        <v>18.387886073517702</v>
      </c>
      <c r="E47" s="18">
        <f t="shared" si="104"/>
        <v>18.220193967835169</v>
      </c>
      <c r="F47" s="18">
        <f t="shared" si="104"/>
        <v>17.420688618829566</v>
      </c>
      <c r="H47" s="68">
        <f t="shared" si="105"/>
        <v>81.70886230580841</v>
      </c>
      <c r="I47" s="69">
        <f t="shared" si="106"/>
        <v>51.64431062263597</v>
      </c>
      <c r="J47" s="69">
        <f t="shared" si="107"/>
        <v>133.35317292844437</v>
      </c>
      <c r="L47" t="str">
        <f t="shared" si="140"/>
        <v>21 Science, research, engineering and technology professionals</v>
      </c>
      <c r="M47" s="18">
        <f t="shared" si="108"/>
        <v>10.458784446273803</v>
      </c>
      <c r="N47" s="18">
        <f t="shared" si="108"/>
        <v>10.832305366476449</v>
      </c>
      <c r="O47" s="18">
        <f t="shared" si="108"/>
        <v>10.38234579895553</v>
      </c>
      <c r="P47" s="18">
        <f t="shared" si="108"/>
        <v>10.668516514445697</v>
      </c>
      <c r="Q47" s="18">
        <f t="shared" si="108"/>
        <v>10.401293464215447</v>
      </c>
      <c r="S47" s="68">
        <f t="shared" si="109"/>
        <v>89.695481332382059</v>
      </c>
      <c r="T47" s="69">
        <f t="shared" si="110"/>
        <v>55.647230112003996</v>
      </c>
      <c r="U47" s="69">
        <f t="shared" si="111"/>
        <v>145.34271144438605</v>
      </c>
      <c r="W47" t="str">
        <f t="shared" si="141"/>
        <v>21 Science, research, engineering and technology professionals</v>
      </c>
      <c r="X47" s="18">
        <f t="shared" si="112"/>
        <v>9.6238796914597167</v>
      </c>
      <c r="Y47" s="18">
        <f t="shared" si="112"/>
        <v>9.9073078083022406</v>
      </c>
      <c r="Z47" s="18">
        <f t="shared" si="112"/>
        <v>9.8782171359146194</v>
      </c>
      <c r="AA47" s="18">
        <f t="shared" si="112"/>
        <v>9.3511357219084612</v>
      </c>
      <c r="AB47" s="18">
        <f t="shared" si="112"/>
        <v>8.4026035051859616</v>
      </c>
      <c r="AD47" s="68">
        <f t="shared" si="113"/>
        <v>6.7474630475050574</v>
      </c>
      <c r="AE47" s="69">
        <f t="shared" si="114"/>
        <v>40.723872704507805</v>
      </c>
      <c r="AF47" s="69">
        <f t="shared" si="115"/>
        <v>47.47133575201287</v>
      </c>
      <c r="AH47" t="str">
        <f t="shared" si="142"/>
        <v>21 Science, research, engineering and technology professionals</v>
      </c>
      <c r="AI47" s="18">
        <f t="shared" si="116"/>
        <v>3.1613178725457978</v>
      </c>
      <c r="AJ47" s="18">
        <f t="shared" si="116"/>
        <v>3.3691327302891714</v>
      </c>
      <c r="AK47" s="18">
        <f t="shared" si="116"/>
        <v>3.4799683441104632</v>
      </c>
      <c r="AL47" s="18">
        <f t="shared" si="116"/>
        <v>3.5434817915431926</v>
      </c>
      <c r="AM47" s="18">
        <f t="shared" si="116"/>
        <v>3.4630649745044164</v>
      </c>
      <c r="AO47" s="68">
        <f t="shared" si="117"/>
        <v>10.049760828040418</v>
      </c>
      <c r="AP47" s="69">
        <f t="shared" si="118"/>
        <v>39.563548532743766</v>
      </c>
      <c r="AQ47" s="69">
        <f t="shared" si="119"/>
        <v>49.613309360784172</v>
      </c>
      <c r="AS47" t="str">
        <f t="shared" si="143"/>
        <v>21 Science, research, engineering and technology professionals</v>
      </c>
      <c r="AT47" s="18">
        <f t="shared" si="120"/>
        <v>9.3510909940146014</v>
      </c>
      <c r="AU47" s="18">
        <f t="shared" si="120"/>
        <v>9.9552691594145024</v>
      </c>
      <c r="AV47" s="18">
        <f t="shared" si="120"/>
        <v>10.168422219201796</v>
      </c>
      <c r="AW47" s="18">
        <f t="shared" si="120"/>
        <v>9.1746327473297242</v>
      </c>
      <c r="AX47" s="18">
        <f t="shared" si="120"/>
        <v>7.875076858996505</v>
      </c>
      <c r="AZ47" s="68">
        <f t="shared" si="121"/>
        <v>-5.9096250723279393</v>
      </c>
      <c r="BA47" s="69">
        <f t="shared" si="122"/>
        <v>33.53297476683764</v>
      </c>
      <c r="BB47" s="69">
        <f t="shared" si="123"/>
        <v>27.623349694509702</v>
      </c>
      <c r="BD47" t="str">
        <f t="shared" si="144"/>
        <v>21 Science, research, engineering and technology professionals</v>
      </c>
      <c r="BE47" s="18">
        <f t="shared" si="124"/>
        <v>3.2805444735677454</v>
      </c>
      <c r="BF47" s="18">
        <f t="shared" si="124"/>
        <v>3.6643594429704662</v>
      </c>
      <c r="BG47" s="18">
        <f t="shared" si="124"/>
        <v>4.1224524264511357</v>
      </c>
      <c r="BH47" s="18">
        <f t="shared" si="124"/>
        <v>3.8321828896213312</v>
      </c>
      <c r="BI47" s="18">
        <f t="shared" si="124"/>
        <v>3.8726321506291681</v>
      </c>
      <c r="BK47" s="68">
        <f t="shared" si="125"/>
        <v>0.711101652605724</v>
      </c>
      <c r="BL47" s="69">
        <f t="shared" si="126"/>
        <v>29.774284426350807</v>
      </c>
      <c r="BM47" s="69">
        <f t="shared" si="127"/>
        <v>30.485386078956527</v>
      </c>
      <c r="BO47" t="str">
        <f t="shared" si="145"/>
        <v>21 Science, research, engineering and technology professionals</v>
      </c>
      <c r="BP47" s="18">
        <f t="shared" si="128"/>
        <v>2.2330395394082942</v>
      </c>
      <c r="BQ47" s="18">
        <f t="shared" si="128"/>
        <v>2.5058340439885116</v>
      </c>
      <c r="BR47" s="18">
        <f t="shared" si="128"/>
        <v>2.9431076048438616</v>
      </c>
      <c r="BS47" s="18">
        <f t="shared" si="128"/>
        <v>2.7380734270260847</v>
      </c>
      <c r="BT47" s="18">
        <f t="shared" si="128"/>
        <v>2.7035216905825599</v>
      </c>
      <c r="BV47" s="68">
        <f t="shared" si="129"/>
        <v>-12.21953106120219</v>
      </c>
      <c r="BW47" s="69">
        <f t="shared" si="130"/>
        <v>33.276874494664817</v>
      </c>
      <c r="BX47" s="69">
        <f t="shared" si="131"/>
        <v>21.057343433462627</v>
      </c>
      <c r="BZ47" t="str">
        <f t="shared" si="146"/>
        <v>21 Science, research, engineering and technology professionals</v>
      </c>
      <c r="CA47" s="18">
        <f t="shared" si="132"/>
        <v>2.0226923582766188</v>
      </c>
      <c r="CB47" s="18">
        <f t="shared" si="132"/>
        <v>2.362593132440205</v>
      </c>
      <c r="CC47" s="18">
        <f t="shared" si="132"/>
        <v>2.8384284699201299</v>
      </c>
      <c r="CD47" s="18">
        <f t="shared" si="132"/>
        <v>2.8527317639433067</v>
      </c>
      <c r="CE47" s="18">
        <f t="shared" si="132"/>
        <v>3.1950621412753155</v>
      </c>
      <c r="CG47" s="68">
        <f t="shared" si="133"/>
        <v>-37.497440538782847</v>
      </c>
      <c r="CH47" s="69">
        <f t="shared" si="134"/>
        <v>25.227857920867507</v>
      </c>
      <c r="CI47" s="69">
        <f t="shared" si="135"/>
        <v>-12.269582617915335</v>
      </c>
      <c r="CK47" t="str">
        <f t="shared" si="147"/>
        <v>21 Science, research, engineering and technology professionals</v>
      </c>
      <c r="CL47" s="18">
        <f t="shared" si="136"/>
        <v>1.2601875573061048</v>
      </c>
      <c r="CM47" s="18">
        <f t="shared" si="136"/>
        <v>1.810474850820845</v>
      </c>
      <c r="CN47" s="18">
        <f t="shared" si="136"/>
        <v>2.1345635487643584</v>
      </c>
      <c r="CO47" s="18">
        <f t="shared" si="136"/>
        <v>2.6366959232358123</v>
      </c>
      <c r="CP47" s="18">
        <f t="shared" si="136"/>
        <v>3.3177709082331703</v>
      </c>
      <c r="CR47" s="68">
        <f t="shared" si="137"/>
        <v>-39.267555598853363</v>
      </c>
      <c r="CS47" s="69">
        <f t="shared" si="138"/>
        <v>23.131170056218885</v>
      </c>
      <c r="CT47" s="69">
        <f t="shared" si="139"/>
        <v>-16.136385542634482</v>
      </c>
    </row>
    <row r="48" spans="1:98" x14ac:dyDescent="0.2">
      <c r="A48" t="str">
        <f t="shared" si="103"/>
        <v>22 Health professionals</v>
      </c>
      <c r="B48" s="18">
        <f t="shared" si="104"/>
        <v>20.166878498334327</v>
      </c>
      <c r="C48" s="18">
        <f t="shared" si="104"/>
        <v>22.95786352869532</v>
      </c>
      <c r="D48" s="18">
        <f t="shared" si="104"/>
        <v>23.123397689801884</v>
      </c>
      <c r="E48" s="18">
        <f t="shared" si="104"/>
        <v>24.014047267274226</v>
      </c>
      <c r="F48" s="18">
        <f t="shared" si="104"/>
        <v>24.394988517563668</v>
      </c>
      <c r="H48" s="68">
        <f t="shared" si="105"/>
        <v>102.3445749021387</v>
      </c>
      <c r="I48" s="69">
        <f t="shared" si="106"/>
        <v>72.875212615694394</v>
      </c>
      <c r="J48" s="69">
        <f t="shared" si="107"/>
        <v>175.21978751783311</v>
      </c>
      <c r="L48" t="str">
        <f t="shared" si="140"/>
        <v>22 Health professionals</v>
      </c>
      <c r="M48" s="18">
        <f t="shared" si="108"/>
        <v>9.1177564669195288</v>
      </c>
      <c r="N48" s="18">
        <f t="shared" si="108"/>
        <v>10.314016753964326</v>
      </c>
      <c r="O48" s="18">
        <f t="shared" si="108"/>
        <v>10.246312308733271</v>
      </c>
      <c r="P48" s="18">
        <f t="shared" si="108"/>
        <v>10.4648512284516</v>
      </c>
      <c r="Q48" s="18">
        <f t="shared" si="108"/>
        <v>10.355405377444908</v>
      </c>
      <c r="S48" s="68">
        <f t="shared" si="109"/>
        <v>91.365939184695179</v>
      </c>
      <c r="T48" s="69">
        <f t="shared" si="110"/>
        <v>73.525217601394559</v>
      </c>
      <c r="U48" s="69">
        <f t="shared" si="111"/>
        <v>164.89115678608974</v>
      </c>
      <c r="W48" t="str">
        <f t="shared" si="141"/>
        <v>22 Health professionals</v>
      </c>
      <c r="X48" s="18">
        <f t="shared" si="112"/>
        <v>9.1767535080807932</v>
      </c>
      <c r="Y48" s="18">
        <f t="shared" si="112"/>
        <v>10.260363155236012</v>
      </c>
      <c r="Z48" s="18">
        <f t="shared" si="112"/>
        <v>9.8226197807163</v>
      </c>
      <c r="AA48" s="18">
        <f t="shared" si="112"/>
        <v>10.018496487315302</v>
      </c>
      <c r="AB48" s="18">
        <f t="shared" si="112"/>
        <v>9.0916152323351618</v>
      </c>
      <c r="AD48" s="68">
        <f t="shared" si="113"/>
        <v>16.154482408056232</v>
      </c>
      <c r="AE48" s="69">
        <f t="shared" si="114"/>
        <v>65.040456514249627</v>
      </c>
      <c r="AF48" s="69">
        <f t="shared" si="115"/>
        <v>81.194938922305866</v>
      </c>
      <c r="AH48" t="str">
        <f t="shared" si="142"/>
        <v>22 Health professionals</v>
      </c>
      <c r="AI48" s="18">
        <f t="shared" si="116"/>
        <v>14.897570128253665</v>
      </c>
      <c r="AJ48" s="18">
        <f t="shared" si="116"/>
        <v>12.743614771825134</v>
      </c>
      <c r="AK48" s="18">
        <f t="shared" si="116"/>
        <v>11.223014347630739</v>
      </c>
      <c r="AL48" s="18">
        <f t="shared" si="116"/>
        <v>6.8577422288058774</v>
      </c>
      <c r="AM48" s="18">
        <f t="shared" si="116"/>
        <v>2.2711262521393607</v>
      </c>
      <c r="AO48" s="68">
        <f t="shared" si="117"/>
        <v>-77.621265920275818</v>
      </c>
      <c r="AP48" s="69">
        <f t="shared" si="118"/>
        <v>20.416720239330001</v>
      </c>
      <c r="AQ48" s="69">
        <f t="shared" si="119"/>
        <v>-57.20454568094582</v>
      </c>
      <c r="AS48" t="str">
        <f t="shared" si="143"/>
        <v>22 Health professionals</v>
      </c>
      <c r="AT48" s="18">
        <f t="shared" si="120"/>
        <v>1.8648111208901541</v>
      </c>
      <c r="AU48" s="18">
        <f t="shared" si="120"/>
        <v>2.0745497822608949</v>
      </c>
      <c r="AV48" s="18">
        <f t="shared" si="120"/>
        <v>2.1665875834776802</v>
      </c>
      <c r="AW48" s="18">
        <f t="shared" si="120"/>
        <v>2.1608501003765639</v>
      </c>
      <c r="AX48" s="18">
        <f t="shared" si="120"/>
        <v>1.9952143104395956</v>
      </c>
      <c r="AZ48" s="68">
        <f t="shared" si="121"/>
        <v>11.881239745988221</v>
      </c>
      <c r="BA48" s="69">
        <f t="shared" si="122"/>
        <v>54.628116691005125</v>
      </c>
      <c r="BB48" s="69">
        <f t="shared" si="123"/>
        <v>66.509356436993343</v>
      </c>
      <c r="BD48" t="str">
        <f t="shared" si="144"/>
        <v>22 Health professionals</v>
      </c>
      <c r="BE48" s="18">
        <f t="shared" si="124"/>
        <v>2.111024317466399</v>
      </c>
      <c r="BF48" s="18">
        <f t="shared" si="124"/>
        <v>2.5637565210280733</v>
      </c>
      <c r="BG48" s="18">
        <f t="shared" si="124"/>
        <v>2.4624856084305189</v>
      </c>
      <c r="BH48" s="18">
        <f t="shared" si="124"/>
        <v>2.604862915625048</v>
      </c>
      <c r="BI48" s="18">
        <f t="shared" si="124"/>
        <v>2.4123455357973556</v>
      </c>
      <c r="BK48" s="68">
        <f t="shared" si="125"/>
        <v>5.0249700150690622</v>
      </c>
      <c r="BL48" s="69">
        <f t="shared" si="126"/>
        <v>61.198392214703802</v>
      </c>
      <c r="BM48" s="69">
        <f t="shared" si="127"/>
        <v>66.22336222977286</v>
      </c>
      <c r="BO48" t="str">
        <f t="shared" si="145"/>
        <v>22 Health professionals</v>
      </c>
      <c r="BP48" s="18">
        <f t="shared" si="128"/>
        <v>1.6460316285808636</v>
      </c>
      <c r="BQ48" s="18">
        <f t="shared" si="128"/>
        <v>1.9107710353986944</v>
      </c>
      <c r="BR48" s="18">
        <f t="shared" si="128"/>
        <v>1.8382721637648578</v>
      </c>
      <c r="BS48" s="18">
        <f t="shared" si="128"/>
        <v>1.877502941377565</v>
      </c>
      <c r="BT48" s="18">
        <f t="shared" si="128"/>
        <v>1.6950995930693251</v>
      </c>
      <c r="BV48" s="68">
        <f t="shared" si="129"/>
        <v>-11.88302332879382</v>
      </c>
      <c r="BW48" s="69">
        <f t="shared" si="130"/>
        <v>53.594171719258355</v>
      </c>
      <c r="BX48" s="69">
        <f t="shared" si="131"/>
        <v>41.71114839046453</v>
      </c>
      <c r="BZ48" t="str">
        <f t="shared" si="146"/>
        <v>22 Health professionals</v>
      </c>
      <c r="CA48" s="18">
        <f t="shared" si="132"/>
        <v>1.3325589502258661</v>
      </c>
      <c r="CB48" s="18">
        <f t="shared" si="132"/>
        <v>1.7104454046756257</v>
      </c>
      <c r="CC48" s="18">
        <f t="shared" si="132"/>
        <v>1.4291151325931122</v>
      </c>
      <c r="CD48" s="18">
        <f t="shared" si="132"/>
        <v>1.4410400315853356</v>
      </c>
      <c r="CE48" s="18">
        <f t="shared" si="132"/>
        <v>1.1183802112182437</v>
      </c>
      <c r="CG48" s="68">
        <f t="shared" si="133"/>
        <v>-56.547106311419391</v>
      </c>
      <c r="CH48" s="69">
        <f t="shared" si="134"/>
        <v>32.220035891210038</v>
      </c>
      <c r="CI48" s="69">
        <f t="shared" si="135"/>
        <v>-24.327070420209353</v>
      </c>
      <c r="CK48" t="str">
        <f t="shared" si="147"/>
        <v>22 Health professionals</v>
      </c>
      <c r="CL48" s="18">
        <f t="shared" si="136"/>
        <v>0.47926535135568882</v>
      </c>
      <c r="CM48" s="18">
        <f t="shared" si="136"/>
        <v>0.70238723578679463</v>
      </c>
      <c r="CN48" s="18">
        <f t="shared" si="136"/>
        <v>0.90324884719803644</v>
      </c>
      <c r="CO48" s="18">
        <f t="shared" si="136"/>
        <v>1.31962309056125</v>
      </c>
      <c r="CP48" s="18">
        <f t="shared" si="136"/>
        <v>2.5380511656767322</v>
      </c>
      <c r="CR48" s="68">
        <f t="shared" si="137"/>
        <v>9.7934450506974144</v>
      </c>
      <c r="CS48" s="69">
        <f t="shared" si="138"/>
        <v>45.004779764476083</v>
      </c>
      <c r="CT48" s="69">
        <f t="shared" si="139"/>
        <v>54.798224815173505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26.789341629903284</v>
      </c>
      <c r="C49" s="18">
        <f t="shared" si="104"/>
        <v>23.728639424433499</v>
      </c>
      <c r="D49" s="18">
        <f t="shared" si="104"/>
        <v>25.157363350854535</v>
      </c>
      <c r="E49" s="18">
        <f t="shared" si="104"/>
        <v>23.165907705340508</v>
      </c>
      <c r="F49" s="18">
        <f t="shared" si="104"/>
        <v>19.794767891829476</v>
      </c>
      <c r="H49" s="68">
        <f t="shared" si="105"/>
        <v>50.91342886853797</v>
      </c>
      <c r="I49" s="69">
        <f t="shared" si="106"/>
        <v>62.878977988354613</v>
      </c>
      <c r="J49" s="69">
        <f t="shared" si="107"/>
        <v>113.79240685689258</v>
      </c>
      <c r="L49" t="str">
        <f t="shared" si="140"/>
        <v>23 Teaching and other educational professionals</v>
      </c>
      <c r="M49" s="18">
        <f t="shared" si="108"/>
        <v>22.01782203828774</v>
      </c>
      <c r="N49" s="18">
        <f t="shared" si="108"/>
        <v>20.114385741470223</v>
      </c>
      <c r="O49" s="18">
        <f t="shared" si="108"/>
        <v>21.009402043943751</v>
      </c>
      <c r="P49" s="18">
        <f t="shared" si="108"/>
        <v>19.39388286289082</v>
      </c>
      <c r="Q49" s="18">
        <f t="shared" si="108"/>
        <v>16.356258217110394</v>
      </c>
      <c r="S49" s="68">
        <f t="shared" si="109"/>
        <v>47.412866669454864</v>
      </c>
      <c r="T49" s="69">
        <f t="shared" si="110"/>
        <v>63.882887778993776</v>
      </c>
      <c r="U49" s="69">
        <f t="shared" si="111"/>
        <v>111.29575444844866</v>
      </c>
      <c r="W49" t="str">
        <f t="shared" si="141"/>
        <v>23 Teaching and other educational professionals</v>
      </c>
      <c r="X49" s="18">
        <f t="shared" si="112"/>
        <v>6.7239154567107438</v>
      </c>
      <c r="Y49" s="18">
        <f t="shared" si="112"/>
        <v>5.3016569802424804</v>
      </c>
      <c r="Z49" s="18">
        <f t="shared" si="112"/>
        <v>5.3430523969037989</v>
      </c>
      <c r="AA49" s="18">
        <f t="shared" si="112"/>
        <v>4.1686117478906066</v>
      </c>
      <c r="AB49" s="18">
        <f t="shared" si="112"/>
        <v>2.6279358688689176</v>
      </c>
      <c r="AD49" s="68">
        <f t="shared" si="113"/>
        <v>-38.276920007046677</v>
      </c>
      <c r="AE49" s="69">
        <f t="shared" si="114"/>
        <v>42.564689122909058</v>
      </c>
      <c r="AF49" s="69">
        <f t="shared" si="115"/>
        <v>4.2877691158623801</v>
      </c>
      <c r="AH49" t="str">
        <f t="shared" si="142"/>
        <v>23 Teaching and other educational professionals</v>
      </c>
      <c r="AI49" s="18">
        <f t="shared" si="116"/>
        <v>2.9090673419133903</v>
      </c>
      <c r="AJ49" s="18">
        <f t="shared" si="116"/>
        <v>1.5749859483397335</v>
      </c>
      <c r="AK49" s="18">
        <f t="shared" si="116"/>
        <v>1.3982818438408673</v>
      </c>
      <c r="AL49" s="18">
        <f t="shared" si="116"/>
        <v>0.9081637659990599</v>
      </c>
      <c r="AM49" s="18">
        <f t="shared" si="116"/>
        <v>0.81206477152318302</v>
      </c>
      <c r="AO49" s="68">
        <f t="shared" si="117"/>
        <v>-35.775651333423674</v>
      </c>
      <c r="AP49" s="69">
        <f t="shared" si="118"/>
        <v>19.985194244369389</v>
      </c>
      <c r="AQ49" s="69">
        <f t="shared" si="119"/>
        <v>-15.790457089054282</v>
      </c>
      <c r="AS49" t="str">
        <f t="shared" si="143"/>
        <v>23 Teaching and other educational professionals</v>
      </c>
      <c r="AT49" s="18">
        <f t="shared" si="120"/>
        <v>0.77008465593673525</v>
      </c>
      <c r="AU49" s="18">
        <f t="shared" si="120"/>
        <v>0.6598615237550054</v>
      </c>
      <c r="AV49" s="18">
        <f t="shared" si="120"/>
        <v>0.6891684377293481</v>
      </c>
      <c r="AW49" s="18">
        <f t="shared" si="120"/>
        <v>0.54165611360577282</v>
      </c>
      <c r="AX49" s="18">
        <f t="shared" si="120"/>
        <v>0.40568830817713986</v>
      </c>
      <c r="AZ49" s="68">
        <f t="shared" si="121"/>
        <v>-28.482704796334708</v>
      </c>
      <c r="BA49" s="69">
        <f t="shared" si="122"/>
        <v>40.228820863358635</v>
      </c>
      <c r="BB49" s="69">
        <f t="shared" si="123"/>
        <v>11.746116067023921</v>
      </c>
      <c r="BD49" t="str">
        <f t="shared" si="144"/>
        <v>23 Teaching and other educational professionals</v>
      </c>
      <c r="BE49" s="18">
        <f t="shared" si="124"/>
        <v>0.76100266351163015</v>
      </c>
      <c r="BF49" s="18">
        <f t="shared" si="124"/>
        <v>0.70409619693278003</v>
      </c>
      <c r="BG49" s="18">
        <f t="shared" si="124"/>
        <v>0.79670752470703299</v>
      </c>
      <c r="BH49" s="18">
        <f t="shared" si="124"/>
        <v>0.76263083495460471</v>
      </c>
      <c r="BI49" s="18">
        <f t="shared" si="124"/>
        <v>0.76118893097474638</v>
      </c>
      <c r="BK49" s="68">
        <f t="shared" si="125"/>
        <v>2.4283785330794201</v>
      </c>
      <c r="BL49" s="69">
        <f t="shared" si="126"/>
        <v>44.854643744013636</v>
      </c>
      <c r="BM49" s="69">
        <f t="shared" si="127"/>
        <v>47.283022277093053</v>
      </c>
      <c r="BO49" t="str">
        <f t="shared" si="145"/>
        <v>23 Teaching and other educational professionals</v>
      </c>
      <c r="BP49" s="18">
        <f t="shared" si="128"/>
        <v>0.66005627581876425</v>
      </c>
      <c r="BQ49" s="18">
        <f t="shared" si="128"/>
        <v>0.63181135817959255</v>
      </c>
      <c r="BR49" s="18">
        <f t="shared" si="128"/>
        <v>0.66159549617861824</v>
      </c>
      <c r="BS49" s="18">
        <f t="shared" si="128"/>
        <v>0.61108870850438202</v>
      </c>
      <c r="BT49" s="18">
        <f t="shared" si="128"/>
        <v>0.54362365998220219</v>
      </c>
      <c r="BV49" s="68">
        <f t="shared" si="129"/>
        <v>-21.480054541742323</v>
      </c>
      <c r="BW49" s="69">
        <f t="shared" si="130"/>
        <v>48.098474955485003</v>
      </c>
      <c r="BX49" s="69">
        <f t="shared" si="131"/>
        <v>26.618420413742676</v>
      </c>
      <c r="BZ49" t="str">
        <f t="shared" si="146"/>
        <v>23 Teaching and other educational professionals</v>
      </c>
      <c r="CA49" s="18">
        <f t="shared" si="132"/>
        <v>0.61497220818930876</v>
      </c>
      <c r="CB49" s="18">
        <f t="shared" si="132"/>
        <v>0.63827678307426361</v>
      </c>
      <c r="CC49" s="18">
        <f t="shared" si="132"/>
        <v>0.70558454867193465</v>
      </c>
      <c r="CD49" s="18">
        <f t="shared" si="132"/>
        <v>0.68851670662716147</v>
      </c>
      <c r="CE49" s="18">
        <f t="shared" si="132"/>
        <v>0.64769694812621081</v>
      </c>
      <c r="CG49" s="68">
        <f t="shared" si="133"/>
        <v>-49.029459862518564</v>
      </c>
      <c r="CH49" s="69">
        <f t="shared" si="134"/>
        <v>35.727708058887906</v>
      </c>
      <c r="CI49" s="69">
        <f t="shared" si="135"/>
        <v>-13.301751803630662</v>
      </c>
      <c r="CK49" t="str">
        <f t="shared" si="147"/>
        <v>23 Teaching and other educational professionals</v>
      </c>
      <c r="CL49" s="18">
        <f t="shared" si="136"/>
        <v>0.33298638903225025</v>
      </c>
      <c r="CM49" s="18">
        <f t="shared" si="136"/>
        <v>0.42064534606522669</v>
      </c>
      <c r="CN49" s="18">
        <f t="shared" si="136"/>
        <v>0.59520033058706723</v>
      </c>
      <c r="CO49" s="18">
        <f t="shared" si="136"/>
        <v>0.72779760598194088</v>
      </c>
      <c r="CP49" s="18">
        <f t="shared" si="136"/>
        <v>0.93535940875085943</v>
      </c>
      <c r="CR49" s="68">
        <f t="shared" si="137"/>
        <v>-38.595696332121811</v>
      </c>
      <c r="CS49" s="69">
        <f t="shared" si="138"/>
        <v>33.404380505187312</v>
      </c>
      <c r="CT49" s="69">
        <f t="shared" si="139"/>
        <v>-5.1913158269345017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6.3270563881693134</v>
      </c>
      <c r="C50" s="18">
        <f t="shared" si="104"/>
        <v>6.6881432557519567</v>
      </c>
      <c r="D50" s="18">
        <f t="shared" si="104"/>
        <v>6.9920541495735868</v>
      </c>
      <c r="E50" s="18">
        <f t="shared" si="104"/>
        <v>7.6415734019253385</v>
      </c>
      <c r="F50" s="18">
        <f t="shared" si="104"/>
        <v>8.1076176596051042</v>
      </c>
      <c r="H50" s="68">
        <f t="shared" si="105"/>
        <v>122.3980998569121</v>
      </c>
      <c r="I50" s="69">
        <f t="shared" si="106"/>
        <v>77.122434042598584</v>
      </c>
      <c r="J50" s="69">
        <f t="shared" si="107"/>
        <v>199.5205338995107</v>
      </c>
      <c r="L50" t="str">
        <f t="shared" si="140"/>
        <v>24 Business, media and public service professionals</v>
      </c>
      <c r="M50" s="18">
        <f t="shared" si="108"/>
        <v>11.639901087824061</v>
      </c>
      <c r="N50" s="18">
        <f t="shared" si="108"/>
        <v>12.541215077204109</v>
      </c>
      <c r="O50" s="18">
        <f t="shared" si="108"/>
        <v>12.647054490688847</v>
      </c>
      <c r="P50" s="18">
        <f t="shared" si="108"/>
        <v>12.9696817468087</v>
      </c>
      <c r="Q50" s="18">
        <f t="shared" si="108"/>
        <v>12.448479098450738</v>
      </c>
      <c r="S50" s="68">
        <f t="shared" si="109"/>
        <v>86.376877016670107</v>
      </c>
      <c r="T50" s="69">
        <f t="shared" si="110"/>
        <v>69.017411500741133</v>
      </c>
      <c r="U50" s="69">
        <f t="shared" si="111"/>
        <v>155.39428851741124</v>
      </c>
      <c r="W50" t="str">
        <f t="shared" si="141"/>
        <v>24 Business, media and public service professionals</v>
      </c>
      <c r="X50" s="18">
        <f t="shared" si="112"/>
        <v>10.001724069221567</v>
      </c>
      <c r="Y50" s="18">
        <f t="shared" si="112"/>
        <v>10.566190245471349</v>
      </c>
      <c r="Z50" s="18">
        <f t="shared" si="112"/>
        <v>11.174775013258092</v>
      </c>
      <c r="AA50" s="18">
        <f t="shared" si="112"/>
        <v>11.393145759045883</v>
      </c>
      <c r="AB50" s="18">
        <f t="shared" si="112"/>
        <v>10.805447477767924</v>
      </c>
      <c r="AD50" s="68">
        <f t="shared" si="113"/>
        <v>21.346213309920081</v>
      </c>
      <c r="AE50" s="69">
        <f t="shared" si="114"/>
        <v>59.067098178453122</v>
      </c>
      <c r="AF50" s="69">
        <f t="shared" si="115"/>
        <v>80.413311488373211</v>
      </c>
      <c r="AH50" t="str">
        <f t="shared" si="142"/>
        <v>24 Business, media and public service professionals</v>
      </c>
      <c r="AI50" s="18">
        <f t="shared" si="116"/>
        <v>3.702222419574082</v>
      </c>
      <c r="AJ50" s="18">
        <f t="shared" si="116"/>
        <v>3.7328268370920439</v>
      </c>
      <c r="AK50" s="18">
        <f t="shared" si="116"/>
        <v>3.9955496770856502</v>
      </c>
      <c r="AL50" s="18">
        <f t="shared" si="116"/>
        <v>3.9212190890499703</v>
      </c>
      <c r="AM50" s="18">
        <f t="shared" si="116"/>
        <v>3.6924124323424929</v>
      </c>
      <c r="AO50" s="68">
        <f t="shared" si="117"/>
        <v>2.196830368376161</v>
      </c>
      <c r="AP50" s="69">
        <f t="shared" si="118"/>
        <v>38.246659208290929</v>
      </c>
      <c r="AQ50" s="69">
        <f t="shared" si="119"/>
        <v>40.443489576667091</v>
      </c>
      <c r="AS50" t="str">
        <f t="shared" si="143"/>
        <v>24 Business, media and public service professionals</v>
      </c>
      <c r="AT50" s="18">
        <f t="shared" si="120"/>
        <v>5.3976840179718248</v>
      </c>
      <c r="AU50" s="18">
        <f t="shared" si="120"/>
        <v>5.6270606895003237</v>
      </c>
      <c r="AV50" s="18">
        <f t="shared" si="120"/>
        <v>6.0697573741763033</v>
      </c>
      <c r="AW50" s="18">
        <f t="shared" si="120"/>
        <v>6.2591950284427256</v>
      </c>
      <c r="AX50" s="18">
        <f t="shared" si="120"/>
        <v>6.000995842651613</v>
      </c>
      <c r="AZ50" s="68">
        <f t="shared" si="121"/>
        <v>20.114645378380825</v>
      </c>
      <c r="BA50" s="69">
        <f t="shared" si="122"/>
        <v>54.413143385622377</v>
      </c>
      <c r="BB50" s="69">
        <f t="shared" si="123"/>
        <v>74.527788764003205</v>
      </c>
      <c r="BD50" t="str">
        <f t="shared" si="144"/>
        <v>24 Business, media and public service professionals</v>
      </c>
      <c r="BE50" s="18">
        <f t="shared" si="124"/>
        <v>3.1270750043360303</v>
      </c>
      <c r="BF50" s="18">
        <f t="shared" si="124"/>
        <v>3.5632793688004787</v>
      </c>
      <c r="BG50" s="18">
        <f t="shared" si="124"/>
        <v>4.133812812455874</v>
      </c>
      <c r="BH50" s="18">
        <f t="shared" si="124"/>
        <v>4.4182780038035592</v>
      </c>
      <c r="BI50" s="18">
        <f t="shared" si="124"/>
        <v>4.7927984565363309</v>
      </c>
      <c r="BK50" s="68">
        <f t="shared" si="125"/>
        <v>24.298278052088413</v>
      </c>
      <c r="BL50" s="69">
        <f t="shared" si="126"/>
        <v>48.842749413267988</v>
      </c>
      <c r="BM50" s="69">
        <f t="shared" si="127"/>
        <v>73.141027465356402</v>
      </c>
      <c r="BO50" t="str">
        <f t="shared" si="145"/>
        <v>24 Business, media and public service professionals</v>
      </c>
      <c r="BP50" s="18">
        <f t="shared" si="128"/>
        <v>2.2457166294828976</v>
      </c>
      <c r="BQ50" s="18">
        <f t="shared" si="128"/>
        <v>2.4284748679857771</v>
      </c>
      <c r="BR50" s="18">
        <f t="shared" si="128"/>
        <v>2.7520148362259</v>
      </c>
      <c r="BS50" s="18">
        <f t="shared" si="128"/>
        <v>2.7156400014697626</v>
      </c>
      <c r="BT50" s="18">
        <f t="shared" si="128"/>
        <v>2.6911121322539553</v>
      </c>
      <c r="BV50" s="68">
        <f t="shared" si="129"/>
        <v>-6.5551863062238356</v>
      </c>
      <c r="BW50" s="69">
        <f t="shared" si="130"/>
        <v>43.910196749580699</v>
      </c>
      <c r="BX50" s="69">
        <f t="shared" si="131"/>
        <v>37.355010443356868</v>
      </c>
      <c r="BZ50" t="str">
        <f t="shared" si="146"/>
        <v>24 Business, media and public service professionals</v>
      </c>
      <c r="CA50" s="18">
        <f t="shared" si="132"/>
        <v>2.0651918408987311</v>
      </c>
      <c r="CB50" s="18">
        <f t="shared" si="132"/>
        <v>2.417374507782069</v>
      </c>
      <c r="CC50" s="18">
        <f t="shared" si="132"/>
        <v>2.7783437040786634</v>
      </c>
      <c r="CD50" s="18">
        <f t="shared" si="132"/>
        <v>2.908921757669972</v>
      </c>
      <c r="CE50" s="18">
        <f t="shared" si="132"/>
        <v>2.9748184025600004</v>
      </c>
      <c r="CG50" s="68">
        <f t="shared" si="133"/>
        <v>-40.547388538975568</v>
      </c>
      <c r="CH50" s="69">
        <f t="shared" si="134"/>
        <v>32.509764081698869</v>
      </c>
      <c r="CI50" s="69">
        <f t="shared" si="135"/>
        <v>-8.0376244572766993</v>
      </c>
      <c r="CK50" t="str">
        <f t="shared" si="147"/>
        <v>24 Business, media and public service professionals</v>
      </c>
      <c r="CL50" s="18">
        <f t="shared" si="136"/>
        <v>1.2474371998214644</v>
      </c>
      <c r="CM50" s="18">
        <f t="shared" si="136"/>
        <v>1.6415356273512285</v>
      </c>
      <c r="CN50" s="18">
        <f t="shared" si="136"/>
        <v>2.0138893833408149</v>
      </c>
      <c r="CO50" s="18">
        <f t="shared" si="136"/>
        <v>2.3958128626734148</v>
      </c>
      <c r="CP50" s="18">
        <f t="shared" si="136"/>
        <v>2.9401510658921421</v>
      </c>
      <c r="CR50" s="68">
        <f t="shared" si="137"/>
        <v>-42.955012655589329</v>
      </c>
      <c r="CS50" s="69">
        <f t="shared" si="138"/>
        <v>26.442660385789146</v>
      </c>
      <c r="CT50" s="69">
        <f t="shared" si="139"/>
        <v>-16.512352269800186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2.0160536588703311</v>
      </c>
      <c r="C51" s="18">
        <f t="shared" si="104"/>
        <v>2.1983294100325215</v>
      </c>
      <c r="D51" s="18">
        <f t="shared" si="104"/>
        <v>2.1601302683410131</v>
      </c>
      <c r="E51" s="18">
        <f t="shared" si="104"/>
        <v>2.0110324924438419</v>
      </c>
      <c r="F51" s="18">
        <f t="shared" si="104"/>
        <v>2.2110986820272545</v>
      </c>
      <c r="H51" s="68">
        <f t="shared" si="105"/>
        <v>96.322817752543017</v>
      </c>
      <c r="I51" s="69">
        <f t="shared" si="106"/>
        <v>62.577328875242507</v>
      </c>
      <c r="J51" s="69">
        <f t="shared" si="107"/>
        <v>158.90014662778552</v>
      </c>
      <c r="L51" t="str">
        <f t="shared" si="140"/>
        <v>31 Science, engineering and technology associate professionals</v>
      </c>
      <c r="M51" s="18">
        <f t="shared" si="108"/>
        <v>2.005820699685481</v>
      </c>
      <c r="N51" s="18">
        <f t="shared" si="108"/>
        <v>2.0943319577856299</v>
      </c>
      <c r="O51" s="18">
        <f t="shared" si="108"/>
        <v>2.0212634116796577</v>
      </c>
      <c r="P51" s="18">
        <f t="shared" si="108"/>
        <v>1.7091721550150349</v>
      </c>
      <c r="Q51" s="18">
        <f t="shared" si="108"/>
        <v>1.6237048630327957</v>
      </c>
      <c r="S51" s="68">
        <f t="shared" si="109"/>
        <v>52.107035571995986</v>
      </c>
      <c r="T51" s="69">
        <f t="shared" si="110"/>
        <v>49.827882780182236</v>
      </c>
      <c r="U51" s="69">
        <f t="shared" si="111"/>
        <v>101.93491835217823</v>
      </c>
      <c r="W51" t="str">
        <f t="shared" si="141"/>
        <v>31 Science, engineering and technology associate professionals</v>
      </c>
      <c r="X51" s="18">
        <f t="shared" si="112"/>
        <v>2.1539530860820588</v>
      </c>
      <c r="Y51" s="18">
        <f t="shared" si="112"/>
        <v>2.3601417120457415</v>
      </c>
      <c r="Z51" s="18">
        <f t="shared" si="112"/>
        <v>2.35841763592106</v>
      </c>
      <c r="AA51" s="18">
        <f t="shared" si="112"/>
        <v>2.0067127763863266</v>
      </c>
      <c r="AB51" s="18">
        <f t="shared" si="112"/>
        <v>1.9094807994787122</v>
      </c>
      <c r="AD51" s="68">
        <f t="shared" si="113"/>
        <v>1.605412123457594</v>
      </c>
      <c r="AE51" s="69">
        <f t="shared" si="114"/>
        <v>42.39142717930509</v>
      </c>
      <c r="AF51" s="69">
        <f t="shared" si="115"/>
        <v>43.99683930276268</v>
      </c>
      <c r="AH51" t="str">
        <f t="shared" si="142"/>
        <v>31 Science, engineering and technology associate professionals</v>
      </c>
      <c r="AI51" s="18">
        <f t="shared" si="116"/>
        <v>1.1620497773741016</v>
      </c>
      <c r="AJ51" s="18">
        <f t="shared" si="116"/>
        <v>1.4457242996169271</v>
      </c>
      <c r="AK51" s="18">
        <f t="shared" si="116"/>
        <v>1.5463730366848036</v>
      </c>
      <c r="AL51" s="18">
        <f t="shared" si="116"/>
        <v>1.5395253385933303</v>
      </c>
      <c r="AM51" s="18">
        <f t="shared" si="116"/>
        <v>1.7866398671658248</v>
      </c>
      <c r="AO51" s="68">
        <f t="shared" si="117"/>
        <v>27.76929797735389</v>
      </c>
      <c r="AP51" s="69">
        <f t="shared" si="118"/>
        <v>50.014656403046395</v>
      </c>
      <c r="AQ51" s="69">
        <f t="shared" si="119"/>
        <v>77.783954380400274</v>
      </c>
      <c r="AS51" t="str">
        <f t="shared" si="143"/>
        <v>31 Science, engineering and technology associate professionals</v>
      </c>
      <c r="AT51" s="18">
        <f t="shared" si="120"/>
        <v>3.344932489777956</v>
      </c>
      <c r="AU51" s="18">
        <f t="shared" si="120"/>
        <v>3.4889021645277256</v>
      </c>
      <c r="AV51" s="18">
        <f t="shared" si="120"/>
        <v>3.5109734725993222</v>
      </c>
      <c r="AW51" s="18">
        <f t="shared" si="120"/>
        <v>2.7427989299564999</v>
      </c>
      <c r="AX51" s="18">
        <f t="shared" si="120"/>
        <v>2.3606127605687646</v>
      </c>
      <c r="AZ51" s="68">
        <f t="shared" si="121"/>
        <v>-18.315214822469297</v>
      </c>
      <c r="BA51" s="69">
        <f t="shared" si="122"/>
        <v>31.383516351254791</v>
      </c>
      <c r="BB51" s="69">
        <f t="shared" si="123"/>
        <v>13.068301528785495</v>
      </c>
      <c r="BD51" t="str">
        <f t="shared" si="144"/>
        <v>31 Science, engineering and technology associate professionals</v>
      </c>
      <c r="BE51" s="18">
        <f t="shared" si="124"/>
        <v>1.3595482465627056</v>
      </c>
      <c r="BF51" s="18">
        <f t="shared" si="124"/>
        <v>1.3738048153480533</v>
      </c>
      <c r="BG51" s="18">
        <f t="shared" si="124"/>
        <v>1.565316830372069</v>
      </c>
      <c r="BH51" s="18">
        <f t="shared" si="124"/>
        <v>1.1760156575269447</v>
      </c>
      <c r="BI51" s="18">
        <f t="shared" si="124"/>
        <v>0.98493318728418122</v>
      </c>
      <c r="BK51" s="68">
        <f t="shared" si="125"/>
        <v>-32.542340497467663</v>
      </c>
      <c r="BL51" s="69">
        <f t="shared" si="126"/>
        <v>26.815912728524317</v>
      </c>
      <c r="BM51" s="69">
        <f t="shared" si="127"/>
        <v>-5.7264277689433483</v>
      </c>
      <c r="BO51" t="str">
        <f t="shared" si="145"/>
        <v>31 Science, engineering and technology associate professionals</v>
      </c>
      <c r="BP51" s="18">
        <f t="shared" si="128"/>
        <v>0.98203645426434782</v>
      </c>
      <c r="BQ51" s="18">
        <f t="shared" si="128"/>
        <v>1.1222307585063676</v>
      </c>
      <c r="BR51" s="18">
        <f t="shared" si="128"/>
        <v>1.347524002610444</v>
      </c>
      <c r="BS51" s="18">
        <f t="shared" si="128"/>
        <v>1.1007888044201795</v>
      </c>
      <c r="BT51" s="18">
        <f t="shared" si="128"/>
        <v>1.1615175847754728</v>
      </c>
      <c r="BV51" s="68">
        <f t="shared" si="129"/>
        <v>-17.631063506148298</v>
      </c>
      <c r="BW51" s="69">
        <f t="shared" si="130"/>
        <v>33.306465864906109</v>
      </c>
      <c r="BX51" s="69">
        <f t="shared" si="131"/>
        <v>15.675402358757809</v>
      </c>
      <c r="BZ51" t="str">
        <f t="shared" si="146"/>
        <v>31 Science, engineering and technology associate professionals</v>
      </c>
      <c r="CA51" s="18">
        <f t="shared" si="132"/>
        <v>1.1405350184421663</v>
      </c>
      <c r="CB51" s="18">
        <f t="shared" si="132"/>
        <v>1.3796912736199818</v>
      </c>
      <c r="CC51" s="18">
        <f t="shared" si="132"/>
        <v>1.7601475517364364</v>
      </c>
      <c r="CD51" s="18">
        <f t="shared" si="132"/>
        <v>1.4711074497751597</v>
      </c>
      <c r="CE51" s="18">
        <f t="shared" si="132"/>
        <v>1.784634567323087</v>
      </c>
      <c r="CG51" s="68">
        <f t="shared" si="133"/>
        <v>-43.701519705293457</v>
      </c>
      <c r="CH51" s="69">
        <f t="shared" si="134"/>
        <v>25.167570767291441</v>
      </c>
      <c r="CI51" s="69">
        <f t="shared" si="135"/>
        <v>-18.533948938002016</v>
      </c>
      <c r="CK51" t="str">
        <f t="shared" si="147"/>
        <v>31 Science, engineering and technology associate professionals</v>
      </c>
      <c r="CL51" s="18">
        <f t="shared" si="136"/>
        <v>0.54605492804889011</v>
      </c>
      <c r="CM51" s="18">
        <f t="shared" si="136"/>
        <v>0.79483641699976249</v>
      </c>
      <c r="CN51" s="18">
        <f t="shared" si="136"/>
        <v>1.073795599686904</v>
      </c>
      <c r="CO51" s="18">
        <f t="shared" si="136"/>
        <v>1.3334735293580748</v>
      </c>
      <c r="CP51" s="18">
        <f t="shared" si="136"/>
        <v>2.5127023330952225</v>
      </c>
      <c r="CR51" s="68">
        <f t="shared" si="137"/>
        <v>-8.567019189267306</v>
      </c>
      <c r="CS51" s="69">
        <f t="shared" si="138"/>
        <v>33.205336578327611</v>
      </c>
      <c r="CT51" s="69">
        <f t="shared" si="139"/>
        <v>24.638317389060305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0.55409111057195715</v>
      </c>
      <c r="C52" s="18">
        <f t="shared" si="104"/>
        <v>0.5826346656153315</v>
      </c>
      <c r="D52" s="18">
        <f t="shared" si="104"/>
        <v>0.53933461419643891</v>
      </c>
      <c r="E52" s="18">
        <f t="shared" si="104"/>
        <v>0.59126962898365043</v>
      </c>
      <c r="F52" s="18">
        <f t="shared" si="104"/>
        <v>0.77235097079020376</v>
      </c>
      <c r="H52" s="68">
        <f t="shared" si="105"/>
        <v>174.66226566989192</v>
      </c>
      <c r="I52" s="69">
        <f t="shared" si="106"/>
        <v>100.33857665578221</v>
      </c>
      <c r="J52" s="69">
        <f t="shared" si="107"/>
        <v>275.00084232567417</v>
      </c>
      <c r="L52" t="str">
        <f t="shared" si="140"/>
        <v>32 Health and social care associate professionals</v>
      </c>
      <c r="M52" s="18">
        <f t="shared" si="108"/>
        <v>2.107005561161472</v>
      </c>
      <c r="N52" s="18">
        <f t="shared" si="108"/>
        <v>2.3748903125947596</v>
      </c>
      <c r="O52" s="18">
        <f t="shared" si="108"/>
        <v>2.4487690578432835</v>
      </c>
      <c r="P52" s="18">
        <f t="shared" si="108"/>
        <v>2.5161612759519061</v>
      </c>
      <c r="Q52" s="18">
        <f t="shared" si="108"/>
        <v>2.9833433566395735</v>
      </c>
      <c r="S52" s="68">
        <f t="shared" si="109"/>
        <v>130.68562698005573</v>
      </c>
      <c r="T52" s="69">
        <f t="shared" si="110"/>
        <v>86.450384838259879</v>
      </c>
      <c r="U52" s="69">
        <f t="shared" si="111"/>
        <v>217.13601181831561</v>
      </c>
      <c r="W52" t="str">
        <f t="shared" si="141"/>
        <v>32 Health and social care associate professionals</v>
      </c>
      <c r="X52" s="18">
        <f t="shared" si="112"/>
        <v>3.0302866372285404</v>
      </c>
      <c r="Y52" s="18">
        <f t="shared" si="112"/>
        <v>3.4478041388772365</v>
      </c>
      <c r="Z52" s="18">
        <f t="shared" si="112"/>
        <v>3.4712685468565772</v>
      </c>
      <c r="AA52" s="18">
        <f t="shared" si="112"/>
        <v>3.5510918531635434</v>
      </c>
      <c r="AB52" s="18">
        <f t="shared" si="112"/>
        <v>3.6346828540525351</v>
      </c>
      <c r="AD52" s="68">
        <f t="shared" si="113"/>
        <v>31.401574424269658</v>
      </c>
      <c r="AE52" s="69">
        <f t="shared" si="114"/>
        <v>75.129464730485481</v>
      </c>
      <c r="AF52" s="69">
        <f t="shared" si="115"/>
        <v>106.53103915475515</v>
      </c>
      <c r="AH52" t="str">
        <f t="shared" si="142"/>
        <v>32 Health and social care associate professionals</v>
      </c>
      <c r="AI52" s="18">
        <f t="shared" si="116"/>
        <v>6.803663760888587</v>
      </c>
      <c r="AJ52" s="18">
        <f t="shared" si="116"/>
        <v>6.4196597384474332</v>
      </c>
      <c r="AK52" s="18">
        <f t="shared" si="116"/>
        <v>6.1076647536682289</v>
      </c>
      <c r="AL52" s="18">
        <f t="shared" si="116"/>
        <v>4.6417487829607893</v>
      </c>
      <c r="AM52" s="18">
        <f t="shared" si="116"/>
        <v>2.552096494194918</v>
      </c>
      <c r="AO52" s="68">
        <f t="shared" si="117"/>
        <v>-53.791097205025338</v>
      </c>
      <c r="AP52" s="69">
        <f t="shared" si="118"/>
        <v>30.365009134686126</v>
      </c>
      <c r="AQ52" s="69">
        <f t="shared" si="119"/>
        <v>-23.426088070339215</v>
      </c>
      <c r="AS52" t="str">
        <f t="shared" si="143"/>
        <v>32 Health and social care associate professionals</v>
      </c>
      <c r="AT52" s="18">
        <f t="shared" si="120"/>
        <v>1.4090626188570294</v>
      </c>
      <c r="AU52" s="18">
        <f t="shared" si="120"/>
        <v>1.5259338163454435</v>
      </c>
      <c r="AV52" s="18">
        <f t="shared" si="120"/>
        <v>1.6421018440864725</v>
      </c>
      <c r="AW52" s="18">
        <f t="shared" si="120"/>
        <v>1.4855723095716757</v>
      </c>
      <c r="AX52" s="18">
        <f t="shared" si="120"/>
        <v>1.4151830442065056</v>
      </c>
      <c r="AZ52" s="68">
        <f t="shared" si="121"/>
        <v>4.7023662240830415</v>
      </c>
      <c r="BA52" s="69">
        <f t="shared" si="122"/>
        <v>56.340231309834067</v>
      </c>
      <c r="BB52" s="69">
        <f t="shared" si="123"/>
        <v>61.04259753391711</v>
      </c>
      <c r="BD52" t="str">
        <f t="shared" si="144"/>
        <v>32 Health and social care associate professionals</v>
      </c>
      <c r="BE52" s="18">
        <f t="shared" si="124"/>
        <v>1.4517715733689098</v>
      </c>
      <c r="BF52" s="18">
        <f t="shared" si="124"/>
        <v>1.7318619519847513</v>
      </c>
      <c r="BG52" s="18">
        <f t="shared" si="124"/>
        <v>1.7280941786478339</v>
      </c>
      <c r="BH52" s="18">
        <f t="shared" si="124"/>
        <v>1.7048689078971155</v>
      </c>
      <c r="BI52" s="18">
        <f t="shared" si="124"/>
        <v>1.7112097713794856</v>
      </c>
      <c r="BK52" s="68">
        <f t="shared" si="125"/>
        <v>6.1604123586564201</v>
      </c>
      <c r="BL52" s="69">
        <f t="shared" si="126"/>
        <v>59.632009639524242</v>
      </c>
      <c r="BM52" s="69">
        <f t="shared" si="127"/>
        <v>65.792421998180657</v>
      </c>
      <c r="BO52" t="str">
        <f t="shared" si="145"/>
        <v>32 Health and social care associate professionals</v>
      </c>
      <c r="BP52" s="18">
        <f t="shared" si="128"/>
        <v>1.1897029110659407</v>
      </c>
      <c r="BQ52" s="18">
        <f t="shared" si="128"/>
        <v>1.3315175852941543</v>
      </c>
      <c r="BR52" s="18">
        <f t="shared" si="128"/>
        <v>1.2784738015427861</v>
      </c>
      <c r="BS52" s="18">
        <f t="shared" si="128"/>
        <v>1.1997266437458651</v>
      </c>
      <c r="BT52" s="18">
        <f t="shared" si="128"/>
        <v>1.0641802884546379</v>
      </c>
      <c r="BV52" s="68">
        <f t="shared" si="129"/>
        <v>-20.457807696505412</v>
      </c>
      <c r="BW52" s="69">
        <f t="shared" si="130"/>
        <v>51.211231780354581</v>
      </c>
      <c r="BX52" s="69">
        <f t="shared" si="131"/>
        <v>30.753424083849172</v>
      </c>
      <c r="BZ52" t="str">
        <f t="shared" si="146"/>
        <v>32 Health and social care associate professionals</v>
      </c>
      <c r="CA52" s="18">
        <f t="shared" si="132"/>
        <v>0.70158896664683168</v>
      </c>
      <c r="CB52" s="18">
        <f t="shared" si="132"/>
        <v>0.7400984021598298</v>
      </c>
      <c r="CC52" s="18">
        <f t="shared" si="132"/>
        <v>0.67069186368025668</v>
      </c>
      <c r="CD52" s="18">
        <f t="shared" si="132"/>
        <v>0.60613563782105739</v>
      </c>
      <c r="CE52" s="18">
        <f t="shared" si="132"/>
        <v>0.53125620554878394</v>
      </c>
      <c r="CG52" s="68">
        <f t="shared" si="133"/>
        <v>-56.017751790965335</v>
      </c>
      <c r="CH52" s="69">
        <f t="shared" si="134"/>
        <v>30.509930094071169</v>
      </c>
      <c r="CI52" s="69">
        <f t="shared" si="135"/>
        <v>-25.507821696894169</v>
      </c>
      <c r="CK52" t="str">
        <f t="shared" si="147"/>
        <v>32 Health and social care associate professionals</v>
      </c>
      <c r="CL52" s="18">
        <f t="shared" si="136"/>
        <v>0.23402253762221079</v>
      </c>
      <c r="CM52" s="18">
        <f t="shared" si="136"/>
        <v>0.30383347636950364</v>
      </c>
      <c r="CN52" s="18">
        <f t="shared" si="136"/>
        <v>0.36450274761803503</v>
      </c>
      <c r="CO52" s="18">
        <f t="shared" si="136"/>
        <v>0.43514580169347322</v>
      </c>
      <c r="CP52" s="18">
        <f t="shared" si="136"/>
        <v>0.68778769549297214</v>
      </c>
      <c r="CR52" s="68">
        <f t="shared" si="137"/>
        <v>-26.271219421802876</v>
      </c>
      <c r="CS52" s="69">
        <f t="shared" si="138"/>
        <v>32.399156315497535</v>
      </c>
      <c r="CT52" s="69">
        <f t="shared" si="139"/>
        <v>6.127936893694657</v>
      </c>
    </row>
    <row r="53" spans="1:98" x14ac:dyDescent="0.2">
      <c r="A53" t="str">
        <f t="shared" si="103"/>
        <v>33 Protective service occupations</v>
      </c>
      <c r="B53" s="18">
        <f t="shared" si="104"/>
        <v>0.34095446314993899</v>
      </c>
      <c r="C53" s="18">
        <f t="shared" si="104"/>
        <v>0.35846359395397315</v>
      </c>
      <c r="D53" s="18">
        <f t="shared" si="104"/>
        <v>0.33020813691390993</v>
      </c>
      <c r="E53" s="18">
        <f t="shared" si="104"/>
        <v>0.42149173286731323</v>
      </c>
      <c r="F53" s="18">
        <f t="shared" si="104"/>
        <v>0.53029417707398396</v>
      </c>
      <c r="H53" s="68">
        <f t="shared" si="105"/>
        <v>208.01486965459696</v>
      </c>
      <c r="I53" s="69">
        <f t="shared" si="106"/>
        <v>74.535044254670254</v>
      </c>
      <c r="J53" s="69">
        <f t="shared" si="107"/>
        <v>282.54991390926722</v>
      </c>
      <c r="L53" t="str">
        <f t="shared" si="140"/>
        <v>33 Protective service occupations</v>
      </c>
      <c r="M53" s="18">
        <f t="shared" si="108"/>
        <v>0.68477926706103975</v>
      </c>
      <c r="N53" s="18">
        <f t="shared" si="108"/>
        <v>0.64597985186526796</v>
      </c>
      <c r="O53" s="18">
        <f t="shared" si="108"/>
        <v>0.59453008070884483</v>
      </c>
      <c r="P53" s="18">
        <f t="shared" si="108"/>
        <v>0.72893551001701373</v>
      </c>
      <c r="Q53" s="18">
        <f t="shared" si="108"/>
        <v>0.85919676290750391</v>
      </c>
      <c r="S53" s="68">
        <f t="shared" si="109"/>
        <v>173.64273644527489</v>
      </c>
      <c r="T53" s="69">
        <f t="shared" si="110"/>
        <v>60.307688726486866</v>
      </c>
      <c r="U53" s="69">
        <f t="shared" si="111"/>
        <v>233.95042517176171</v>
      </c>
      <c r="W53" t="str">
        <f t="shared" si="141"/>
        <v>33 Protective service occupations</v>
      </c>
      <c r="X53" s="18">
        <f t="shared" si="112"/>
        <v>1.2825931081662589</v>
      </c>
      <c r="Y53" s="18">
        <f t="shared" si="112"/>
        <v>1.2668225045058412</v>
      </c>
      <c r="Z53" s="18">
        <f t="shared" si="112"/>
        <v>1.3428763994725486</v>
      </c>
      <c r="AA53" s="18">
        <f t="shared" si="112"/>
        <v>1.6287222621593871</v>
      </c>
      <c r="AB53" s="18">
        <f t="shared" si="112"/>
        <v>2.0400599331243598</v>
      </c>
      <c r="AD53" s="68">
        <f t="shared" si="113"/>
        <v>90.64663527476155</v>
      </c>
      <c r="AE53" s="69">
        <f t="shared" si="114"/>
        <v>62.709142148618092</v>
      </c>
      <c r="AF53" s="69">
        <f t="shared" si="115"/>
        <v>153.35577742337964</v>
      </c>
      <c r="AH53" t="str">
        <f t="shared" si="142"/>
        <v>33 Protective service occupations</v>
      </c>
      <c r="AI53" s="18">
        <f t="shared" si="116"/>
        <v>1.1309652784614794</v>
      </c>
      <c r="AJ53" s="18">
        <f t="shared" si="116"/>
        <v>1.2083041871939328</v>
      </c>
      <c r="AK53" s="18">
        <f t="shared" si="116"/>
        <v>1.2669552107194433</v>
      </c>
      <c r="AL53" s="18">
        <f t="shared" si="116"/>
        <v>1.6616841966189819</v>
      </c>
      <c r="AM53" s="18">
        <f t="shared" si="116"/>
        <v>2.1268671611258827</v>
      </c>
      <c r="AO53" s="68">
        <f t="shared" si="117"/>
        <v>85.644830482934807</v>
      </c>
      <c r="AP53" s="69">
        <f t="shared" si="118"/>
        <v>54.266980491734707</v>
      </c>
      <c r="AQ53" s="69">
        <f t="shared" si="119"/>
        <v>139.91181097466949</v>
      </c>
      <c r="AS53" t="str">
        <f t="shared" si="143"/>
        <v>33 Protective service occupations</v>
      </c>
      <c r="AT53" s="18">
        <f t="shared" si="120"/>
        <v>1.0608850643477759</v>
      </c>
      <c r="AU53" s="18">
        <f t="shared" si="120"/>
        <v>0.95864741336941606</v>
      </c>
      <c r="AV53" s="18">
        <f t="shared" si="120"/>
        <v>1.0128300841731874</v>
      </c>
      <c r="AW53" s="18">
        <f t="shared" si="120"/>
        <v>1.0952207898872777</v>
      </c>
      <c r="AX53" s="18">
        <f t="shared" si="120"/>
        <v>1.1431737890672637</v>
      </c>
      <c r="AZ53" s="68">
        <f t="shared" si="121"/>
        <v>37.125945308216821</v>
      </c>
      <c r="BA53" s="69">
        <f t="shared" si="122"/>
        <v>46.623954650716549</v>
      </c>
      <c r="BB53" s="69">
        <f t="shared" si="123"/>
        <v>83.749899958933369</v>
      </c>
      <c r="BD53" t="str">
        <f t="shared" si="144"/>
        <v>33 Protective service occupations</v>
      </c>
      <c r="BE53" s="18">
        <f t="shared" si="124"/>
        <v>0.9316954591898009</v>
      </c>
      <c r="BF53" s="18">
        <f t="shared" si="124"/>
        <v>0.82998890497846556</v>
      </c>
      <c r="BG53" s="18">
        <f t="shared" si="124"/>
        <v>0.91296954946477427</v>
      </c>
      <c r="BH53" s="18">
        <f t="shared" si="124"/>
        <v>1.0202644029204269</v>
      </c>
      <c r="BI53" s="18">
        <f t="shared" si="124"/>
        <v>1.0703386101668655</v>
      </c>
      <c r="BK53" s="68">
        <f t="shared" si="125"/>
        <v>25.687373789078123</v>
      </c>
      <c r="BL53" s="69">
        <f t="shared" si="126"/>
        <v>30.735753167313373</v>
      </c>
      <c r="BM53" s="69">
        <f t="shared" si="127"/>
        <v>56.423126956391492</v>
      </c>
      <c r="BO53" t="str">
        <f t="shared" si="145"/>
        <v>33 Protective service occupations</v>
      </c>
      <c r="BP53" s="18">
        <f t="shared" si="128"/>
        <v>1.0443667877446887</v>
      </c>
      <c r="BQ53" s="18">
        <f t="shared" si="128"/>
        <v>1.0295334317609874</v>
      </c>
      <c r="BR53" s="18">
        <f t="shared" si="128"/>
        <v>1.1572493056330269</v>
      </c>
      <c r="BS53" s="18">
        <f t="shared" si="128"/>
        <v>1.2977517770774907</v>
      </c>
      <c r="BT53" s="18">
        <f t="shared" si="128"/>
        <v>1.3490214865850965</v>
      </c>
      <c r="BV53" s="68">
        <f t="shared" si="129"/>
        <v>11.395107590339707</v>
      </c>
      <c r="BW53" s="69">
        <f t="shared" si="130"/>
        <v>35.852447094254678</v>
      </c>
      <c r="BX53" s="69">
        <f t="shared" si="131"/>
        <v>47.247554684594391</v>
      </c>
      <c r="BZ53" t="str">
        <f t="shared" si="146"/>
        <v>33 Protective service occupations</v>
      </c>
      <c r="CA53" s="18">
        <f t="shared" si="132"/>
        <v>0.91418537511177045</v>
      </c>
      <c r="CB53" s="18">
        <f t="shared" si="132"/>
        <v>0.9254377338945633</v>
      </c>
      <c r="CC53" s="18">
        <f t="shared" si="132"/>
        <v>1.0427771371101078</v>
      </c>
      <c r="CD53" s="18">
        <f t="shared" si="132"/>
        <v>1.2259667091394495</v>
      </c>
      <c r="CE53" s="18">
        <f t="shared" si="132"/>
        <v>1.2496951871663675</v>
      </c>
      <c r="CG53" s="68">
        <f t="shared" si="133"/>
        <v>-33.455978476207946</v>
      </c>
      <c r="CH53" s="69">
        <f t="shared" si="134"/>
        <v>31.454211306764655</v>
      </c>
      <c r="CI53" s="69">
        <f t="shared" si="135"/>
        <v>-2.0017671694432932</v>
      </c>
      <c r="CK53" t="str">
        <f t="shared" si="147"/>
        <v>33 Protective service occupations</v>
      </c>
      <c r="CL53" s="18">
        <f t="shared" si="136"/>
        <v>0.40548743622076078</v>
      </c>
      <c r="CM53" s="18">
        <f t="shared" si="136"/>
        <v>0.38307342129834393</v>
      </c>
      <c r="CN53" s="18">
        <f t="shared" si="136"/>
        <v>0.43639528073456835</v>
      </c>
      <c r="CO53" s="18">
        <f t="shared" si="136"/>
        <v>0.53716581944922748</v>
      </c>
      <c r="CP53" s="18">
        <f t="shared" si="136"/>
        <v>0.70578158065311192</v>
      </c>
      <c r="CR53" s="68">
        <f t="shared" si="137"/>
        <v>-36.806307870327551</v>
      </c>
      <c r="CS53" s="69">
        <f t="shared" si="138"/>
        <v>17.971203755587243</v>
      </c>
      <c r="CT53" s="69">
        <f t="shared" si="139"/>
        <v>-18.835104114740307</v>
      </c>
    </row>
    <row r="54" spans="1:98" x14ac:dyDescent="0.2">
      <c r="A54" t="str">
        <f t="shared" si="103"/>
        <v>34 Culture, media and sports occupations</v>
      </c>
      <c r="B54" s="18">
        <f t="shared" si="104"/>
        <v>0.95536077977629441</v>
      </c>
      <c r="C54" s="18">
        <f t="shared" si="104"/>
        <v>1.0302933087225192</v>
      </c>
      <c r="D54" s="18">
        <f t="shared" si="104"/>
        <v>1.0896169796695847</v>
      </c>
      <c r="E54" s="18">
        <f t="shared" si="104"/>
        <v>1.0195134474332492</v>
      </c>
      <c r="F54" s="18">
        <f t="shared" si="104"/>
        <v>1.0027678390575772</v>
      </c>
      <c r="H54" s="68">
        <f t="shared" si="105"/>
        <v>76.509924769373299</v>
      </c>
      <c r="I54" s="69">
        <f t="shared" si="106"/>
        <v>68.289106618184391</v>
      </c>
      <c r="J54" s="69">
        <f t="shared" si="107"/>
        <v>144.7990313875577</v>
      </c>
      <c r="L54" t="str">
        <f t="shared" si="140"/>
        <v>34 Culture, media and sports occupations</v>
      </c>
      <c r="M54" s="18">
        <f t="shared" si="108"/>
        <v>3.3284097721299353</v>
      </c>
      <c r="N54" s="18">
        <f t="shared" si="108"/>
        <v>3.3439770593648417</v>
      </c>
      <c r="O54" s="18">
        <f t="shared" si="108"/>
        <v>3.2716673701179921</v>
      </c>
      <c r="P54" s="18">
        <f t="shared" si="108"/>
        <v>2.8958623316277086</v>
      </c>
      <c r="Q54" s="18">
        <f t="shared" si="108"/>
        <v>2.7622997860147889</v>
      </c>
      <c r="S54" s="68">
        <f t="shared" si="109"/>
        <v>59.86993293878141</v>
      </c>
      <c r="T54" s="69">
        <f t="shared" si="110"/>
        <v>62.485957978739179</v>
      </c>
      <c r="U54" s="69">
        <f t="shared" si="111"/>
        <v>122.3558909175206</v>
      </c>
      <c r="W54" t="str">
        <f t="shared" si="141"/>
        <v>34 Culture, media and sports occupations</v>
      </c>
      <c r="X54" s="18">
        <f t="shared" si="112"/>
        <v>3.8038538155870869</v>
      </c>
      <c r="Y54" s="18">
        <f t="shared" si="112"/>
        <v>3.8090329462407362</v>
      </c>
      <c r="Z54" s="18">
        <f t="shared" si="112"/>
        <v>3.5203216809541673</v>
      </c>
      <c r="AA54" s="18">
        <f t="shared" si="112"/>
        <v>3.1590808663891536</v>
      </c>
      <c r="AB54" s="18">
        <f t="shared" si="112"/>
        <v>3.0427052449009273</v>
      </c>
      <c r="AD54" s="68">
        <f t="shared" si="113"/>
        <v>8.467540466820493</v>
      </c>
      <c r="AE54" s="69">
        <f t="shared" si="114"/>
        <v>49.084761075704918</v>
      </c>
      <c r="AF54" s="69">
        <f t="shared" si="115"/>
        <v>57.552301542525406</v>
      </c>
      <c r="AH54" t="str">
        <f t="shared" si="142"/>
        <v>34 Culture, media and sports occupations</v>
      </c>
      <c r="AI54" s="18">
        <f t="shared" si="116"/>
        <v>1.6432292233064167</v>
      </c>
      <c r="AJ54" s="18">
        <f t="shared" si="116"/>
        <v>1.5421083423444413</v>
      </c>
      <c r="AK54" s="18">
        <f t="shared" si="116"/>
        <v>1.6544466213379603</v>
      </c>
      <c r="AL54" s="18">
        <f t="shared" si="116"/>
        <v>1.6934063742418699</v>
      </c>
      <c r="AM54" s="18">
        <f t="shared" si="116"/>
        <v>2.0192963689457102</v>
      </c>
      <c r="AO54" s="68">
        <f t="shared" si="117"/>
        <v>34.974292926625097</v>
      </c>
      <c r="AP54" s="69">
        <f t="shared" si="118"/>
        <v>57.595839420700422</v>
      </c>
      <c r="AQ54" s="69">
        <f t="shared" si="119"/>
        <v>92.570132347325512</v>
      </c>
      <c r="AS54" t="str">
        <f t="shared" si="143"/>
        <v>34 Culture, media and sports occupations</v>
      </c>
      <c r="AT54" s="18">
        <f t="shared" si="120"/>
        <v>2.0395260015459034</v>
      </c>
      <c r="AU54" s="18">
        <f t="shared" si="120"/>
        <v>2.0206365607563077</v>
      </c>
      <c r="AV54" s="18">
        <f t="shared" si="120"/>
        <v>1.8979393268699629</v>
      </c>
      <c r="AW54" s="18">
        <f t="shared" si="120"/>
        <v>1.6189112533694328</v>
      </c>
      <c r="AX54" s="18">
        <f t="shared" si="120"/>
        <v>1.4820170436789943</v>
      </c>
      <c r="AZ54" s="68">
        <f t="shared" si="121"/>
        <v>-5.1330709255946161</v>
      </c>
      <c r="BA54" s="69">
        <f t="shared" si="122"/>
        <v>43.390608987260784</v>
      </c>
      <c r="BB54" s="69">
        <f t="shared" si="123"/>
        <v>38.257538061666175</v>
      </c>
      <c r="BD54" t="str">
        <f t="shared" si="144"/>
        <v>34 Culture, media and sports occupations</v>
      </c>
      <c r="BE54" s="18">
        <f t="shared" si="124"/>
        <v>1.4543022957907277</v>
      </c>
      <c r="BF54" s="18">
        <f t="shared" si="124"/>
        <v>1.4192196107922375</v>
      </c>
      <c r="BG54" s="18">
        <f t="shared" si="124"/>
        <v>1.5054398329021548</v>
      </c>
      <c r="BH54" s="18">
        <f t="shared" si="124"/>
        <v>1.3804486502004352</v>
      </c>
      <c r="BI54" s="18">
        <f t="shared" si="124"/>
        <v>1.5296329370401807</v>
      </c>
      <c r="BK54" s="68">
        <f t="shared" si="125"/>
        <v>8.9307706339015773</v>
      </c>
      <c r="BL54" s="69">
        <f t="shared" si="126"/>
        <v>40.098185094627667</v>
      </c>
      <c r="BM54" s="69">
        <f t="shared" si="127"/>
        <v>49.02895572852924</v>
      </c>
      <c r="BO54" t="str">
        <f t="shared" si="145"/>
        <v>34 Culture, media and sports occupations</v>
      </c>
      <c r="BP54" s="18">
        <f t="shared" si="128"/>
        <v>0.73499800025359752</v>
      </c>
      <c r="BQ54" s="18">
        <f t="shared" si="128"/>
        <v>0.69096777628245387</v>
      </c>
      <c r="BR54" s="18">
        <f t="shared" si="128"/>
        <v>0.68667821648600202</v>
      </c>
      <c r="BS54" s="18">
        <f t="shared" si="128"/>
        <v>0.54615565102186059</v>
      </c>
      <c r="BT54" s="18">
        <f t="shared" si="128"/>
        <v>0.43492833377008394</v>
      </c>
      <c r="BV54" s="68">
        <f t="shared" si="129"/>
        <v>-39.474468788245971</v>
      </c>
      <c r="BW54" s="69">
        <f t="shared" si="130"/>
        <v>30.105900622974936</v>
      </c>
      <c r="BX54" s="69">
        <f t="shared" si="131"/>
        <v>-9.3685681652710358</v>
      </c>
      <c r="BZ54" t="str">
        <f t="shared" si="146"/>
        <v>34 Culture, media and sports occupations</v>
      </c>
      <c r="CA54" s="18">
        <f t="shared" si="132"/>
        <v>0.79411729933639297</v>
      </c>
      <c r="CB54" s="18">
        <f t="shared" si="132"/>
        <v>0.75503456154871085</v>
      </c>
      <c r="CC54" s="18">
        <f t="shared" si="132"/>
        <v>0.79358244783207776</v>
      </c>
      <c r="CD54" s="18">
        <f t="shared" si="132"/>
        <v>0.64752769083362383</v>
      </c>
      <c r="CE54" s="18">
        <f t="shared" si="132"/>
        <v>0.56014509226203568</v>
      </c>
      <c r="CG54" s="68">
        <f t="shared" si="133"/>
        <v>-60.807322990051524</v>
      </c>
      <c r="CH54" s="69">
        <f t="shared" si="134"/>
        <v>22.822199394423816</v>
      </c>
      <c r="CI54" s="69">
        <f t="shared" si="135"/>
        <v>-37.985123595627712</v>
      </c>
      <c r="CK54" t="str">
        <f t="shared" si="147"/>
        <v>34 Culture, media and sports occupations</v>
      </c>
      <c r="CL54" s="18">
        <f t="shared" si="136"/>
        <v>0.72351772668610925</v>
      </c>
      <c r="CM54" s="18">
        <f t="shared" si="136"/>
        <v>0.85789869282990538</v>
      </c>
      <c r="CN54" s="18">
        <f t="shared" si="136"/>
        <v>0.93485805770933927</v>
      </c>
      <c r="CO54" s="18">
        <f t="shared" si="136"/>
        <v>0.91879352743413334</v>
      </c>
      <c r="CP54" s="18">
        <f t="shared" si="136"/>
        <v>1.1968563934337988</v>
      </c>
      <c r="CR54" s="68">
        <f t="shared" si="137"/>
        <v>-49.975837805261172</v>
      </c>
      <c r="CS54" s="69">
        <f t="shared" si="138"/>
        <v>22.891675889233209</v>
      </c>
      <c r="CT54" s="69">
        <f t="shared" si="139"/>
        <v>-27.084161916027966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5.41543616630522</v>
      </c>
      <c r="C55" s="18">
        <f t="shared" si="148"/>
        <v>5.3051955485590714</v>
      </c>
      <c r="D55" s="18">
        <f t="shared" si="148"/>
        <v>5.1591552577566837</v>
      </c>
      <c r="E55" s="18">
        <f t="shared" si="148"/>
        <v>5.0621387686982002</v>
      </c>
      <c r="F55" s="18">
        <f t="shared" si="148"/>
        <v>5.5384811150207609</v>
      </c>
      <c r="H55" s="68">
        <f t="shared" si="105"/>
        <v>105.8992084480772</v>
      </c>
      <c r="I55" s="69">
        <f t="shared" si="106"/>
        <v>68.714657862557772</v>
      </c>
      <c r="J55" s="69">
        <f t="shared" si="107"/>
        <v>174.61386631063499</v>
      </c>
      <c r="L55" t="str">
        <f t="shared" si="140"/>
        <v>35 Business and public service associate professionals</v>
      </c>
      <c r="M55" s="18">
        <f t="shared" ref="M55:Q64" si="149">M18/M$35*100</f>
        <v>7.9338428447251532</v>
      </c>
      <c r="N55" s="18">
        <f t="shared" si="149"/>
        <v>7.5392121694573415</v>
      </c>
      <c r="O55" s="18">
        <f t="shared" si="149"/>
        <v>7.3835604621936044</v>
      </c>
      <c r="P55" s="18">
        <f t="shared" si="149"/>
        <v>6.9932523411279135</v>
      </c>
      <c r="Q55" s="18">
        <f t="shared" si="149"/>
        <v>6.9147542135788376</v>
      </c>
      <c r="S55" s="68">
        <f t="shared" si="109"/>
        <v>77.327478086704943</v>
      </c>
      <c r="T55" s="69">
        <f t="shared" si="110"/>
        <v>64.944735330107548</v>
      </c>
      <c r="U55" s="69">
        <f t="shared" si="111"/>
        <v>142.27221341681249</v>
      </c>
      <c r="W55" t="str">
        <f t="shared" si="141"/>
        <v>35 Business and public service associate professionals</v>
      </c>
      <c r="X55" s="18">
        <f t="shared" ref="X55:AB64" si="150">X18/X$35*100</f>
        <v>8.263544371507491</v>
      </c>
      <c r="Y55" s="18">
        <f t="shared" si="150"/>
        <v>7.8251957232578526</v>
      </c>
      <c r="Z55" s="18">
        <f t="shared" si="150"/>
        <v>7.819569609573918</v>
      </c>
      <c r="AA55" s="18">
        <f t="shared" si="150"/>
        <v>7.0636189041851409</v>
      </c>
      <c r="AB55" s="18">
        <f t="shared" si="150"/>
        <v>6.4488774796853043</v>
      </c>
      <c r="AD55" s="68">
        <f t="shared" si="113"/>
        <v>3.4959929802365357</v>
      </c>
      <c r="AE55" s="69">
        <f t="shared" si="114"/>
        <v>51.377773855644357</v>
      </c>
      <c r="AF55" s="69">
        <f t="shared" si="115"/>
        <v>54.8737668358809</v>
      </c>
      <c r="AH55" t="str">
        <f t="shared" si="142"/>
        <v>35 Business and public service associate professionals</v>
      </c>
      <c r="AI55" s="18">
        <f t="shared" ref="AI55:AM64" si="151">AI18/AI$35*100</f>
        <v>6.945621953739721</v>
      </c>
      <c r="AJ55" s="18">
        <f t="shared" si="151"/>
        <v>7.4360193817918017</v>
      </c>
      <c r="AK55" s="18">
        <f t="shared" si="151"/>
        <v>7.7185670112033549</v>
      </c>
      <c r="AL55" s="18">
        <f t="shared" si="151"/>
        <v>7.6686558831420264</v>
      </c>
      <c r="AM55" s="18">
        <f t="shared" si="151"/>
        <v>7.6107073574355102</v>
      </c>
      <c r="AO55" s="68">
        <f t="shared" si="117"/>
        <v>9.0415711544490538</v>
      </c>
      <c r="AP55" s="69">
        <f t="shared" si="118"/>
        <v>50.550965253684822</v>
      </c>
      <c r="AQ55" s="69">
        <f t="shared" si="119"/>
        <v>59.592536408133867</v>
      </c>
      <c r="AS55" t="str">
        <f t="shared" si="143"/>
        <v>35 Business and public service associate professionals</v>
      </c>
      <c r="AT55" s="18">
        <f t="shared" ref="AT55:AX64" si="152">AT18/AT$35*100</f>
        <v>6.8015084578216882</v>
      </c>
      <c r="AU55" s="18">
        <f t="shared" si="152"/>
        <v>6.728298244312712</v>
      </c>
      <c r="AV55" s="18">
        <f t="shared" si="152"/>
        <v>6.8973373556857283</v>
      </c>
      <c r="AW55" s="18">
        <f t="shared" si="152"/>
        <v>6.3361138276908466</v>
      </c>
      <c r="AX55" s="18">
        <f t="shared" si="152"/>
        <v>6.010237858739063</v>
      </c>
      <c r="AZ55" s="68">
        <f t="shared" si="121"/>
        <v>5.8654286860713665</v>
      </c>
      <c r="BA55" s="69">
        <f t="shared" si="122"/>
        <v>48.152265997444978</v>
      </c>
      <c r="BB55" s="69">
        <f t="shared" si="123"/>
        <v>54.017694683516339</v>
      </c>
      <c r="BD55" t="str">
        <f t="shared" si="144"/>
        <v>35 Business and public service associate professionals</v>
      </c>
      <c r="BE55" s="18">
        <f t="shared" ref="BE55:BI64" si="153">BE18/BE$35*100</f>
        <v>5.0621707871017314</v>
      </c>
      <c r="BF55" s="18">
        <f t="shared" si="153"/>
        <v>4.98939745737969</v>
      </c>
      <c r="BG55" s="18">
        <f t="shared" si="153"/>
        <v>5.3202366769335683</v>
      </c>
      <c r="BH55" s="18">
        <f t="shared" si="153"/>
        <v>4.759223456413979</v>
      </c>
      <c r="BI55" s="18">
        <f t="shared" si="153"/>
        <v>4.5631778223906361</v>
      </c>
      <c r="BK55" s="68">
        <f t="shared" si="125"/>
        <v>-8.0475737877256197</v>
      </c>
      <c r="BL55" s="69">
        <f t="shared" si="126"/>
        <v>39.426384048733816</v>
      </c>
      <c r="BM55" s="69">
        <f t="shared" si="127"/>
        <v>31.378810261008201</v>
      </c>
      <c r="BO55" t="str">
        <f t="shared" si="145"/>
        <v>35 Business and public service associate professionals</v>
      </c>
      <c r="BP55" s="18">
        <f t="shared" ref="BP55:BT64" si="154">BP18/BP$35*100</f>
        <v>4.1296834382167473</v>
      </c>
      <c r="BQ55" s="18">
        <f t="shared" si="154"/>
        <v>4.0484522637296996</v>
      </c>
      <c r="BR55" s="18">
        <f t="shared" si="154"/>
        <v>4.348178369404792</v>
      </c>
      <c r="BS55" s="18">
        <f t="shared" si="154"/>
        <v>3.8162756089893559</v>
      </c>
      <c r="BT55" s="18">
        <f t="shared" si="154"/>
        <v>3.6404444774156128</v>
      </c>
      <c r="BV55" s="68">
        <f t="shared" si="129"/>
        <v>-19.99424283156511</v>
      </c>
      <c r="BW55" s="69">
        <f t="shared" si="130"/>
        <v>37.285291455577301</v>
      </c>
      <c r="BX55" s="69">
        <f t="shared" si="131"/>
        <v>17.291048624012191</v>
      </c>
      <c r="BZ55" t="str">
        <f t="shared" si="146"/>
        <v>35 Business and public service associate professionals</v>
      </c>
      <c r="CA55" s="18">
        <f t="shared" ref="CA55:CE64" si="155">CA18/CA$35*100</f>
        <v>3.7782005235799332</v>
      </c>
      <c r="CB55" s="18">
        <f t="shared" si="155"/>
        <v>3.9325053357309381</v>
      </c>
      <c r="CC55" s="18">
        <f t="shared" si="155"/>
        <v>4.2404944995733285</v>
      </c>
      <c r="CD55" s="18">
        <f t="shared" si="155"/>
        <v>3.7683509043185799</v>
      </c>
      <c r="CE55" s="18">
        <f t="shared" si="155"/>
        <v>3.6374328006375878</v>
      </c>
      <c r="CG55" s="68">
        <f t="shared" si="133"/>
        <v>-52.37062074729667</v>
      </c>
      <c r="CH55" s="69">
        <f t="shared" si="134"/>
        <v>25.892704612010668</v>
      </c>
      <c r="CI55" s="69">
        <f t="shared" si="135"/>
        <v>-26.477916135286002</v>
      </c>
      <c r="CK55" t="str">
        <f t="shared" si="147"/>
        <v>35 Business and public service associate professionals</v>
      </c>
      <c r="CL55" s="18">
        <f t="shared" ref="CL55:CP64" si="156">CL18/CL$35*100</f>
        <v>2.1230058512395895</v>
      </c>
      <c r="CM55" s="18">
        <f t="shared" si="156"/>
        <v>2.3963875100044989</v>
      </c>
      <c r="CN55" s="18">
        <f t="shared" si="156"/>
        <v>2.7815239978196673</v>
      </c>
      <c r="CO55" s="18">
        <f t="shared" si="156"/>
        <v>2.7921879273410188</v>
      </c>
      <c r="CP55" s="18">
        <f t="shared" si="156"/>
        <v>4.2097729050830903</v>
      </c>
      <c r="CR55" s="68">
        <f t="shared" si="137"/>
        <v>-40.862996783630443</v>
      </c>
      <c r="CS55" s="69">
        <f t="shared" si="138"/>
        <v>22.276576601382036</v>
      </c>
      <c r="CT55" s="69">
        <f t="shared" si="139"/>
        <v>-18.586420182248407</v>
      </c>
    </row>
    <row r="56" spans="1:98" x14ac:dyDescent="0.2">
      <c r="A56" t="str">
        <f t="shared" si="103"/>
        <v>41 Administrative occupations</v>
      </c>
      <c r="B56" s="18">
        <f t="shared" si="148"/>
        <v>4.2728703282596143</v>
      </c>
      <c r="C56" s="18">
        <f t="shared" si="148"/>
        <v>3.859724463606848</v>
      </c>
      <c r="D56" s="18">
        <f t="shared" si="148"/>
        <v>4.2144476384965062</v>
      </c>
      <c r="E56" s="18">
        <f t="shared" si="148"/>
        <v>4.1299480445967838</v>
      </c>
      <c r="F56" s="18">
        <f t="shared" si="148"/>
        <v>4.6471234001480823</v>
      </c>
      <c r="H56" s="68">
        <f t="shared" si="105"/>
        <v>111.48819855327386</v>
      </c>
      <c r="I56" s="69">
        <f t="shared" si="106"/>
        <v>75.057122693419032</v>
      </c>
      <c r="J56" s="69">
        <f t="shared" si="107"/>
        <v>186.54532124669291</v>
      </c>
      <c r="L56" t="str">
        <f t="shared" si="140"/>
        <v>41 Administrative occupations</v>
      </c>
      <c r="M56" s="18">
        <f t="shared" si="149"/>
        <v>6.1963061682287517</v>
      </c>
      <c r="N56" s="18">
        <f t="shared" si="149"/>
        <v>5.8011084097103378</v>
      </c>
      <c r="O56" s="18">
        <f t="shared" si="149"/>
        <v>6.3450460569565506</v>
      </c>
      <c r="P56" s="18">
        <f t="shared" si="149"/>
        <v>6.0605334891301377</v>
      </c>
      <c r="Q56" s="18">
        <f t="shared" si="149"/>
        <v>6.0116627629573935</v>
      </c>
      <c r="S56" s="68">
        <f t="shared" si="109"/>
        <v>79.40104012786567</v>
      </c>
      <c r="T56" s="69">
        <f t="shared" si="110"/>
        <v>69.879781215397514</v>
      </c>
      <c r="U56" s="69">
        <f t="shared" si="111"/>
        <v>149.2808213432632</v>
      </c>
      <c r="W56" t="str">
        <f t="shared" si="141"/>
        <v>41 Administrative occupations</v>
      </c>
      <c r="X56" s="18">
        <f t="shared" si="150"/>
        <v>10.172107391414809</v>
      </c>
      <c r="Y56" s="18">
        <f t="shared" si="150"/>
        <v>9.2766861193163166</v>
      </c>
      <c r="Z56" s="18">
        <f t="shared" si="150"/>
        <v>10.069558897480462</v>
      </c>
      <c r="AA56" s="18">
        <f t="shared" si="150"/>
        <v>9.5841245687104966</v>
      </c>
      <c r="AB56" s="18">
        <f t="shared" si="150"/>
        <v>9.6062980738624191</v>
      </c>
      <c r="AD56" s="68">
        <f t="shared" si="113"/>
        <v>19.72032070485788</v>
      </c>
      <c r="AE56" s="69">
        <f t="shared" si="114"/>
        <v>60.974679240722232</v>
      </c>
      <c r="AF56" s="69">
        <f t="shared" si="115"/>
        <v>80.694999945580108</v>
      </c>
      <c r="AH56" t="str">
        <f t="shared" si="142"/>
        <v>41 Administrative occupations</v>
      </c>
      <c r="AI56" s="18">
        <f t="shared" si="151"/>
        <v>10.970916898499061</v>
      </c>
      <c r="AJ56" s="18">
        <f t="shared" si="151"/>
        <v>11.532584664113154</v>
      </c>
      <c r="AK56" s="18">
        <f t="shared" si="151"/>
        <v>12.708144250973385</v>
      </c>
      <c r="AL56" s="18">
        <f t="shared" si="151"/>
        <v>12.950071737676746</v>
      </c>
      <c r="AM56" s="18">
        <f t="shared" si="151"/>
        <v>13.546290263912667</v>
      </c>
      <c r="AO56" s="68">
        <f t="shared" si="117"/>
        <v>17.88050774928594</v>
      </c>
      <c r="AP56" s="69">
        <f t="shared" si="118"/>
        <v>63.908549179517181</v>
      </c>
      <c r="AQ56" s="69">
        <f t="shared" si="119"/>
        <v>81.789056928803134</v>
      </c>
      <c r="AS56" t="str">
        <f t="shared" si="143"/>
        <v>41 Administrative occupations</v>
      </c>
      <c r="AT56" s="18">
        <f t="shared" si="152"/>
        <v>11.36500190074104</v>
      </c>
      <c r="AU56" s="18">
        <f t="shared" si="152"/>
        <v>10.579283708830783</v>
      </c>
      <c r="AV56" s="18">
        <f t="shared" si="152"/>
        <v>11.896560014242114</v>
      </c>
      <c r="AW56" s="18">
        <f t="shared" si="152"/>
        <v>11.166143288626596</v>
      </c>
      <c r="AX56" s="18">
        <f t="shared" si="152"/>
        <v>11.142747891246339</v>
      </c>
      <c r="AZ56" s="68">
        <f t="shared" si="121"/>
        <v>13.79282353810467</v>
      </c>
      <c r="BA56" s="69">
        <f t="shared" si="122"/>
        <v>57.499210021723478</v>
      </c>
      <c r="BB56" s="69">
        <f t="shared" si="123"/>
        <v>71.292033559828155</v>
      </c>
      <c r="BD56" t="str">
        <f t="shared" si="144"/>
        <v>41 Administrative occupations</v>
      </c>
      <c r="BE56" s="18">
        <f t="shared" si="153"/>
        <v>9.9279484727962597</v>
      </c>
      <c r="BF56" s="18">
        <f t="shared" si="153"/>
        <v>8.9561995304889574</v>
      </c>
      <c r="BG56" s="18">
        <f t="shared" si="153"/>
        <v>9.6018021092918495</v>
      </c>
      <c r="BH56" s="18">
        <f t="shared" si="153"/>
        <v>8.3853597704597505</v>
      </c>
      <c r="BI56" s="18">
        <f t="shared" si="153"/>
        <v>7.3919553068518216</v>
      </c>
      <c r="BK56" s="68">
        <f t="shared" si="125"/>
        <v>-17.4659163368785</v>
      </c>
      <c r="BL56" s="69">
        <f t="shared" si="126"/>
        <v>41.314735286601369</v>
      </c>
      <c r="BM56" s="69">
        <f t="shared" si="127"/>
        <v>23.848818949722869</v>
      </c>
      <c r="BO56" t="str">
        <f t="shared" si="145"/>
        <v>41 Administrative occupations</v>
      </c>
      <c r="BP56" s="18">
        <f t="shared" si="154"/>
        <v>11.540331147734333</v>
      </c>
      <c r="BQ56" s="18">
        <f t="shared" si="154"/>
        <v>10.499595693252669</v>
      </c>
      <c r="BR56" s="18">
        <f t="shared" si="154"/>
        <v>11.205565948317531</v>
      </c>
      <c r="BS56" s="18">
        <f t="shared" si="154"/>
        <v>9.6693886035417087</v>
      </c>
      <c r="BT56" s="18">
        <f t="shared" si="154"/>
        <v>8.1922923551060158</v>
      </c>
      <c r="BV56" s="68">
        <f t="shared" si="129"/>
        <v>-30.137226035720243</v>
      </c>
      <c r="BW56" s="69">
        <f t="shared" si="130"/>
        <v>38.873139234461675</v>
      </c>
      <c r="BX56" s="69">
        <f t="shared" si="131"/>
        <v>8.7359131987414287</v>
      </c>
      <c r="BZ56" t="str">
        <f t="shared" si="146"/>
        <v>41 Administrative occupations</v>
      </c>
      <c r="CA56" s="18">
        <f t="shared" si="155"/>
        <v>9.0950365904668242</v>
      </c>
      <c r="CB56" s="18">
        <f t="shared" si="155"/>
        <v>8.1115945454446496</v>
      </c>
      <c r="CC56" s="18">
        <f t="shared" si="155"/>
        <v>8.1119981006612996</v>
      </c>
      <c r="CD56" s="18">
        <f t="shared" si="155"/>
        <v>6.4676036417599336</v>
      </c>
      <c r="CE56" s="18">
        <f t="shared" si="155"/>
        <v>3.7990105508651029</v>
      </c>
      <c r="CG56" s="68">
        <f t="shared" si="133"/>
        <v>-73.996062932664685</v>
      </c>
      <c r="CH56" s="69">
        <f t="shared" si="134"/>
        <v>22.063781441767379</v>
      </c>
      <c r="CI56" s="69">
        <f t="shared" si="135"/>
        <v>-51.932281490897303</v>
      </c>
      <c r="CK56" t="str">
        <f t="shared" si="147"/>
        <v>41 Administrative occupations</v>
      </c>
      <c r="CL56" s="18">
        <f t="shared" si="156"/>
        <v>5.9246285508144014</v>
      </c>
      <c r="CM56" s="18">
        <f t="shared" si="156"/>
        <v>5.4695434097948912</v>
      </c>
      <c r="CN56" s="18">
        <f t="shared" si="156"/>
        <v>6.3576489664648461</v>
      </c>
      <c r="CO56" s="18">
        <f t="shared" si="156"/>
        <v>6.5146791099640238</v>
      </c>
      <c r="CP56" s="18">
        <f t="shared" si="156"/>
        <v>7.6118438521882767</v>
      </c>
      <c r="CR56" s="68">
        <f t="shared" si="137"/>
        <v>-53.218215815323788</v>
      </c>
      <c r="CS56" s="69">
        <f t="shared" si="138"/>
        <v>20.698539497128777</v>
      </c>
      <c r="CT56" s="69">
        <f t="shared" si="139"/>
        <v>-32.51967631819501</v>
      </c>
    </row>
    <row r="57" spans="1:98" x14ac:dyDescent="0.2">
      <c r="A57" t="str">
        <f t="shared" si="103"/>
        <v>42 Secretarial and related occupations</v>
      </c>
      <c r="B57" s="18">
        <f t="shared" si="148"/>
        <v>0.35672672012210233</v>
      </c>
      <c r="C57" s="18">
        <f t="shared" si="148"/>
        <v>0.28265920784920173</v>
      </c>
      <c r="D57" s="18">
        <f t="shared" si="148"/>
        <v>0.34209236910430674</v>
      </c>
      <c r="E57" s="18">
        <f t="shared" si="148"/>
        <v>0.40687299387938602</v>
      </c>
      <c r="F57" s="18">
        <f t="shared" si="148"/>
        <v>0.46048165430312565</v>
      </c>
      <c r="H57" s="68">
        <f t="shared" si="105"/>
        <v>158.17342793222653</v>
      </c>
      <c r="I57" s="69">
        <f t="shared" si="106"/>
        <v>105.97413881536282</v>
      </c>
      <c r="J57" s="69">
        <f t="shared" si="107"/>
        <v>264.14756674758939</v>
      </c>
      <c r="L57" t="str">
        <f t="shared" si="140"/>
        <v>42 Secretarial and related occupations</v>
      </c>
      <c r="M57" s="18">
        <f t="shared" si="149"/>
        <v>1.018802169181227</v>
      </c>
      <c r="N57" s="18">
        <f t="shared" si="149"/>
        <v>0.8820687051141789</v>
      </c>
      <c r="O57" s="18">
        <f t="shared" si="149"/>
        <v>1.0168258736239981</v>
      </c>
      <c r="P57" s="18">
        <f t="shared" si="149"/>
        <v>1.1341131356272063</v>
      </c>
      <c r="Q57" s="18">
        <f t="shared" si="149"/>
        <v>0.72440649209726482</v>
      </c>
      <c r="S57" s="68">
        <f t="shared" si="109"/>
        <v>34.896558760907169</v>
      </c>
      <c r="T57" s="69">
        <f t="shared" si="110"/>
        <v>73.183165889308697</v>
      </c>
      <c r="U57" s="69">
        <f t="shared" si="111"/>
        <v>108.07972465021587</v>
      </c>
      <c r="W57" t="str">
        <f t="shared" si="141"/>
        <v>42 Secretarial and related occupations</v>
      </c>
      <c r="X57" s="18">
        <f t="shared" si="150"/>
        <v>1.6070321974863604</v>
      </c>
      <c r="Y57" s="18">
        <f t="shared" si="150"/>
        <v>1.4099808698123595</v>
      </c>
      <c r="Z57" s="18">
        <f t="shared" si="150"/>
        <v>1.5370015635211085</v>
      </c>
      <c r="AA57" s="18">
        <f t="shared" si="150"/>
        <v>1.9874809548376022</v>
      </c>
      <c r="AB57" s="18">
        <f t="shared" si="150"/>
        <v>2.3048167321126733</v>
      </c>
      <c r="AD57" s="68">
        <f t="shared" si="113"/>
        <v>88.184716271679733</v>
      </c>
      <c r="AE57" s="69">
        <f t="shared" si="114"/>
        <v>95.843256504216285</v>
      </c>
      <c r="AF57" s="69">
        <f t="shared" si="115"/>
        <v>184.02797277589605</v>
      </c>
      <c r="AH57" t="str">
        <f t="shared" si="142"/>
        <v>42 Secretarial and related occupations</v>
      </c>
      <c r="AI57" s="18">
        <f t="shared" si="151"/>
        <v>2.309576614675299</v>
      </c>
      <c r="AJ57" s="18">
        <f t="shared" si="151"/>
        <v>2.1986349912301559</v>
      </c>
      <c r="AK57" s="18">
        <f t="shared" si="151"/>
        <v>2.4703186008841134</v>
      </c>
      <c r="AL57" s="18">
        <f t="shared" si="151"/>
        <v>3.1034775533087253</v>
      </c>
      <c r="AM57" s="18">
        <f t="shared" si="151"/>
        <v>2.9468123870831984</v>
      </c>
      <c r="AO57" s="68">
        <f t="shared" si="117"/>
        <v>31.917761964699174</v>
      </c>
      <c r="AP57" s="69">
        <f t="shared" si="118"/>
        <v>76.269576303877869</v>
      </c>
      <c r="AQ57" s="69">
        <f t="shared" si="119"/>
        <v>108.18733826857705</v>
      </c>
      <c r="AS57" t="str">
        <f t="shared" si="143"/>
        <v>42 Secretarial and related occupations</v>
      </c>
      <c r="AT57" s="18">
        <f t="shared" si="152"/>
        <v>1.9790092925753562</v>
      </c>
      <c r="AU57" s="18">
        <f t="shared" si="152"/>
        <v>1.6506205458399017</v>
      </c>
      <c r="AV57" s="18">
        <f t="shared" si="152"/>
        <v>1.8953338988213233</v>
      </c>
      <c r="AW57" s="18">
        <f t="shared" si="152"/>
        <v>2.1048716296926244</v>
      </c>
      <c r="AX57" s="18">
        <f t="shared" si="152"/>
        <v>1.8451319056955975</v>
      </c>
      <c r="AZ57" s="68">
        <f t="shared" si="121"/>
        <v>18.273012132219726</v>
      </c>
      <c r="BA57" s="69">
        <f t="shared" si="122"/>
        <v>66.131991569017373</v>
      </c>
      <c r="BB57" s="69">
        <f t="shared" si="123"/>
        <v>84.405003701237092</v>
      </c>
      <c r="BD57" t="str">
        <f t="shared" si="144"/>
        <v>42 Secretarial and related occupations</v>
      </c>
      <c r="BE57" s="18">
        <f t="shared" si="153"/>
        <v>2.0344815468297504</v>
      </c>
      <c r="BF57" s="18">
        <f t="shared" si="153"/>
        <v>1.6921781341739894</v>
      </c>
      <c r="BG57" s="18">
        <f t="shared" si="153"/>
        <v>1.6692920935813145</v>
      </c>
      <c r="BH57" s="18">
        <f t="shared" si="153"/>
        <v>1.7667822800566839</v>
      </c>
      <c r="BI57" s="18">
        <f t="shared" si="153"/>
        <v>0.60953160029016074</v>
      </c>
      <c r="BK57" s="68">
        <f t="shared" si="125"/>
        <v>-60.853707030056313</v>
      </c>
      <c r="BL57" s="69">
        <f t="shared" si="126"/>
        <v>41.076780533643138</v>
      </c>
      <c r="BM57" s="69">
        <f t="shared" si="127"/>
        <v>-19.776926496413179</v>
      </c>
      <c r="BO57" t="str">
        <f t="shared" si="145"/>
        <v>42 Secretarial and related occupations</v>
      </c>
      <c r="BP57" s="18">
        <f t="shared" si="154"/>
        <v>2.6865701777096804</v>
      </c>
      <c r="BQ57" s="18">
        <f t="shared" si="154"/>
        <v>2.0852093225887636</v>
      </c>
      <c r="BR57" s="18">
        <f t="shared" si="154"/>
        <v>2.025339389878964</v>
      </c>
      <c r="BS57" s="18">
        <f t="shared" si="154"/>
        <v>1.6750738607456013</v>
      </c>
      <c r="BT57" s="18">
        <f t="shared" si="154"/>
        <v>0.57780475759885885</v>
      </c>
      <c r="BV57" s="68">
        <f t="shared" si="129"/>
        <v>-72.73801443640599</v>
      </c>
      <c r="BW57" s="69">
        <f t="shared" si="130"/>
        <v>32.114825236290137</v>
      </c>
      <c r="BX57" s="69">
        <f t="shared" si="131"/>
        <v>-40.623189200115846</v>
      </c>
      <c r="BZ57" t="str">
        <f t="shared" si="146"/>
        <v>42 Secretarial and related occupations</v>
      </c>
      <c r="CA57" s="18">
        <f t="shared" si="155"/>
        <v>3.2711819521804011</v>
      </c>
      <c r="CB57" s="18">
        <f t="shared" si="155"/>
        <v>3.0719506086514188</v>
      </c>
      <c r="CC57" s="18">
        <f t="shared" si="155"/>
        <v>2.790270457891685</v>
      </c>
      <c r="CD57" s="18">
        <f t="shared" si="155"/>
        <v>2.5376175250540216</v>
      </c>
      <c r="CE57" s="18">
        <f t="shared" si="155"/>
        <v>0.87202115498323851</v>
      </c>
      <c r="CG57" s="68">
        <f t="shared" si="133"/>
        <v>-82.646896110113914</v>
      </c>
      <c r="CH57" s="69">
        <f t="shared" si="134"/>
        <v>25.678814452274889</v>
      </c>
      <c r="CI57" s="69">
        <f t="shared" si="135"/>
        <v>-56.968081657839029</v>
      </c>
      <c r="CK57" t="str">
        <f t="shared" si="147"/>
        <v>42 Secretarial and related occupations</v>
      </c>
      <c r="CL57" s="18">
        <f t="shared" si="156"/>
        <v>1.8633001849213386</v>
      </c>
      <c r="CM57" s="18">
        <f t="shared" si="156"/>
        <v>1.8820432206183693</v>
      </c>
      <c r="CN57" s="18">
        <f t="shared" si="156"/>
        <v>2.2196177950012315</v>
      </c>
      <c r="CO57" s="18">
        <f t="shared" si="156"/>
        <v>3.2230046474244594</v>
      </c>
      <c r="CP57" s="18">
        <f t="shared" si="156"/>
        <v>4.3778728308902757</v>
      </c>
      <c r="CR57" s="68">
        <f t="shared" si="137"/>
        <v>-22.933009596595721</v>
      </c>
      <c r="CS57" s="69">
        <f t="shared" si="138"/>
        <v>36.837933288277533</v>
      </c>
      <c r="CT57" s="69">
        <f t="shared" si="139"/>
        <v>13.904923691681818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0.2200656678069397</v>
      </c>
      <c r="C58" s="18">
        <f t="shared" si="148"/>
        <v>0.23762915369892512</v>
      </c>
      <c r="D58" s="18">
        <f t="shared" si="148"/>
        <v>0.20686803881437019</v>
      </c>
      <c r="E58" s="18">
        <f t="shared" si="148"/>
        <v>0.19220315829959556</v>
      </c>
      <c r="F58" s="18">
        <f t="shared" si="148"/>
        <v>0.20660275759397359</v>
      </c>
      <c r="H58" s="68">
        <f t="shared" si="105"/>
        <v>91.551391893053861</v>
      </c>
      <c r="I58" s="69">
        <f t="shared" si="106"/>
        <v>88.529119864628086</v>
      </c>
      <c r="J58" s="69">
        <f t="shared" si="107"/>
        <v>180.08051175768193</v>
      </c>
      <c r="L58" t="str">
        <f t="shared" si="140"/>
        <v>51 Skilled agricultural and related trades</v>
      </c>
      <c r="M58" s="18">
        <f t="shared" si="149"/>
        <v>0.28505724589656378</v>
      </c>
      <c r="N58" s="18">
        <f t="shared" si="149"/>
        <v>0.19548708134633294</v>
      </c>
      <c r="O58" s="18">
        <f t="shared" si="149"/>
        <v>0.16668292361856746</v>
      </c>
      <c r="P58" s="18">
        <f t="shared" si="149"/>
        <v>0.15720054100744862</v>
      </c>
      <c r="Q58" s="18">
        <f t="shared" si="149"/>
        <v>0.15125043568849297</v>
      </c>
      <c r="S58" s="68">
        <f t="shared" si="109"/>
        <v>71.818787742603632</v>
      </c>
      <c r="T58" s="69">
        <f t="shared" si="110"/>
        <v>68.057678939759043</v>
      </c>
      <c r="U58" s="69">
        <f t="shared" si="111"/>
        <v>139.87646668236266</v>
      </c>
      <c r="W58" t="str">
        <f t="shared" si="141"/>
        <v>51 Skilled agricultural and related trades</v>
      </c>
      <c r="X58" s="18">
        <f t="shared" si="150"/>
        <v>0.95240792910471495</v>
      </c>
      <c r="Y58" s="18">
        <f t="shared" si="150"/>
        <v>0.81137755134429812</v>
      </c>
      <c r="Z58" s="18">
        <f t="shared" si="150"/>
        <v>0.70595508828280717</v>
      </c>
      <c r="AA58" s="18">
        <f t="shared" si="150"/>
        <v>0.76306291971675377</v>
      </c>
      <c r="AB58" s="18">
        <f t="shared" si="150"/>
        <v>0.89075336304967079</v>
      </c>
      <c r="AD58" s="68">
        <f t="shared" si="113"/>
        <v>58.344381377531903</v>
      </c>
      <c r="AE58" s="69">
        <f t="shared" si="114"/>
        <v>86.719208731900011</v>
      </c>
      <c r="AF58" s="69">
        <f t="shared" si="115"/>
        <v>145.06359010943191</v>
      </c>
      <c r="AH58" t="str">
        <f t="shared" si="142"/>
        <v>51 Skilled agricultural and related trades</v>
      </c>
      <c r="AI58" s="18">
        <f t="shared" si="151"/>
        <v>1.1021037887473299</v>
      </c>
      <c r="AJ58" s="18">
        <f t="shared" si="151"/>
        <v>1.0976147289590681</v>
      </c>
      <c r="AK58" s="18">
        <f t="shared" si="151"/>
        <v>0.90303181727125548</v>
      </c>
      <c r="AL58" s="18">
        <f t="shared" si="151"/>
        <v>1.0998523317686641</v>
      </c>
      <c r="AM58" s="18">
        <f t="shared" si="151"/>
        <v>1.3099707262465567</v>
      </c>
      <c r="AO58" s="68">
        <f t="shared" si="117"/>
        <v>60.421397251160094</v>
      </c>
      <c r="AP58" s="69">
        <f t="shared" si="118"/>
        <v>92.097372492367413</v>
      </c>
      <c r="AQ58" s="69">
        <f t="shared" si="119"/>
        <v>152.51876974352751</v>
      </c>
      <c r="AS58" t="str">
        <f t="shared" si="143"/>
        <v>51 Skilled agricultural and related trades</v>
      </c>
      <c r="AT58" s="18">
        <f t="shared" si="152"/>
        <v>2.1979660273341071</v>
      </c>
      <c r="AU58" s="18">
        <f t="shared" si="152"/>
        <v>1.9433852373075668</v>
      </c>
      <c r="AV58" s="18">
        <f t="shared" si="152"/>
        <v>1.5379672055917437</v>
      </c>
      <c r="AW58" s="18">
        <f t="shared" si="152"/>
        <v>1.7176104058548987</v>
      </c>
      <c r="AX58" s="18">
        <f t="shared" si="152"/>
        <v>2.1240136997418566</v>
      </c>
      <c r="AZ58" s="68">
        <f t="shared" si="121"/>
        <v>67.785415423022798</v>
      </c>
      <c r="BA58" s="69">
        <f t="shared" si="122"/>
        <v>82.284074120668976</v>
      </c>
      <c r="BB58" s="69">
        <f t="shared" si="123"/>
        <v>150.06948954369176</v>
      </c>
      <c r="BD58" t="str">
        <f t="shared" si="144"/>
        <v>51 Skilled agricultural and related trades</v>
      </c>
      <c r="BE58" s="18">
        <f t="shared" si="153"/>
        <v>0.91959668174824549</v>
      </c>
      <c r="BF58" s="18">
        <f t="shared" si="153"/>
        <v>0.80644341309393863</v>
      </c>
      <c r="BG58" s="18">
        <f t="shared" si="153"/>
        <v>0.64591403657272506</v>
      </c>
      <c r="BH58" s="18">
        <f t="shared" si="153"/>
        <v>0.64376218511595784</v>
      </c>
      <c r="BI58" s="18">
        <f t="shared" si="153"/>
        <v>0.6643491604230618</v>
      </c>
      <c r="BK58" s="68">
        <f t="shared" si="125"/>
        <v>10.267726547216853</v>
      </c>
      <c r="BL58" s="69">
        <f t="shared" si="126"/>
        <v>57.042395162883743</v>
      </c>
      <c r="BM58" s="69">
        <f t="shared" si="127"/>
        <v>67.310121710100589</v>
      </c>
      <c r="BO58" t="str">
        <f t="shared" si="145"/>
        <v>51 Skilled agricultural and related trades</v>
      </c>
      <c r="BP58" s="18">
        <f t="shared" si="154"/>
        <v>1.4180210657642565</v>
      </c>
      <c r="BQ58" s="18">
        <f t="shared" si="154"/>
        <v>1.3245774924045293</v>
      </c>
      <c r="BR58" s="18">
        <f t="shared" si="154"/>
        <v>1.1147695401350224</v>
      </c>
      <c r="BS58" s="18">
        <f t="shared" si="154"/>
        <v>1.1147407184416804</v>
      </c>
      <c r="BT58" s="18">
        <f t="shared" si="154"/>
        <v>1.1681883485577582</v>
      </c>
      <c r="BV58" s="68">
        <f t="shared" si="129"/>
        <v>0.13870157308602016</v>
      </c>
      <c r="BW58" s="69">
        <f t="shared" si="130"/>
        <v>59.556872521520454</v>
      </c>
      <c r="BX58" s="69">
        <f t="shared" si="131"/>
        <v>59.695574094606471</v>
      </c>
      <c r="BZ58" t="str">
        <f t="shared" si="146"/>
        <v>51 Skilled agricultural and related trades</v>
      </c>
      <c r="CA58" s="18">
        <f t="shared" si="155"/>
        <v>1.7008423551978953</v>
      </c>
      <c r="CB58" s="18">
        <f t="shared" si="155"/>
        <v>1.5404789354478616</v>
      </c>
      <c r="CC58" s="18">
        <f t="shared" si="155"/>
        <v>1.5946597555718585</v>
      </c>
      <c r="CD58" s="18">
        <f t="shared" si="155"/>
        <v>1.7843466369587904</v>
      </c>
      <c r="CE58" s="18">
        <f t="shared" si="155"/>
        <v>3.0793645868269133</v>
      </c>
      <c r="CG58" s="68">
        <f t="shared" si="133"/>
        <v>7.2233875291802319</v>
      </c>
      <c r="CH58" s="69">
        <f t="shared" si="134"/>
        <v>47.366860170491172</v>
      </c>
      <c r="CI58" s="69">
        <f t="shared" si="135"/>
        <v>54.590247699671416</v>
      </c>
      <c r="CK58" t="str">
        <f t="shared" si="147"/>
        <v>51 Skilled agricultural and related trades</v>
      </c>
      <c r="CL58" s="18">
        <f t="shared" si="156"/>
        <v>3.2761298401562922</v>
      </c>
      <c r="CM58" s="18">
        <f t="shared" si="156"/>
        <v>3.1799894884341873</v>
      </c>
      <c r="CN58" s="18">
        <f t="shared" si="156"/>
        <v>2.5806170911137625</v>
      </c>
      <c r="CO58" s="18">
        <f t="shared" si="156"/>
        <v>3.0360175633514062</v>
      </c>
      <c r="CP58" s="18">
        <f t="shared" si="156"/>
        <v>2.4123958653506259</v>
      </c>
      <c r="CR58" s="68">
        <f t="shared" si="137"/>
        <v>-63.47346620126936</v>
      </c>
      <c r="CS58" s="69">
        <f t="shared" si="138"/>
        <v>24.109473837349444</v>
      </c>
      <c r="CT58" s="69">
        <f t="shared" si="139"/>
        <v>-39.363992363919905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0.2263437654774878</v>
      </c>
      <c r="C59" s="18">
        <f t="shared" si="148"/>
        <v>0.17035562500409357</v>
      </c>
      <c r="D59" s="18">
        <f t="shared" si="148"/>
        <v>0.12495034769466991</v>
      </c>
      <c r="E59" s="18">
        <f t="shared" si="148"/>
        <v>0.12188771431143081</v>
      </c>
      <c r="F59" s="18">
        <f t="shared" si="148"/>
        <v>0.12076653376649352</v>
      </c>
      <c r="H59" s="68">
        <f t="shared" si="105"/>
        <v>85.375240650429745</v>
      </c>
      <c r="I59" s="69">
        <f t="shared" si="106"/>
        <v>58.268935999567219</v>
      </c>
      <c r="J59" s="69">
        <f t="shared" si="107"/>
        <v>143.64417664999698</v>
      </c>
      <c r="L59" t="str">
        <f t="shared" si="140"/>
        <v>52 Skilled metal, electrical and electronic trades</v>
      </c>
      <c r="M59" s="18">
        <f t="shared" si="149"/>
        <v>1.1147251440814565</v>
      </c>
      <c r="N59" s="18">
        <f t="shared" si="149"/>
        <v>1.056413104667048</v>
      </c>
      <c r="O59" s="18">
        <f t="shared" si="149"/>
        <v>0.76651050125777498</v>
      </c>
      <c r="P59" s="18">
        <f t="shared" si="149"/>
        <v>1.0308929635591735</v>
      </c>
      <c r="Q59" s="18">
        <f t="shared" si="149"/>
        <v>1.1470888857518435</v>
      </c>
      <c r="S59" s="68">
        <f t="shared" si="109"/>
        <v>183.36361760370806</v>
      </c>
      <c r="T59" s="69">
        <f t="shared" si="110"/>
        <v>90.909187159910417</v>
      </c>
      <c r="U59" s="69">
        <f t="shared" si="111"/>
        <v>274.27280476361847</v>
      </c>
      <c r="W59" t="str">
        <f t="shared" si="141"/>
        <v>52 Skilled metal, electrical and electronic trades</v>
      </c>
      <c r="X59" s="18">
        <f t="shared" si="150"/>
        <v>1.4566121654005628</v>
      </c>
      <c r="Y59" s="18">
        <f t="shared" si="150"/>
        <v>1.4472257101998418</v>
      </c>
      <c r="Z59" s="18">
        <f t="shared" si="150"/>
        <v>1.0497755007209288</v>
      </c>
      <c r="AA59" s="18">
        <f t="shared" si="150"/>
        <v>1.2338533952591573</v>
      </c>
      <c r="AB59" s="18">
        <f t="shared" si="150"/>
        <v>1.3163541088363842</v>
      </c>
      <c r="AD59" s="68">
        <f t="shared" si="113"/>
        <v>57.361526557737555</v>
      </c>
      <c r="AE59" s="69">
        <f t="shared" si="114"/>
        <v>65.370544718245213</v>
      </c>
      <c r="AF59" s="69">
        <f t="shared" si="115"/>
        <v>122.73207127598276</v>
      </c>
      <c r="AH59" t="str">
        <f t="shared" si="142"/>
        <v>52 Skilled metal, electrical and electronic trades</v>
      </c>
      <c r="AI59" s="18">
        <f t="shared" si="151"/>
        <v>1.919697854572983</v>
      </c>
      <c r="AJ59" s="18">
        <f t="shared" si="151"/>
        <v>1.9439737642958588</v>
      </c>
      <c r="AK59" s="18">
        <f t="shared" si="151"/>
        <v>1.4738725080115223</v>
      </c>
      <c r="AL59" s="18">
        <f t="shared" si="151"/>
        <v>1.657829934158753</v>
      </c>
      <c r="AM59" s="18">
        <f t="shared" si="151"/>
        <v>1.8045322068123357</v>
      </c>
      <c r="AO59" s="68">
        <f t="shared" si="117"/>
        <v>35.396823625615987</v>
      </c>
      <c r="AP59" s="69">
        <f t="shared" si="118"/>
        <v>51.236065067613467</v>
      </c>
      <c r="AQ59" s="69">
        <f t="shared" si="119"/>
        <v>86.632888693229461</v>
      </c>
      <c r="AS59" t="str">
        <f t="shared" si="143"/>
        <v>52 Skilled metal, electrical and electronic trades</v>
      </c>
      <c r="AT59" s="18">
        <f t="shared" si="152"/>
        <v>8.1376953451004361</v>
      </c>
      <c r="AU59" s="18">
        <f t="shared" si="152"/>
        <v>7.8943471063156441</v>
      </c>
      <c r="AV59" s="18">
        <f t="shared" si="152"/>
        <v>6.4328138252744607</v>
      </c>
      <c r="AW59" s="18">
        <f t="shared" si="152"/>
        <v>6.4914683193304814</v>
      </c>
      <c r="AX59" s="18">
        <f t="shared" si="152"/>
        <v>6.2446951635719277</v>
      </c>
      <c r="AZ59" s="68">
        <f t="shared" si="121"/>
        <v>17.938127845780233</v>
      </c>
      <c r="BA59" s="69">
        <f t="shared" si="122"/>
        <v>47.06265166760658</v>
      </c>
      <c r="BB59" s="69">
        <f t="shared" si="123"/>
        <v>65.000779513386803</v>
      </c>
      <c r="BD59" t="str">
        <f t="shared" si="144"/>
        <v>52 Skilled metal, electrical and electronic trades</v>
      </c>
      <c r="BE59" s="18">
        <f t="shared" si="153"/>
        <v>10.139132451775117</v>
      </c>
      <c r="BF59" s="18">
        <f t="shared" si="153"/>
        <v>10.26445026932541</v>
      </c>
      <c r="BG59" s="18">
        <f t="shared" si="153"/>
        <v>9.1136256228108188</v>
      </c>
      <c r="BH59" s="18">
        <f t="shared" si="153"/>
        <v>8.7413187650962758</v>
      </c>
      <c r="BI59" s="18">
        <f t="shared" si="153"/>
        <v>8.2765778266029049</v>
      </c>
      <c r="BK59" s="68">
        <f t="shared" si="125"/>
        <v>-2.6386983647024937</v>
      </c>
      <c r="BL59" s="69">
        <f t="shared" si="126"/>
        <v>34.9529997284573</v>
      </c>
      <c r="BM59" s="69">
        <f t="shared" si="127"/>
        <v>32.314301363754808</v>
      </c>
      <c r="BO59" t="str">
        <f t="shared" si="145"/>
        <v>52 Skilled metal, electrical and electronic trades</v>
      </c>
      <c r="BP59" s="18">
        <f t="shared" si="154"/>
        <v>5.7716987279966681</v>
      </c>
      <c r="BQ59" s="18">
        <f t="shared" si="154"/>
        <v>5.8576580252608785</v>
      </c>
      <c r="BR59" s="18">
        <f t="shared" si="154"/>
        <v>5.4956786603642129</v>
      </c>
      <c r="BS59" s="18">
        <f t="shared" si="154"/>
        <v>5.0967346645314642</v>
      </c>
      <c r="BT59" s="18">
        <f t="shared" si="154"/>
        <v>4.9019410395010201</v>
      </c>
      <c r="BV59" s="68">
        <f t="shared" si="129"/>
        <v>-14.764417899176383</v>
      </c>
      <c r="BW59" s="69">
        <f t="shared" si="130"/>
        <v>35.91008721104842</v>
      </c>
      <c r="BX59" s="69">
        <f t="shared" si="131"/>
        <v>21.145669311872037</v>
      </c>
      <c r="BZ59" t="str">
        <f t="shared" si="146"/>
        <v>52 Skilled metal, electrical and electronic trades</v>
      </c>
      <c r="CA59" s="18">
        <f t="shared" si="155"/>
        <v>4.6343340743796553</v>
      </c>
      <c r="CB59" s="18">
        <f t="shared" si="155"/>
        <v>4.597914139897763</v>
      </c>
      <c r="CC59" s="18">
        <f t="shared" si="155"/>
        <v>4.4711450710410823</v>
      </c>
      <c r="CD59" s="18">
        <f t="shared" si="155"/>
        <v>4.1771990994055948</v>
      </c>
      <c r="CE59" s="18">
        <f t="shared" si="155"/>
        <v>3.5556302142156397</v>
      </c>
      <c r="CG59" s="68">
        <f t="shared" si="133"/>
        <v>-55.843537487547287</v>
      </c>
      <c r="CH59" s="69">
        <f t="shared" si="134"/>
        <v>25.325392455101635</v>
      </c>
      <c r="CI59" s="69">
        <f t="shared" si="135"/>
        <v>-30.518145032445652</v>
      </c>
      <c r="CK59" t="str">
        <f t="shared" si="147"/>
        <v>52 Skilled metal, electrical and electronic trades</v>
      </c>
      <c r="CL59" s="18">
        <f t="shared" si="156"/>
        <v>4.8631341160779531</v>
      </c>
      <c r="CM59" s="18">
        <f t="shared" si="156"/>
        <v>5.0545470511605464</v>
      </c>
      <c r="CN59" s="18">
        <f t="shared" si="156"/>
        <v>4.1652333692007266</v>
      </c>
      <c r="CO59" s="18">
        <f t="shared" si="156"/>
        <v>4.0529992493746017</v>
      </c>
      <c r="CP59" s="18">
        <f t="shared" si="156"/>
        <v>4.1147984877220756</v>
      </c>
      <c r="CR59" s="68">
        <f t="shared" si="137"/>
        <v>-61.399521536658206</v>
      </c>
      <c r="CS59" s="69">
        <f t="shared" si="138"/>
        <v>20.478208010228705</v>
      </c>
      <c r="CT59" s="69">
        <f t="shared" si="139"/>
        <v>-40.9213135264295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0.1313107765431189</v>
      </c>
      <c r="C60" s="18">
        <f t="shared" si="148"/>
        <v>8.209021942092086E-2</v>
      </c>
      <c r="D60" s="18">
        <f t="shared" si="148"/>
        <v>5.1653104138129291E-2</v>
      </c>
      <c r="E60" s="18">
        <f t="shared" si="148"/>
        <v>6.0475760107339509E-2</v>
      </c>
      <c r="F60" s="18">
        <f t="shared" si="148"/>
        <v>4.4060958139034004E-2</v>
      </c>
      <c r="H60" s="68">
        <f t="shared" si="105"/>
        <v>63.606331407759932</v>
      </c>
      <c r="I60" s="69">
        <f t="shared" si="106"/>
        <v>60.272240868555528</v>
      </c>
      <c r="J60" s="69">
        <f t="shared" si="107"/>
        <v>123.87857227631545</v>
      </c>
      <c r="L60" t="str">
        <f t="shared" si="140"/>
        <v>53 Skilled construction and building trades</v>
      </c>
      <c r="M60" s="18">
        <f t="shared" si="149"/>
        <v>0.43133900585660795</v>
      </c>
      <c r="N60" s="18">
        <f t="shared" si="149"/>
        <v>0.42961216896375892</v>
      </c>
      <c r="O60" s="18">
        <f t="shared" si="149"/>
        <v>0.30293870863760641</v>
      </c>
      <c r="P60" s="18">
        <f t="shared" si="149"/>
        <v>0.340295022603885</v>
      </c>
      <c r="Q60" s="18">
        <f t="shared" si="149"/>
        <v>0.33770263731850786</v>
      </c>
      <c r="S60" s="68">
        <f t="shared" si="109"/>
        <v>111.07889313297903</v>
      </c>
      <c r="T60" s="69">
        <f t="shared" si="110"/>
        <v>71.972692330395077</v>
      </c>
      <c r="U60" s="69">
        <f t="shared" si="111"/>
        <v>183.0515854633741</v>
      </c>
      <c r="W60" t="str">
        <f t="shared" si="141"/>
        <v>53 Skilled construction and building trades</v>
      </c>
      <c r="X60" s="18">
        <f t="shared" si="150"/>
        <v>0.73420873082519189</v>
      </c>
      <c r="Y60" s="18">
        <f t="shared" si="150"/>
        <v>0.72273776906522502</v>
      </c>
      <c r="Z60" s="18">
        <f t="shared" si="150"/>
        <v>0.52392108761965006</v>
      </c>
      <c r="AA60" s="18">
        <f t="shared" si="150"/>
        <v>0.61344408907441317</v>
      </c>
      <c r="AB60" s="18">
        <f t="shared" si="150"/>
        <v>0.60546423629633828</v>
      </c>
      <c r="AD60" s="68">
        <f t="shared" si="113"/>
        <v>45.025668494908594</v>
      </c>
      <c r="AE60" s="69">
        <f t="shared" si="114"/>
        <v>64.489444689732451</v>
      </c>
      <c r="AF60" s="69">
        <f t="shared" si="115"/>
        <v>109.51511318464104</v>
      </c>
      <c r="AH60" t="str">
        <f t="shared" si="142"/>
        <v>53 Skilled construction and building trades</v>
      </c>
      <c r="AI60" s="18">
        <f t="shared" si="151"/>
        <v>1.3459521199830298</v>
      </c>
      <c r="AJ60" s="18">
        <f t="shared" si="151"/>
        <v>1.7449859438344948</v>
      </c>
      <c r="AK60" s="18">
        <f t="shared" si="151"/>
        <v>1.3627681970189374</v>
      </c>
      <c r="AL60" s="18">
        <f t="shared" si="151"/>
        <v>1.6472356404618353</v>
      </c>
      <c r="AM60" s="18">
        <f t="shared" si="151"/>
        <v>1.7368887174164058</v>
      </c>
      <c r="AO60" s="68">
        <f t="shared" si="117"/>
        <v>40.94632629954755</v>
      </c>
      <c r="AP60" s="69">
        <f t="shared" si="118"/>
        <v>65.978676657845753</v>
      </c>
      <c r="AQ60" s="69">
        <f t="shared" si="119"/>
        <v>106.92500295739332</v>
      </c>
      <c r="AS60" t="str">
        <f t="shared" si="143"/>
        <v>53 Skilled construction and building trades</v>
      </c>
      <c r="AT60" s="18">
        <f t="shared" si="152"/>
        <v>2.2062469637967741</v>
      </c>
      <c r="AU60" s="18">
        <f t="shared" si="152"/>
        <v>2.577360526902738</v>
      </c>
      <c r="AV60" s="18">
        <f t="shared" si="152"/>
        <v>2.0257179650299335</v>
      </c>
      <c r="AW60" s="18">
        <f t="shared" si="152"/>
        <v>2.3652913607391737</v>
      </c>
      <c r="AX60" s="18">
        <f t="shared" si="152"/>
        <v>2.21513551032398</v>
      </c>
      <c r="AZ60" s="68">
        <f t="shared" si="121"/>
        <v>32.851140938150998</v>
      </c>
      <c r="BA60" s="69">
        <f t="shared" si="122"/>
        <v>62.567206197070213</v>
      </c>
      <c r="BB60" s="69">
        <f t="shared" si="123"/>
        <v>95.418347135221211</v>
      </c>
      <c r="BD60" t="str">
        <f t="shared" si="144"/>
        <v>53 Skilled construction and building trades</v>
      </c>
      <c r="BE60" s="18">
        <f t="shared" si="153"/>
        <v>5.803658626306583</v>
      </c>
      <c r="BF60" s="18">
        <f t="shared" si="153"/>
        <v>6.5124313301352696</v>
      </c>
      <c r="BG60" s="18">
        <f t="shared" si="153"/>
        <v>5.5994182651484925</v>
      </c>
      <c r="BH60" s="18">
        <f t="shared" si="153"/>
        <v>5.5222322326030886</v>
      </c>
      <c r="BI60" s="18">
        <f t="shared" si="153"/>
        <v>4.9057805685494662</v>
      </c>
      <c r="BK60" s="68">
        <f t="shared" si="125"/>
        <v>-6.0726733707504561</v>
      </c>
      <c r="BL60" s="69">
        <f t="shared" si="126"/>
        <v>38.388431549399975</v>
      </c>
      <c r="BM60" s="69">
        <f t="shared" si="127"/>
        <v>32.315758178649524</v>
      </c>
      <c r="BO60" t="str">
        <f t="shared" si="145"/>
        <v>53 Skilled construction and building trades</v>
      </c>
      <c r="BP60" s="18">
        <f t="shared" si="154"/>
        <v>4.9664761603853762</v>
      </c>
      <c r="BQ60" s="18">
        <f t="shared" si="154"/>
        <v>6.2123463996766191</v>
      </c>
      <c r="BR60" s="18">
        <f t="shared" si="154"/>
        <v>5.6930056023661129</v>
      </c>
      <c r="BS60" s="18">
        <f t="shared" si="154"/>
        <v>6.1013268234337126</v>
      </c>
      <c r="BT60" s="18">
        <f t="shared" si="154"/>
        <v>6.484445390024109</v>
      </c>
      <c r="BV60" s="68">
        <f t="shared" si="129"/>
        <v>8.8442284327091656</v>
      </c>
      <c r="BW60" s="69">
        <f t="shared" si="130"/>
        <v>51.354550021546238</v>
      </c>
      <c r="BX60" s="69">
        <f t="shared" si="131"/>
        <v>60.198778454255411</v>
      </c>
      <c r="BZ60" t="str">
        <f t="shared" si="146"/>
        <v>53 Skilled construction and building trades</v>
      </c>
      <c r="CA60" s="18">
        <f t="shared" si="155"/>
        <v>4.1223796176226823</v>
      </c>
      <c r="CB60" s="18">
        <f t="shared" si="155"/>
        <v>4.6093744532313154</v>
      </c>
      <c r="CC60" s="18">
        <f t="shared" si="155"/>
        <v>4.37813958971355</v>
      </c>
      <c r="CD60" s="18">
        <f t="shared" si="155"/>
        <v>4.4124149017159358</v>
      </c>
      <c r="CE60" s="18">
        <f t="shared" si="155"/>
        <v>4.9024640654071439</v>
      </c>
      <c r="CG60" s="68">
        <f t="shared" si="133"/>
        <v>-37.824217209938141</v>
      </c>
      <c r="CH60" s="69">
        <f t="shared" si="134"/>
        <v>31.996946992575175</v>
      </c>
      <c r="CI60" s="69">
        <f t="shared" si="135"/>
        <v>-5.8272702173629645</v>
      </c>
      <c r="CK60" t="str">
        <f t="shared" si="147"/>
        <v>53 Skilled construction and building trades</v>
      </c>
      <c r="CL60" s="18">
        <f t="shared" si="156"/>
        <v>5.7292653770976534</v>
      </c>
      <c r="CM60" s="18">
        <f t="shared" si="156"/>
        <v>7.3793419226779271</v>
      </c>
      <c r="CN60" s="18">
        <f t="shared" si="156"/>
        <v>6.0988523435719415</v>
      </c>
      <c r="CO60" s="18">
        <f t="shared" si="156"/>
        <v>4.9815262566354912</v>
      </c>
      <c r="CP60" s="18">
        <f t="shared" si="156"/>
        <v>1.4981116549111981</v>
      </c>
      <c r="CR60" s="68">
        <f t="shared" si="137"/>
        <v>-90.402027105448298</v>
      </c>
      <c r="CS60" s="69">
        <f t="shared" si="138"/>
        <v>12.401166204504511</v>
      </c>
      <c r="CT60" s="69">
        <f t="shared" si="139"/>
        <v>-78.000860900943778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0.61457202309906367</v>
      </c>
      <c r="C61" s="18">
        <f t="shared" si="148"/>
        <v>0.43882788477067242</v>
      </c>
      <c r="D61" s="18">
        <f t="shared" si="148"/>
        <v>0.41578664147140543</v>
      </c>
      <c r="E61" s="18">
        <f t="shared" si="148"/>
        <v>0.41445462020011636</v>
      </c>
      <c r="F61" s="18">
        <f t="shared" si="148"/>
        <v>0.37313393038799475</v>
      </c>
      <c r="H61" s="68">
        <f t="shared" si="105"/>
        <v>72.122167372542435</v>
      </c>
      <c r="I61" s="69">
        <f t="shared" si="106"/>
        <v>65.462096890595916</v>
      </c>
      <c r="J61" s="69">
        <f t="shared" si="107"/>
        <v>137.58426426313835</v>
      </c>
      <c r="L61" t="str">
        <f t="shared" si="140"/>
        <v>54 Textiles, printing and other skilled trades</v>
      </c>
      <c r="M61" s="18">
        <f t="shared" si="149"/>
        <v>0.63433300006629634</v>
      </c>
      <c r="N61" s="18">
        <f t="shared" si="149"/>
        <v>0.56733872110034922</v>
      </c>
      <c r="O61" s="18">
        <f t="shared" si="149"/>
        <v>0.62091668696249236</v>
      </c>
      <c r="P61" s="18">
        <f t="shared" si="149"/>
        <v>0.64186752478157427</v>
      </c>
      <c r="Q61" s="18">
        <f t="shared" si="149"/>
        <v>0.68088890448771922</v>
      </c>
      <c r="S61" s="68">
        <f t="shared" si="109"/>
        <v>107.63858049312907</v>
      </c>
      <c r="T61" s="69">
        <f t="shared" si="110"/>
        <v>80.647310609714836</v>
      </c>
      <c r="U61" s="69">
        <f t="shared" si="111"/>
        <v>188.28589110284389</v>
      </c>
      <c r="W61" t="str">
        <f t="shared" si="141"/>
        <v>54 Textiles, printing and other skilled trades</v>
      </c>
      <c r="X61" s="18">
        <f t="shared" si="150"/>
        <v>0.82807672266456844</v>
      </c>
      <c r="Y61" s="18">
        <f t="shared" si="150"/>
        <v>0.69424576127321458</v>
      </c>
      <c r="Z61" s="18">
        <f t="shared" si="150"/>
        <v>0.70290802232688254</v>
      </c>
      <c r="AA61" s="18">
        <f t="shared" si="150"/>
        <v>0.76987998776504152</v>
      </c>
      <c r="AB61" s="18">
        <f t="shared" si="150"/>
        <v>0.84318790993209258</v>
      </c>
      <c r="AD61" s="68">
        <f t="shared" si="113"/>
        <v>50.538689351749611</v>
      </c>
      <c r="AE61" s="69">
        <f t="shared" si="114"/>
        <v>71.918142464054299</v>
      </c>
      <c r="AF61" s="69">
        <f t="shared" si="115"/>
        <v>122.45683181580391</v>
      </c>
      <c r="AH61" t="str">
        <f t="shared" si="142"/>
        <v>54 Textiles, printing and other skilled trades</v>
      </c>
      <c r="AI61" s="18">
        <f t="shared" si="151"/>
        <v>1.0478118195554349</v>
      </c>
      <c r="AJ61" s="18">
        <f t="shared" si="151"/>
        <v>0.87255140316420299</v>
      </c>
      <c r="AK61" s="18">
        <f t="shared" si="151"/>
        <v>0.98044566100261488</v>
      </c>
      <c r="AL61" s="18">
        <f t="shared" si="151"/>
        <v>1.0297089915461017</v>
      </c>
      <c r="AM61" s="18">
        <f t="shared" si="151"/>
        <v>1.1245701252436138</v>
      </c>
      <c r="AO61" s="68">
        <f t="shared" si="117"/>
        <v>26.843077275814526</v>
      </c>
      <c r="AP61" s="69">
        <f t="shared" si="118"/>
        <v>65.390128871477529</v>
      </c>
      <c r="AQ61" s="69">
        <f t="shared" si="119"/>
        <v>92.233206147292051</v>
      </c>
      <c r="AS61" t="str">
        <f t="shared" si="143"/>
        <v>54 Textiles, printing and other skilled trades</v>
      </c>
      <c r="AT61" s="18">
        <f t="shared" si="152"/>
        <v>1.238575378948543</v>
      </c>
      <c r="AU61" s="18">
        <f t="shared" si="152"/>
        <v>1.004698538312192</v>
      </c>
      <c r="AV61" s="18">
        <f t="shared" si="152"/>
        <v>1.0895984009203468</v>
      </c>
      <c r="AW61" s="18">
        <f t="shared" si="152"/>
        <v>1.1339316001507644</v>
      </c>
      <c r="AX61" s="18">
        <f t="shared" si="152"/>
        <v>1.1595113716471019</v>
      </c>
      <c r="AZ61" s="68">
        <f t="shared" si="121"/>
        <v>29.286305142445414</v>
      </c>
      <c r="BA61" s="69">
        <f t="shared" si="122"/>
        <v>62.433315394992448</v>
      </c>
      <c r="BB61" s="69">
        <f t="shared" si="123"/>
        <v>91.719620537437862</v>
      </c>
      <c r="BD61" t="str">
        <f t="shared" si="144"/>
        <v>54 Textiles, printing and other skilled trades</v>
      </c>
      <c r="BE61" s="18">
        <f t="shared" si="153"/>
        <v>2.1827842980111045</v>
      </c>
      <c r="BF61" s="18">
        <f t="shared" si="153"/>
        <v>1.9077531185667933</v>
      </c>
      <c r="BG61" s="18">
        <f t="shared" si="153"/>
        <v>1.9330021376449045</v>
      </c>
      <c r="BH61" s="18">
        <f t="shared" si="153"/>
        <v>2.0038704141227508</v>
      </c>
      <c r="BI61" s="18">
        <f t="shared" si="153"/>
        <v>1.9648084439564646</v>
      </c>
      <c r="BK61" s="68">
        <f t="shared" si="125"/>
        <v>8.9719278307165578</v>
      </c>
      <c r="BL61" s="69">
        <f t="shared" si="126"/>
        <v>43.692894005746801</v>
      </c>
      <c r="BM61" s="69">
        <f t="shared" si="127"/>
        <v>52.664821836463346</v>
      </c>
      <c r="BO61" t="str">
        <f t="shared" si="145"/>
        <v>54 Textiles, printing and other skilled trades</v>
      </c>
      <c r="BP61" s="18">
        <f t="shared" si="154"/>
        <v>2.4732211688667332</v>
      </c>
      <c r="BQ61" s="18">
        <f t="shared" si="154"/>
        <v>1.9852299678891392</v>
      </c>
      <c r="BR61" s="18">
        <f t="shared" si="154"/>
        <v>2.1745259953172345</v>
      </c>
      <c r="BS61" s="18">
        <f t="shared" si="154"/>
        <v>1.9922870988097936</v>
      </c>
      <c r="BT61" s="18">
        <f t="shared" si="154"/>
        <v>2.1225478711730492</v>
      </c>
      <c r="BV61" s="68">
        <f t="shared" si="129"/>
        <v>-6.7246109080943164</v>
      </c>
      <c r="BW61" s="69">
        <f t="shared" si="130"/>
        <v>39.01011820086088</v>
      </c>
      <c r="BX61" s="69">
        <f t="shared" si="131"/>
        <v>32.28550729276656</v>
      </c>
      <c r="BZ61" t="str">
        <f t="shared" si="146"/>
        <v>54 Textiles, printing and other skilled trades</v>
      </c>
      <c r="CA61" s="18">
        <f t="shared" si="155"/>
        <v>3.0046619356376136</v>
      </c>
      <c r="CB61" s="18">
        <f t="shared" si="155"/>
        <v>2.5436433730949637</v>
      </c>
      <c r="CC61" s="18">
        <f t="shared" si="155"/>
        <v>2.7454708321014207</v>
      </c>
      <c r="CD61" s="18">
        <f t="shared" si="155"/>
        <v>2.73888572393128</v>
      </c>
      <c r="CE61" s="18">
        <f t="shared" si="155"/>
        <v>2.6764985808867285</v>
      </c>
      <c r="CG61" s="68">
        <f t="shared" si="133"/>
        <v>-45.868927701105669</v>
      </c>
      <c r="CH61" s="69">
        <f t="shared" si="134"/>
        <v>28.652985027093951</v>
      </c>
      <c r="CI61" s="69">
        <f t="shared" si="135"/>
        <v>-17.215942674011721</v>
      </c>
      <c r="CK61" t="str">
        <f t="shared" si="147"/>
        <v>54 Textiles, printing and other skilled trades</v>
      </c>
      <c r="CL61" s="18">
        <f t="shared" si="156"/>
        <v>3.8700957900039001</v>
      </c>
      <c r="CM61" s="18">
        <f t="shared" si="156"/>
        <v>3.3819616085949509</v>
      </c>
      <c r="CN61" s="18">
        <f t="shared" si="156"/>
        <v>3.6875504040125211</v>
      </c>
      <c r="CO61" s="18">
        <f t="shared" si="156"/>
        <v>3.2320921379414904</v>
      </c>
      <c r="CP61" s="18">
        <f t="shared" si="156"/>
        <v>3.6314477103366931</v>
      </c>
      <c r="CR61" s="68">
        <f t="shared" si="137"/>
        <v>-61.520866370384361</v>
      </c>
      <c r="CS61" s="69">
        <f t="shared" si="138"/>
        <v>17.918228710830846</v>
      </c>
      <c r="CT61" s="69">
        <f t="shared" si="139"/>
        <v>-43.602637659553523</v>
      </c>
    </row>
    <row r="62" spans="1:98" x14ac:dyDescent="0.2">
      <c r="A62" t="str">
        <f t="shared" si="103"/>
        <v>61 Caring personal service occupations</v>
      </c>
      <c r="B62" s="18">
        <f t="shared" si="148"/>
        <v>0.38283959697526532</v>
      </c>
      <c r="C62" s="18">
        <f t="shared" si="148"/>
        <v>0.36906239552015191</v>
      </c>
      <c r="D62" s="18">
        <f t="shared" si="148"/>
        <v>0.38300935946447828</v>
      </c>
      <c r="E62" s="18">
        <f t="shared" si="148"/>
        <v>0.41224329402126425</v>
      </c>
      <c r="F62" s="18">
        <f t="shared" si="148"/>
        <v>0.50388483245538729</v>
      </c>
      <c r="H62" s="68">
        <f t="shared" si="105"/>
        <v>152.32744743831813</v>
      </c>
      <c r="I62" s="69">
        <f t="shared" si="106"/>
        <v>89.413216349767637</v>
      </c>
      <c r="J62" s="69">
        <f t="shared" si="107"/>
        <v>241.74066378808575</v>
      </c>
      <c r="L62" t="str">
        <f t="shared" si="140"/>
        <v>61 Caring personal service occupations</v>
      </c>
      <c r="M62" s="18">
        <f t="shared" si="149"/>
        <v>3.0266647874567947</v>
      </c>
      <c r="N62" s="18">
        <f t="shared" si="149"/>
        <v>3.1423534780003495</v>
      </c>
      <c r="O62" s="18">
        <f t="shared" si="149"/>
        <v>3.2608874051949037</v>
      </c>
      <c r="P62" s="18">
        <f t="shared" si="149"/>
        <v>3.6507789917318352</v>
      </c>
      <c r="Q62" s="18">
        <f t="shared" si="149"/>
        <v>4.7143094338711453</v>
      </c>
      <c r="S62" s="68">
        <f t="shared" si="109"/>
        <v>173.74576380256966</v>
      </c>
      <c r="T62" s="69">
        <f t="shared" si="110"/>
        <v>99.601196705892875</v>
      </c>
      <c r="U62" s="69">
        <f t="shared" si="111"/>
        <v>273.34696050846253</v>
      </c>
      <c r="W62" t="str">
        <f t="shared" si="141"/>
        <v>61 Caring personal service occupations</v>
      </c>
      <c r="X62" s="18">
        <f t="shared" si="150"/>
        <v>4.8242515820735852</v>
      </c>
      <c r="Y62" s="18">
        <f t="shared" si="150"/>
        <v>4.8840808583783044</v>
      </c>
      <c r="Z62" s="18">
        <f t="shared" si="150"/>
        <v>5.1478689319178681</v>
      </c>
      <c r="AA62" s="18">
        <f t="shared" si="150"/>
        <v>5.5686408440964392</v>
      </c>
      <c r="AB62" s="18">
        <f t="shared" si="150"/>
        <v>6.2140209761578085</v>
      </c>
      <c r="AD62" s="68">
        <f t="shared" si="113"/>
        <v>51.484254426944844</v>
      </c>
      <c r="AE62" s="69">
        <f t="shared" si="114"/>
        <v>84.765398287179366</v>
      </c>
      <c r="AF62" s="69">
        <f t="shared" si="115"/>
        <v>136.24965271412421</v>
      </c>
      <c r="AH62" t="str">
        <f t="shared" si="142"/>
        <v>61 Caring personal service occupations</v>
      </c>
      <c r="AI62" s="18">
        <f t="shared" si="151"/>
        <v>13.398993749256736</v>
      </c>
      <c r="AJ62" s="18">
        <f t="shared" si="151"/>
        <v>13.184673760186607</v>
      </c>
      <c r="AK62" s="18">
        <f t="shared" si="151"/>
        <v>14.072414141822634</v>
      </c>
      <c r="AL62" s="18">
        <f t="shared" si="151"/>
        <v>14.523820144949987</v>
      </c>
      <c r="AM62" s="18">
        <f t="shared" si="151"/>
        <v>14.53984950452773</v>
      </c>
      <c r="AO62" s="68">
        <f t="shared" si="117"/>
        <v>14.260221123303982</v>
      </c>
      <c r="AP62" s="69">
        <f t="shared" si="118"/>
        <v>63.679705609859148</v>
      </c>
      <c r="AQ62" s="69">
        <f t="shared" si="119"/>
        <v>77.939926733163134</v>
      </c>
      <c r="AS62" t="str">
        <f t="shared" si="143"/>
        <v>61 Caring personal service occupations</v>
      </c>
      <c r="AT62" s="18">
        <f t="shared" si="152"/>
        <v>7.0845992541780323</v>
      </c>
      <c r="AU62" s="18">
        <f t="shared" si="152"/>
        <v>7.1612108515522674</v>
      </c>
      <c r="AV62" s="18">
        <f t="shared" si="152"/>
        <v>7.7151260296867727</v>
      </c>
      <c r="AW62" s="18">
        <f t="shared" si="152"/>
        <v>7.6317430877370214</v>
      </c>
      <c r="AX62" s="18">
        <f t="shared" si="152"/>
        <v>7.7369668036645969</v>
      </c>
      <c r="AZ62" s="68">
        <f t="shared" si="121"/>
        <v>21.834890577759808</v>
      </c>
      <c r="BA62" s="69">
        <f t="shared" si="122"/>
        <v>66.918781595726145</v>
      </c>
      <c r="BB62" s="69">
        <f t="shared" si="123"/>
        <v>88.753672173485938</v>
      </c>
      <c r="BD62" t="str">
        <f t="shared" si="144"/>
        <v>61 Caring personal service occupations</v>
      </c>
      <c r="BE62" s="18">
        <f t="shared" si="153"/>
        <v>12.004768792656026</v>
      </c>
      <c r="BF62" s="18">
        <f t="shared" si="153"/>
        <v>12.5283373304554</v>
      </c>
      <c r="BG62" s="18">
        <f t="shared" si="153"/>
        <v>12.535123937902352</v>
      </c>
      <c r="BH62" s="18">
        <f t="shared" si="153"/>
        <v>13.193442874305417</v>
      </c>
      <c r="BI62" s="18">
        <f t="shared" si="153"/>
        <v>14.106915650832299</v>
      </c>
      <c r="BK62" s="68">
        <f t="shared" si="125"/>
        <v>20.650795519394549</v>
      </c>
      <c r="BL62" s="69">
        <f t="shared" si="126"/>
        <v>63.532090578204205</v>
      </c>
      <c r="BM62" s="69">
        <f t="shared" si="127"/>
        <v>84.182886097598754</v>
      </c>
      <c r="BO62" t="str">
        <f t="shared" si="145"/>
        <v>61 Caring personal service occupations</v>
      </c>
      <c r="BP62" s="18">
        <f t="shared" si="154"/>
        <v>9.7954753053515251</v>
      </c>
      <c r="BQ62" s="18">
        <f t="shared" si="154"/>
        <v>9.5248828530594345</v>
      </c>
      <c r="BR62" s="18">
        <f t="shared" si="154"/>
        <v>9.1129794243534405</v>
      </c>
      <c r="BS62" s="18">
        <f t="shared" si="154"/>
        <v>9.0229386953714457</v>
      </c>
      <c r="BT62" s="18">
        <f t="shared" si="154"/>
        <v>8.3495947954512406</v>
      </c>
      <c r="BV62" s="68">
        <f t="shared" si="129"/>
        <v>-12.44535545074914</v>
      </c>
      <c r="BW62" s="69">
        <f t="shared" si="130"/>
        <v>52.0014752376971</v>
      </c>
      <c r="BX62" s="69">
        <f t="shared" si="131"/>
        <v>39.55611978694796</v>
      </c>
      <c r="BZ62" t="str">
        <f t="shared" si="146"/>
        <v>61 Caring personal service occupations</v>
      </c>
      <c r="CA62" s="18">
        <f t="shared" si="155"/>
        <v>4.1079968903527568</v>
      </c>
      <c r="CB62" s="18">
        <f t="shared" si="155"/>
        <v>2.531731372910536</v>
      </c>
      <c r="CC62" s="18">
        <f t="shared" si="155"/>
        <v>2.2760919322075557</v>
      </c>
      <c r="CD62" s="18">
        <f t="shared" si="155"/>
        <v>1.8818167415489795</v>
      </c>
      <c r="CE62" s="18">
        <f t="shared" si="155"/>
        <v>2.2245541364391777</v>
      </c>
      <c r="CG62" s="68">
        <f t="shared" si="133"/>
        <v>-45.731273954406312</v>
      </c>
      <c r="CH62" s="69">
        <f t="shared" si="134"/>
        <v>23.452328827867653</v>
      </c>
      <c r="CI62" s="69">
        <f t="shared" si="135"/>
        <v>-22.278945126538659</v>
      </c>
      <c r="CK62" t="str">
        <f t="shared" si="147"/>
        <v>61 Caring personal service occupations</v>
      </c>
      <c r="CL62" s="18">
        <f t="shared" si="156"/>
        <v>1.6053443532404919</v>
      </c>
      <c r="CM62" s="18">
        <f t="shared" si="156"/>
        <v>1.5106347016726085</v>
      </c>
      <c r="CN62" s="18">
        <f t="shared" si="156"/>
        <v>1.6308019495809234</v>
      </c>
      <c r="CO62" s="18">
        <f t="shared" si="156"/>
        <v>2.0498527188553948</v>
      </c>
      <c r="CP62" s="18">
        <f t="shared" si="156"/>
        <v>2.5109796979964902</v>
      </c>
      <c r="CR62" s="68">
        <f t="shared" si="137"/>
        <v>-39.837560945563759</v>
      </c>
      <c r="CS62" s="69">
        <f t="shared" si="138"/>
        <v>22.483371676880431</v>
      </c>
      <c r="CT62" s="69">
        <f t="shared" si="139"/>
        <v>-17.354189268683328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0.17768321315460639</v>
      </c>
      <c r="C63" s="18">
        <f t="shared" si="148"/>
        <v>0.22776434651089902</v>
      </c>
      <c r="D63" s="18">
        <f t="shared" si="148"/>
        <v>0.25585019588447816</v>
      </c>
      <c r="E63" s="18">
        <f t="shared" si="148"/>
        <v>0.29008724751584303</v>
      </c>
      <c r="F63" s="18">
        <f t="shared" si="148"/>
        <v>0.36141903050863017</v>
      </c>
      <c r="H63" s="68">
        <f t="shared" si="105"/>
        <v>170.93671333205006</v>
      </c>
      <c r="I63" s="69">
        <f t="shared" si="106"/>
        <v>100.10607388956028</v>
      </c>
      <c r="J63" s="69">
        <f t="shared" si="107"/>
        <v>271.04278722161035</v>
      </c>
      <c r="L63" t="str">
        <f t="shared" si="140"/>
        <v>62 Leisure, travel and related personal service occupations</v>
      </c>
      <c r="M63" s="18">
        <f t="shared" si="149"/>
        <v>0.58846689544572672</v>
      </c>
      <c r="N63" s="18">
        <f t="shared" si="149"/>
        <v>0.5316307135877173</v>
      </c>
      <c r="O63" s="18">
        <f t="shared" si="149"/>
        <v>0.52748649034937445</v>
      </c>
      <c r="P63" s="18">
        <f t="shared" si="149"/>
        <v>0.55139995228629279</v>
      </c>
      <c r="Q63" s="18">
        <f t="shared" si="149"/>
        <v>0.68718469390184134</v>
      </c>
      <c r="S63" s="68">
        <f t="shared" si="109"/>
        <v>146.67620704391135</v>
      </c>
      <c r="T63" s="69">
        <f t="shared" si="110"/>
        <v>87.981061047450808</v>
      </c>
      <c r="U63" s="69">
        <f t="shared" si="111"/>
        <v>234.65726809136217</v>
      </c>
      <c r="W63" t="str">
        <f t="shared" si="141"/>
        <v>62 Leisure, travel and related personal service occupations</v>
      </c>
      <c r="X63" s="18">
        <f t="shared" si="150"/>
        <v>1.1226154435530549</v>
      </c>
      <c r="Y63" s="18">
        <f t="shared" si="150"/>
        <v>1.2054814610778759</v>
      </c>
      <c r="Z63" s="18">
        <f t="shared" si="150"/>
        <v>1.1309635041344213</v>
      </c>
      <c r="AA63" s="18">
        <f t="shared" si="150"/>
        <v>1.3025894816047081</v>
      </c>
      <c r="AB63" s="18">
        <f t="shared" si="150"/>
        <v>1.5838122439779883</v>
      </c>
      <c r="AD63" s="68">
        <f t="shared" si="113"/>
        <v>75.742728683709842</v>
      </c>
      <c r="AE63" s="69">
        <f t="shared" si="114"/>
        <v>86.645928744426513</v>
      </c>
      <c r="AF63" s="69">
        <f t="shared" si="115"/>
        <v>162.38865742813636</v>
      </c>
      <c r="AH63" t="str">
        <f t="shared" si="142"/>
        <v>62 Leisure, travel and related personal service occupations</v>
      </c>
      <c r="AI63" s="18">
        <f t="shared" si="151"/>
        <v>2.2789327712050786</v>
      </c>
      <c r="AJ63" s="18">
        <f t="shared" si="151"/>
        <v>2.5902258463680594</v>
      </c>
      <c r="AK63" s="18">
        <f t="shared" si="151"/>
        <v>2.510405897157912</v>
      </c>
      <c r="AL63" s="18">
        <f t="shared" si="151"/>
        <v>2.928807845992182</v>
      </c>
      <c r="AM63" s="18">
        <f t="shared" si="151"/>
        <v>3.618750627182294</v>
      </c>
      <c r="AO63" s="68">
        <f t="shared" si="117"/>
        <v>59.411066150580481</v>
      </c>
      <c r="AP63" s="69">
        <f t="shared" si="118"/>
        <v>81.509128658704924</v>
      </c>
      <c r="AQ63" s="69">
        <f t="shared" si="119"/>
        <v>140.92019480928542</v>
      </c>
      <c r="AS63" t="str">
        <f t="shared" si="143"/>
        <v>62 Leisure, travel and related personal service occupations</v>
      </c>
      <c r="AT63" s="18">
        <f t="shared" si="152"/>
        <v>2.5375806429402363</v>
      </c>
      <c r="AU63" s="18">
        <f t="shared" si="152"/>
        <v>2.7178331122532855</v>
      </c>
      <c r="AV63" s="18">
        <f t="shared" si="152"/>
        <v>2.7986565755819703</v>
      </c>
      <c r="AW63" s="18">
        <f t="shared" si="152"/>
        <v>3.1969869919724352</v>
      </c>
      <c r="AX63" s="18">
        <f t="shared" si="152"/>
        <v>3.9128820122182306</v>
      </c>
      <c r="AZ63" s="68">
        <f t="shared" si="121"/>
        <v>69.859997050145608</v>
      </c>
      <c r="BA63" s="69">
        <f t="shared" si="122"/>
        <v>84.692384967778153</v>
      </c>
      <c r="BB63" s="69">
        <f t="shared" si="123"/>
        <v>154.55238201792378</v>
      </c>
      <c r="BD63" t="str">
        <f t="shared" si="144"/>
        <v>62 Leisure, travel and related personal service occupations</v>
      </c>
      <c r="BE63" s="18">
        <f t="shared" si="153"/>
        <v>2.7460990122451348</v>
      </c>
      <c r="BF63" s="18">
        <f t="shared" si="153"/>
        <v>2.3905328893228313</v>
      </c>
      <c r="BG63" s="18">
        <f t="shared" si="153"/>
        <v>2.2537983982263925</v>
      </c>
      <c r="BH63" s="18">
        <f t="shared" si="153"/>
        <v>2.1836086655351017</v>
      </c>
      <c r="BI63" s="18">
        <f t="shared" si="153"/>
        <v>2.0623728126981393</v>
      </c>
      <c r="BK63" s="68">
        <f t="shared" si="125"/>
        <v>-1.8977740773791132</v>
      </c>
      <c r="BL63" s="69">
        <f t="shared" si="126"/>
        <v>45.010191958598327</v>
      </c>
      <c r="BM63" s="69">
        <f t="shared" si="127"/>
        <v>43.112417881219208</v>
      </c>
      <c r="BO63" t="str">
        <f t="shared" si="145"/>
        <v>62 Leisure, travel and related personal service occupations</v>
      </c>
      <c r="BP63" s="18">
        <f t="shared" si="154"/>
        <v>2.9420712103955049</v>
      </c>
      <c r="BQ63" s="18">
        <f t="shared" si="154"/>
        <v>2.6633107875488204</v>
      </c>
      <c r="BR63" s="18">
        <f t="shared" si="154"/>
        <v>2.4687099550794827</v>
      </c>
      <c r="BS63" s="18">
        <f t="shared" si="154"/>
        <v>2.330625659044268</v>
      </c>
      <c r="BT63" s="18">
        <f t="shared" si="154"/>
        <v>2.1641334443896518</v>
      </c>
      <c r="BV63" s="68">
        <f t="shared" si="129"/>
        <v>-16.230070971679964</v>
      </c>
      <c r="BW63" s="69">
        <f t="shared" si="130"/>
        <v>46.987410754579514</v>
      </c>
      <c r="BX63" s="69">
        <f t="shared" si="131"/>
        <v>30.75733978289955</v>
      </c>
      <c r="BZ63" t="str">
        <f t="shared" si="146"/>
        <v>62 Leisure, travel and related personal service occupations</v>
      </c>
      <c r="CA63" s="18">
        <f t="shared" si="155"/>
        <v>2.5568636278749968</v>
      </c>
      <c r="CB63" s="18">
        <f t="shared" si="155"/>
        <v>2.4979941861292736</v>
      </c>
      <c r="CC63" s="18">
        <f t="shared" si="155"/>
        <v>2.2993257462153958</v>
      </c>
      <c r="CD63" s="18">
        <f t="shared" si="155"/>
        <v>2.414457728368633</v>
      </c>
      <c r="CE63" s="18">
        <f t="shared" si="155"/>
        <v>2.5167216431036072</v>
      </c>
      <c r="CG63" s="68">
        <f t="shared" si="133"/>
        <v>-39.224137814565729</v>
      </c>
      <c r="CH63" s="69">
        <f t="shared" si="134"/>
        <v>35.488968323905581</v>
      </c>
      <c r="CI63" s="69">
        <f t="shared" si="135"/>
        <v>-3.7351694906601436</v>
      </c>
      <c r="CK63" t="str">
        <f t="shared" si="147"/>
        <v>62 Leisure, travel and related personal service occupations</v>
      </c>
      <c r="CL63" s="18">
        <f t="shared" si="156"/>
        <v>2.533101212395259</v>
      </c>
      <c r="CM63" s="18">
        <f t="shared" si="156"/>
        <v>2.3361762033719975</v>
      </c>
      <c r="CN63" s="18">
        <f t="shared" si="156"/>
        <v>2.412633694978787</v>
      </c>
      <c r="CO63" s="18">
        <f t="shared" si="156"/>
        <v>2.4375680333224699</v>
      </c>
      <c r="CP63" s="18">
        <f t="shared" si="156"/>
        <v>2.563539383227508</v>
      </c>
      <c r="CR63" s="68">
        <f t="shared" si="137"/>
        <v>-58.4824172171542</v>
      </c>
      <c r="CS63" s="69">
        <f t="shared" si="138"/>
        <v>19.435172362453926</v>
      </c>
      <c r="CT63" s="69">
        <f t="shared" si="139"/>
        <v>-39.047244854700281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2.0748705660056703E-2</v>
      </c>
      <c r="C64" s="18">
        <f t="shared" si="148"/>
        <v>2.3220587739641568E-2</v>
      </c>
      <c r="D64" s="18">
        <f t="shared" si="148"/>
        <v>1.9458432396427482E-2</v>
      </c>
      <c r="E64" s="18">
        <f t="shared" si="148"/>
        <v>2.2686049668112003E-2</v>
      </c>
      <c r="F64" s="18">
        <f t="shared" si="148"/>
        <v>2.5269536970998343E-2</v>
      </c>
      <c r="H64" s="68">
        <f t="shared" si="105"/>
        <v>149.07608435345952</v>
      </c>
      <c r="I64" s="69">
        <f t="shared" si="106"/>
        <v>93.905009568312579</v>
      </c>
      <c r="J64" s="69">
        <f t="shared" si="107"/>
        <v>242.98109392177207</v>
      </c>
      <c r="L64" t="str">
        <f t="shared" si="140"/>
        <v>63 Community and civil enforcement occupations</v>
      </c>
      <c r="M64" s="18">
        <f t="shared" si="149"/>
        <v>4.4407635331301279E-2</v>
      </c>
      <c r="N64" s="18">
        <f t="shared" si="149"/>
        <v>3.5913516515404184E-2</v>
      </c>
      <c r="O64" s="18">
        <f t="shared" si="149"/>
        <v>3.7737514802484683E-2</v>
      </c>
      <c r="P64" s="18">
        <f t="shared" si="149"/>
        <v>3.4469506737433098E-2</v>
      </c>
      <c r="Q64" s="18">
        <f t="shared" si="149"/>
        <v>3.8807444374901218E-2</v>
      </c>
      <c r="S64" s="68">
        <f t="shared" si="109"/>
        <v>94.718346453977773</v>
      </c>
      <c r="T64" s="69">
        <f t="shared" si="110"/>
        <v>72.560997897892165</v>
      </c>
      <c r="U64" s="69">
        <f t="shared" si="111"/>
        <v>167.27934435186995</v>
      </c>
      <c r="W64" t="str">
        <f t="shared" si="141"/>
        <v>63 Community and civil enforcement occupations</v>
      </c>
      <c r="X64" s="18">
        <f t="shared" si="150"/>
        <v>8.7150866840484828E-2</v>
      </c>
      <c r="Y64" s="18">
        <f t="shared" si="150"/>
        <v>7.9944816730094737E-2</v>
      </c>
      <c r="Z64" s="18">
        <f t="shared" si="150"/>
        <v>8.5015769532949065E-2</v>
      </c>
      <c r="AA64" s="18">
        <f t="shared" si="150"/>
        <v>8.9229350606466612E-2</v>
      </c>
      <c r="AB64" s="18">
        <f t="shared" si="150"/>
        <v>9.844210777572697E-2</v>
      </c>
      <c r="AD64" s="68">
        <f t="shared" si="113"/>
        <v>45.312733848880363</v>
      </c>
      <c r="AE64" s="69">
        <f t="shared" si="114"/>
        <v>81.538448198089824</v>
      </c>
      <c r="AF64" s="69">
        <f t="shared" si="115"/>
        <v>126.85118204697019</v>
      </c>
      <c r="AH64" t="str">
        <f t="shared" si="142"/>
        <v>63 Community and civil enforcement occupations</v>
      </c>
      <c r="AI64" s="18">
        <f t="shared" si="151"/>
        <v>7.8146949185942838E-2</v>
      </c>
      <c r="AJ64" s="18">
        <f t="shared" si="151"/>
        <v>7.1371467722095017E-2</v>
      </c>
      <c r="AK64" s="18">
        <f t="shared" si="151"/>
        <v>8.5919582203774283E-2</v>
      </c>
      <c r="AL64" s="18">
        <f t="shared" si="151"/>
        <v>8.2589619431671105E-2</v>
      </c>
      <c r="AM64" s="18">
        <f t="shared" si="151"/>
        <v>9.7433427171501885E-2</v>
      </c>
      <c r="AO64" s="68">
        <f t="shared" si="117"/>
        <v>25.406364760659457</v>
      </c>
      <c r="AP64" s="69">
        <f t="shared" si="118"/>
        <v>62.23475881922846</v>
      </c>
      <c r="AQ64" s="69">
        <f t="shared" si="119"/>
        <v>87.641123579887918</v>
      </c>
      <c r="AS64" t="str">
        <f t="shared" si="143"/>
        <v>63 Community and civil enforcement occupations</v>
      </c>
      <c r="AT64" s="18">
        <f t="shared" si="152"/>
        <v>8.2203357650310838E-2</v>
      </c>
      <c r="AU64" s="18">
        <f t="shared" si="152"/>
        <v>6.8563052285192813E-2</v>
      </c>
      <c r="AV64" s="18">
        <f t="shared" si="152"/>
        <v>8.2703426813259207E-2</v>
      </c>
      <c r="AW64" s="18">
        <f t="shared" si="152"/>
        <v>6.5945317411995316E-2</v>
      </c>
      <c r="AX64" s="18">
        <f t="shared" si="152"/>
        <v>6.3097356163544449E-2</v>
      </c>
      <c r="AZ64" s="68">
        <f t="shared" si="121"/>
        <v>-7.3102680248817915</v>
      </c>
      <c r="BA64" s="69">
        <f t="shared" si="122"/>
        <v>56.252084145884474</v>
      </c>
      <c r="BB64" s="69">
        <f t="shared" si="123"/>
        <v>48.941816121002688</v>
      </c>
      <c r="BD64" t="str">
        <f t="shared" si="144"/>
        <v>63 Community and civil enforcement occupations</v>
      </c>
      <c r="BE64" s="18">
        <f t="shared" si="153"/>
        <v>7.7823714297431276E-2</v>
      </c>
      <c r="BF64" s="18">
        <f t="shared" si="153"/>
        <v>5.1728778377360979E-2</v>
      </c>
      <c r="BG64" s="18">
        <f t="shared" si="153"/>
        <v>7.6222598934444899E-2</v>
      </c>
      <c r="BH64" s="18">
        <f t="shared" si="153"/>
        <v>5.2001275358640978E-2</v>
      </c>
      <c r="BI64" s="18">
        <f t="shared" si="153"/>
        <v>5.9250925004123017E-2</v>
      </c>
      <c r="BK64" s="68">
        <f t="shared" si="125"/>
        <v>-16.662947779035775</v>
      </c>
      <c r="BL64" s="69">
        <f t="shared" si="126"/>
        <v>28.563433453266029</v>
      </c>
      <c r="BM64" s="69">
        <f t="shared" si="127"/>
        <v>11.900485674230254</v>
      </c>
      <c r="BO64" t="str">
        <f t="shared" si="145"/>
        <v>63 Community and civil enforcement occupations</v>
      </c>
      <c r="BP64" s="18">
        <f t="shared" si="154"/>
        <v>0.10765233365574552</v>
      </c>
      <c r="BQ64" s="18">
        <f t="shared" si="154"/>
        <v>9.1317209033289021E-2</v>
      </c>
      <c r="BR64" s="18">
        <f t="shared" si="154"/>
        <v>0.12466009818923234</v>
      </c>
      <c r="BS64" s="18">
        <f t="shared" si="154"/>
        <v>9.8137276402574899E-2</v>
      </c>
      <c r="BT64" s="18">
        <f t="shared" si="154"/>
        <v>0.11733856107046024</v>
      </c>
      <c r="BV64" s="68">
        <f t="shared" si="129"/>
        <v>-10.052836426194391</v>
      </c>
      <c r="BW64" s="69">
        <f t="shared" si="130"/>
        <v>39.447254788990868</v>
      </c>
      <c r="BX64" s="69">
        <f t="shared" si="131"/>
        <v>29.394418362796475</v>
      </c>
      <c r="BZ64" t="str">
        <f t="shared" si="146"/>
        <v>63 Community and civil enforcement occupations</v>
      </c>
      <c r="CA64" s="18">
        <f t="shared" si="155"/>
        <v>0.13582143071699479</v>
      </c>
      <c r="CB64" s="18">
        <f t="shared" si="155"/>
        <v>0.12366385437743783</v>
      </c>
      <c r="CC64" s="18">
        <f t="shared" si="155"/>
        <v>0.16785335613934318</v>
      </c>
      <c r="CD64" s="18">
        <f t="shared" si="155"/>
        <v>0.14822896660168974</v>
      </c>
      <c r="CE64" s="18">
        <f t="shared" si="155"/>
        <v>0.19277000912011666</v>
      </c>
      <c r="CG64" s="68">
        <f t="shared" si="133"/>
        <v>-36.23154635575991</v>
      </c>
      <c r="CH64" s="69">
        <f t="shared" si="134"/>
        <v>30.517774709957408</v>
      </c>
      <c r="CI64" s="69">
        <f t="shared" si="135"/>
        <v>-5.713771645802499</v>
      </c>
      <c r="CK64" t="str">
        <f t="shared" si="147"/>
        <v>63 Community and civil enforcement occupations</v>
      </c>
      <c r="CL64" s="18">
        <f t="shared" si="156"/>
        <v>0.12670017447895923</v>
      </c>
      <c r="CM64" s="18">
        <f t="shared" si="156"/>
        <v>9.1388017771315028E-2</v>
      </c>
      <c r="CN64" s="18">
        <f t="shared" si="156"/>
        <v>0.13825168516975694</v>
      </c>
      <c r="CO64" s="18">
        <f t="shared" si="156"/>
        <v>8.4450476631573373E-2</v>
      </c>
      <c r="CP64" s="18">
        <f t="shared" si="156"/>
        <v>7.7082053093911834E-2</v>
      </c>
      <c r="CR64" s="68">
        <f t="shared" si="137"/>
        <v>-78.214562029554415</v>
      </c>
      <c r="CS64" s="69">
        <f t="shared" si="138"/>
        <v>10.556378879325903</v>
      </c>
      <c r="CT64" s="69">
        <f t="shared" si="139"/>
        <v>-67.65818315022851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1.0437586850743314</v>
      </c>
      <c r="C65" s="18">
        <f t="shared" si="157"/>
        <v>0.89548960970897673</v>
      </c>
      <c r="D65" s="18">
        <f t="shared" si="157"/>
        <v>0.81168878630388774</v>
      </c>
      <c r="E65" s="18">
        <f t="shared" si="157"/>
        <v>0.75171301400233037</v>
      </c>
      <c r="F65" s="18">
        <f t="shared" si="157"/>
        <v>0.74158040721634144</v>
      </c>
      <c r="H65" s="68">
        <f t="shared" si="105"/>
        <v>75.231144045164569</v>
      </c>
      <c r="I65" s="69">
        <f t="shared" si="106"/>
        <v>59.581522017562641</v>
      </c>
      <c r="J65" s="69">
        <f t="shared" si="107"/>
        <v>134.8126660627272</v>
      </c>
      <c r="L65" t="str">
        <f t="shared" si="140"/>
        <v>71 Sales occupations</v>
      </c>
      <c r="M65" s="18">
        <f t="shared" ref="M65:Q70" si="158">M28/M$35*100</f>
        <v>2.3612240494059389</v>
      </c>
      <c r="N65" s="18">
        <f t="shared" si="158"/>
        <v>2.0766578829583406</v>
      </c>
      <c r="O65" s="18">
        <f t="shared" si="158"/>
        <v>2.0596063035687036</v>
      </c>
      <c r="P65" s="18">
        <f t="shared" si="158"/>
        <v>2.1042778976862184</v>
      </c>
      <c r="Q65" s="18">
        <f t="shared" si="158"/>
        <v>2.4372448486284153</v>
      </c>
      <c r="S65" s="68">
        <f t="shared" si="109"/>
        <v>124.06812210716822</v>
      </c>
      <c r="T65" s="69">
        <f t="shared" si="110"/>
        <v>70.424693328375398</v>
      </c>
      <c r="U65" s="69">
        <f t="shared" si="111"/>
        <v>194.49281543554363</v>
      </c>
      <c r="W65" t="str">
        <f t="shared" si="141"/>
        <v>71 Sales occupations</v>
      </c>
      <c r="X65" s="18">
        <f t="shared" ref="X65:AB70" si="159">X28/X$35*100</f>
        <v>4.3465170077409745</v>
      </c>
      <c r="Y65" s="18">
        <f t="shared" si="159"/>
        <v>3.9589866791567445</v>
      </c>
      <c r="Z65" s="18">
        <f t="shared" si="159"/>
        <v>4.0644349132236055</v>
      </c>
      <c r="AA65" s="18">
        <f t="shared" si="159"/>
        <v>4.080434399684898</v>
      </c>
      <c r="AB65" s="18">
        <f t="shared" si="159"/>
        <v>4.5733795205865864</v>
      </c>
      <c r="AD65" s="68">
        <f t="shared" si="113"/>
        <v>41.208008859819792</v>
      </c>
      <c r="AE65" s="69">
        <f t="shared" si="114"/>
        <v>63.225650885326111</v>
      </c>
      <c r="AF65" s="69">
        <f t="shared" si="115"/>
        <v>104.43365974514592</v>
      </c>
      <c r="AH65" t="str">
        <f t="shared" si="142"/>
        <v>71 Sales occupations</v>
      </c>
      <c r="AI65" s="18">
        <f t="shared" ref="AI65:AM70" si="160">AI28/AI$35*100</f>
        <v>4.4786502930529686</v>
      </c>
      <c r="AJ65" s="18">
        <f t="shared" si="160"/>
        <v>4.335827219522189</v>
      </c>
      <c r="AK65" s="18">
        <f t="shared" si="160"/>
        <v>4.572018694524993</v>
      </c>
      <c r="AL65" s="18">
        <f t="shared" si="160"/>
        <v>4.6776204158777528</v>
      </c>
      <c r="AM65" s="18">
        <f t="shared" si="160"/>
        <v>5.2549803592973943</v>
      </c>
      <c r="AO65" s="68">
        <f t="shared" si="117"/>
        <v>27.106235414219189</v>
      </c>
      <c r="AP65" s="69">
        <f t="shared" si="118"/>
        <v>59.220038468365154</v>
      </c>
      <c r="AQ65" s="69">
        <f t="shared" si="119"/>
        <v>86.326273882584331</v>
      </c>
      <c r="AS65" t="str">
        <f t="shared" si="143"/>
        <v>71 Sales occupations</v>
      </c>
      <c r="AT65" s="18">
        <f t="shared" ref="AT65:AX70" si="161">AT28/AT$35*100</f>
        <v>4.1284549511523307</v>
      </c>
      <c r="AU65" s="18">
        <f t="shared" si="161"/>
        <v>3.6909601602464335</v>
      </c>
      <c r="AV65" s="18">
        <f t="shared" si="161"/>
        <v>3.796512825919419</v>
      </c>
      <c r="AW65" s="18">
        <f t="shared" si="161"/>
        <v>3.5567865349090879</v>
      </c>
      <c r="AX65" s="18">
        <f t="shared" si="161"/>
        <v>3.7235769577279143</v>
      </c>
      <c r="AZ65" s="68">
        <f t="shared" si="121"/>
        <v>19.156964651462157</v>
      </c>
      <c r="BA65" s="69">
        <f t="shared" si="122"/>
        <v>50.077408042120865</v>
      </c>
      <c r="BB65" s="69">
        <f t="shared" si="123"/>
        <v>69.234372693583012</v>
      </c>
      <c r="BD65" t="str">
        <f t="shared" si="144"/>
        <v>71 Sales occupations</v>
      </c>
      <c r="BE65" s="18">
        <f t="shared" ref="BE65:BI70" si="162">BE28/BE$35*100</f>
        <v>7.6796791818865593</v>
      </c>
      <c r="BF65" s="18">
        <f t="shared" si="162"/>
        <v>6.8391872189970018</v>
      </c>
      <c r="BG65" s="18">
        <f t="shared" si="162"/>
        <v>7.1677753157903812</v>
      </c>
      <c r="BH65" s="18">
        <f t="shared" si="162"/>
        <v>6.6988336057732178</v>
      </c>
      <c r="BI65" s="18">
        <f t="shared" si="162"/>
        <v>6.6110624939117155</v>
      </c>
      <c r="BK65" s="68">
        <f t="shared" si="125"/>
        <v>-1.1188219734858056</v>
      </c>
      <c r="BL65" s="69">
        <f t="shared" si="126"/>
        <v>43.313848315272011</v>
      </c>
      <c r="BM65" s="69">
        <f t="shared" si="127"/>
        <v>42.19502634178621</v>
      </c>
      <c r="BO65" t="str">
        <f t="shared" si="145"/>
        <v>71 Sales occupations</v>
      </c>
      <c r="BP65" s="18">
        <f t="shared" ref="BP65:BT70" si="163">BP28/BP$35*100</f>
        <v>8.1462013778480813</v>
      </c>
      <c r="BQ65" s="18">
        <f t="shared" si="163"/>
        <v>7.0808750971316723</v>
      </c>
      <c r="BR65" s="18">
        <f t="shared" si="163"/>
        <v>7.206851062490621</v>
      </c>
      <c r="BS65" s="18">
        <f t="shared" si="163"/>
        <v>6.4266286175066814</v>
      </c>
      <c r="BT65" s="18">
        <f t="shared" si="163"/>
        <v>5.8593501420103262</v>
      </c>
      <c r="BV65" s="68">
        <f t="shared" si="129"/>
        <v>-22.307681213371616</v>
      </c>
      <c r="BW65" s="69">
        <f t="shared" si="130"/>
        <v>42.960649760653475</v>
      </c>
      <c r="BX65" s="69">
        <f t="shared" si="131"/>
        <v>20.652968547281858</v>
      </c>
      <c r="BZ65" t="str">
        <f t="shared" si="146"/>
        <v>71 Sales occupations</v>
      </c>
      <c r="CA65" s="18">
        <f t="shared" ref="CA65:CE70" si="164">CA28/CA$35*100</f>
        <v>7.8768851462337937</v>
      </c>
      <c r="CB65" s="18">
        <f t="shared" si="164"/>
        <v>7.384367014506239</v>
      </c>
      <c r="CC65" s="18">
        <f t="shared" si="164"/>
        <v>7.3953570851507751</v>
      </c>
      <c r="CD65" s="18">
        <f t="shared" si="164"/>
        <v>6.4734909421911793</v>
      </c>
      <c r="CE65" s="18">
        <f t="shared" si="164"/>
        <v>4.23361543823804</v>
      </c>
      <c r="CG65" s="68">
        <f t="shared" si="133"/>
        <v>-68.213061302975504</v>
      </c>
      <c r="CH65" s="69">
        <f t="shared" si="134"/>
        <v>23.556994908223693</v>
      </c>
      <c r="CI65" s="69">
        <f t="shared" si="135"/>
        <v>-44.656066394751818</v>
      </c>
      <c r="CK65" t="str">
        <f t="shared" si="147"/>
        <v>71 Sales occupations</v>
      </c>
      <c r="CL65" s="18">
        <f t="shared" ref="CL65:CP70" si="165">CL28/CL$35*100</f>
        <v>9.2593628130135937</v>
      </c>
      <c r="CM65" s="18">
        <f t="shared" si="165"/>
        <v>8.0894460890497442</v>
      </c>
      <c r="CN65" s="18">
        <f t="shared" si="165"/>
        <v>8.4387805988787363</v>
      </c>
      <c r="CO65" s="18">
        <f t="shared" si="165"/>
        <v>7.0350088492086664</v>
      </c>
      <c r="CP65" s="18">
        <f t="shared" si="165"/>
        <v>5.7110629770793357</v>
      </c>
      <c r="CR65" s="68">
        <f t="shared" si="137"/>
        <v>-73.556392102108546</v>
      </c>
      <c r="CS65" s="69">
        <f t="shared" si="138"/>
        <v>13.27355661879259</v>
      </c>
      <c r="CT65" s="69">
        <f t="shared" si="139"/>
        <v>-60.282835483315957</v>
      </c>
    </row>
    <row r="66" spans="1:98" x14ac:dyDescent="0.2">
      <c r="A66" t="str">
        <f t="shared" si="103"/>
        <v>72 Customer service occupations</v>
      </c>
      <c r="B66" s="18">
        <f t="shared" si="157"/>
        <v>0.51158950876912179</v>
      </c>
      <c r="C66" s="18">
        <f t="shared" si="157"/>
        <v>0.44548566407077672</v>
      </c>
      <c r="D66" s="18">
        <f t="shared" si="157"/>
        <v>0.47705931624900527</v>
      </c>
      <c r="E66" s="18">
        <f t="shared" si="157"/>
        <v>0.67261312677638119</v>
      </c>
      <c r="F66" s="18">
        <f t="shared" si="157"/>
        <v>0.85831899159497704</v>
      </c>
      <c r="H66" s="68">
        <f t="shared" si="105"/>
        <v>245.07932198910476</v>
      </c>
      <c r="I66" s="69">
        <f t="shared" si="106"/>
        <v>95.84684951908433</v>
      </c>
      <c r="J66" s="69">
        <f t="shared" si="107"/>
        <v>340.9261715081891</v>
      </c>
      <c r="L66" t="str">
        <f t="shared" si="140"/>
        <v>72 Customer service occupations</v>
      </c>
      <c r="M66" s="18">
        <f t="shared" si="158"/>
        <v>0.70579622800873953</v>
      </c>
      <c r="N66" s="18">
        <f t="shared" si="158"/>
        <v>0.68842009858218367</v>
      </c>
      <c r="O66" s="18">
        <f t="shared" si="158"/>
        <v>0.73427213125043744</v>
      </c>
      <c r="P66" s="18">
        <f t="shared" si="158"/>
        <v>0.97402515126127498</v>
      </c>
      <c r="Q66" s="18">
        <f t="shared" si="158"/>
        <v>1.1988938345315989</v>
      </c>
      <c r="S66" s="68">
        <f t="shared" si="109"/>
        <v>209.16392139227636</v>
      </c>
      <c r="T66" s="69">
        <f t="shared" si="110"/>
        <v>94.397711931522082</v>
      </c>
      <c r="U66" s="69">
        <f t="shared" si="111"/>
        <v>303.5616333237985</v>
      </c>
      <c r="W66" t="str">
        <f t="shared" si="141"/>
        <v>72 Customer service occupations</v>
      </c>
      <c r="X66" s="18">
        <f t="shared" si="159"/>
        <v>1.5031775364844049</v>
      </c>
      <c r="Y66" s="18">
        <f t="shared" si="159"/>
        <v>1.4792786852433384</v>
      </c>
      <c r="Z66" s="18">
        <f t="shared" si="159"/>
        <v>1.5916263929974619</v>
      </c>
      <c r="AA66" s="18">
        <f t="shared" si="159"/>
        <v>2.070843564939878</v>
      </c>
      <c r="AB66" s="18">
        <f t="shared" si="159"/>
        <v>2.4595239227009724</v>
      </c>
      <c r="AD66" s="68">
        <f t="shared" si="113"/>
        <v>93.924275992793071</v>
      </c>
      <c r="AE66" s="69">
        <f t="shared" si="114"/>
        <v>79.914543384676634</v>
      </c>
      <c r="AF66" s="69">
        <f t="shared" si="115"/>
        <v>173.83881937746969</v>
      </c>
      <c r="AH66" t="str">
        <f t="shared" si="142"/>
        <v>72 Customer service occupations</v>
      </c>
      <c r="AI66" s="18">
        <f t="shared" si="160"/>
        <v>1.337653583572423</v>
      </c>
      <c r="AJ66" s="18">
        <f t="shared" si="160"/>
        <v>1.4979356987889103</v>
      </c>
      <c r="AK66" s="18">
        <f t="shared" si="160"/>
        <v>1.6953389990253518</v>
      </c>
      <c r="AL66" s="18">
        <f t="shared" si="160"/>
        <v>2.4309607570680449</v>
      </c>
      <c r="AM66" s="18">
        <f t="shared" si="160"/>
        <v>3.1225314293493645</v>
      </c>
      <c r="AO66" s="68">
        <f t="shared" si="117"/>
        <v>103.68264327426095</v>
      </c>
      <c r="AP66" s="69">
        <f t="shared" si="118"/>
        <v>83.896147772016803</v>
      </c>
      <c r="AQ66" s="69">
        <f t="shared" si="119"/>
        <v>187.57879104627776</v>
      </c>
      <c r="AS66" t="str">
        <f t="shared" si="143"/>
        <v>72 Customer service occupations</v>
      </c>
      <c r="AT66" s="18">
        <f t="shared" si="161"/>
        <v>2.7519160082515333</v>
      </c>
      <c r="AU66" s="18">
        <f t="shared" si="161"/>
        <v>2.6042500321600928</v>
      </c>
      <c r="AV66" s="18">
        <f t="shared" si="161"/>
        <v>2.6032796604513715</v>
      </c>
      <c r="AW66" s="18">
        <f t="shared" si="161"/>
        <v>3.3964516526825972</v>
      </c>
      <c r="AX66" s="18">
        <f t="shared" si="161"/>
        <v>3.6163799350254164</v>
      </c>
      <c r="AZ66" s="68">
        <f t="shared" si="121"/>
        <v>68.770755566422494</v>
      </c>
      <c r="BA66" s="69">
        <f t="shared" si="122"/>
        <v>66.798805928529418</v>
      </c>
      <c r="BB66" s="69">
        <f t="shared" si="123"/>
        <v>135.5695614949519</v>
      </c>
      <c r="BD66" t="str">
        <f t="shared" si="144"/>
        <v>72 Customer service occupations</v>
      </c>
      <c r="BE66" s="18">
        <f t="shared" si="162"/>
        <v>2.0910412193704375</v>
      </c>
      <c r="BF66" s="18">
        <f t="shared" si="162"/>
        <v>2.06289859135306</v>
      </c>
      <c r="BG66" s="18">
        <f t="shared" si="162"/>
        <v>2.1672243888491338</v>
      </c>
      <c r="BH66" s="18">
        <f t="shared" si="162"/>
        <v>2.7424494630130618</v>
      </c>
      <c r="BI66" s="18">
        <f t="shared" si="162"/>
        <v>3.1084105691813075</v>
      </c>
      <c r="BK66" s="68">
        <f t="shared" si="125"/>
        <v>53.766330385933955</v>
      </c>
      <c r="BL66" s="69">
        <f t="shared" si="126"/>
        <v>56.94759246613814</v>
      </c>
      <c r="BM66" s="69">
        <f t="shared" si="127"/>
        <v>110.71392285207212</v>
      </c>
      <c r="BO66" t="str">
        <f t="shared" si="145"/>
        <v>72 Customer service occupations</v>
      </c>
      <c r="BP66" s="18">
        <f t="shared" si="163"/>
        <v>2.0803586642728193</v>
      </c>
      <c r="BQ66" s="18">
        <f t="shared" si="163"/>
        <v>2.1284589438499504</v>
      </c>
      <c r="BR66" s="18">
        <f t="shared" si="163"/>
        <v>2.1709570208931073</v>
      </c>
      <c r="BS66" s="18">
        <f t="shared" si="163"/>
        <v>2.687722383548643</v>
      </c>
      <c r="BT66" s="18">
        <f t="shared" si="163"/>
        <v>2.9468948633465515</v>
      </c>
      <c r="BV66" s="68">
        <f t="shared" si="129"/>
        <v>29.714222027392843</v>
      </c>
      <c r="BW66" s="69">
        <f t="shared" si="130"/>
        <v>61.920729073290929</v>
      </c>
      <c r="BX66" s="69">
        <f t="shared" si="131"/>
        <v>91.634951100683764</v>
      </c>
      <c r="BZ66" t="str">
        <f t="shared" si="146"/>
        <v>72 Customer service occupations</v>
      </c>
      <c r="CA66" s="18">
        <f t="shared" si="164"/>
        <v>1.7179214210839233</v>
      </c>
      <c r="CB66" s="18">
        <f t="shared" si="164"/>
        <v>1.7066816592456655</v>
      </c>
      <c r="CC66" s="18">
        <f t="shared" si="164"/>
        <v>1.8344543495275196</v>
      </c>
      <c r="CD66" s="18">
        <f t="shared" si="164"/>
        <v>2.2896023247292301</v>
      </c>
      <c r="CE66" s="18">
        <f t="shared" si="164"/>
        <v>3.0148923510432275</v>
      </c>
      <c r="CG66" s="68">
        <f t="shared" si="133"/>
        <v>-8.7440169070482785</v>
      </c>
      <c r="CH66" s="69">
        <f t="shared" si="134"/>
        <v>34.927779273421358</v>
      </c>
      <c r="CI66" s="69">
        <f t="shared" si="135"/>
        <v>26.183762366373081</v>
      </c>
      <c r="CK66" t="str">
        <f t="shared" si="147"/>
        <v>72 Customer service occupations</v>
      </c>
      <c r="CL66" s="18">
        <f t="shared" si="165"/>
        <v>1.2516406531131614</v>
      </c>
      <c r="CM66" s="18">
        <f t="shared" si="165"/>
        <v>1.5283187025964529</v>
      </c>
      <c r="CN66" s="18">
        <f t="shared" si="165"/>
        <v>1.8652946910524104</v>
      </c>
      <c r="CO66" s="18">
        <f t="shared" si="165"/>
        <v>3.0828854237477521</v>
      </c>
      <c r="CP66" s="18">
        <f t="shared" si="165"/>
        <v>4.9598560795744175</v>
      </c>
      <c r="CR66" s="68">
        <f t="shared" si="137"/>
        <v>3.8974948171278805</v>
      </c>
      <c r="CS66" s="69">
        <f t="shared" si="138"/>
        <v>35.897312691299135</v>
      </c>
      <c r="CT66" s="69">
        <f t="shared" si="139"/>
        <v>39.794807508427013</v>
      </c>
    </row>
    <row r="67" spans="1:98" x14ac:dyDescent="0.2">
      <c r="A67" t="str">
        <f t="shared" si="103"/>
        <v>81 Process, plant and machine operatives</v>
      </c>
      <c r="B67" s="18">
        <f t="shared" si="157"/>
        <v>0.4927615869907136</v>
      </c>
      <c r="C67" s="18">
        <f t="shared" si="157"/>
        <v>0.48175447426398532</v>
      </c>
      <c r="D67" s="18">
        <f t="shared" si="157"/>
        <v>0.43439401185666099</v>
      </c>
      <c r="E67" s="18">
        <f t="shared" si="157"/>
        <v>0.56092719088351795</v>
      </c>
      <c r="F67" s="18">
        <f t="shared" si="157"/>
        <v>0.85511998645716147</v>
      </c>
      <c r="H67" s="68">
        <f t="shared" si="105"/>
        <v>277.55986552524604</v>
      </c>
      <c r="I67" s="69">
        <f t="shared" si="106"/>
        <v>121.02948678746701</v>
      </c>
      <c r="J67" s="69">
        <f t="shared" si="107"/>
        <v>398.589352312713</v>
      </c>
      <c r="L67" t="str">
        <f t="shared" si="140"/>
        <v>81 Process, plant and machine operatives</v>
      </c>
      <c r="M67" s="18">
        <f t="shared" si="158"/>
        <v>0.55653794517997912</v>
      </c>
      <c r="N67" s="18">
        <f t="shared" si="158"/>
        <v>0.54923994409584354</v>
      </c>
      <c r="O67" s="18">
        <f t="shared" si="158"/>
        <v>0.46568597589364175</v>
      </c>
      <c r="P67" s="18">
        <f t="shared" si="158"/>
        <v>0.66284251292197194</v>
      </c>
      <c r="Q67" s="18">
        <f t="shared" si="158"/>
        <v>0.86042827964208157</v>
      </c>
      <c r="S67" s="68">
        <f t="shared" si="109"/>
        <v>249.85383759201585</v>
      </c>
      <c r="T67" s="69">
        <f t="shared" si="110"/>
        <v>105.1313602182658</v>
      </c>
      <c r="U67" s="69">
        <f t="shared" si="111"/>
        <v>354.98519781028165</v>
      </c>
      <c r="W67" t="str">
        <f t="shared" si="141"/>
        <v>81 Process, plant and machine operatives</v>
      </c>
      <c r="X67" s="18">
        <f t="shared" si="159"/>
        <v>0.74291435144024243</v>
      </c>
      <c r="Y67" s="18">
        <f t="shared" si="159"/>
        <v>0.73647170276678264</v>
      </c>
      <c r="Z67" s="18">
        <f t="shared" si="159"/>
        <v>0.63749293941619278</v>
      </c>
      <c r="AA67" s="18">
        <f t="shared" si="159"/>
        <v>0.98757504332209478</v>
      </c>
      <c r="AB67" s="18">
        <f t="shared" si="159"/>
        <v>1.4606817360599529</v>
      </c>
      <c r="AD67" s="68">
        <f t="shared" si="113"/>
        <v>187.54278825255511</v>
      </c>
      <c r="AE67" s="69">
        <f t="shared" si="114"/>
        <v>107.71636844769763</v>
      </c>
      <c r="AF67" s="69">
        <f t="shared" si="115"/>
        <v>295.25915670025273</v>
      </c>
      <c r="AH67" t="str">
        <f t="shared" si="142"/>
        <v>81 Process, plant and machine operatives</v>
      </c>
      <c r="AI67" s="18">
        <f t="shared" si="160"/>
        <v>1.0632843072196001</v>
      </c>
      <c r="AJ67" s="18">
        <f t="shared" si="160"/>
        <v>1.131575494414875</v>
      </c>
      <c r="AK67" s="18">
        <f t="shared" si="160"/>
        <v>0.97581409788859297</v>
      </c>
      <c r="AL67" s="18">
        <f t="shared" si="160"/>
        <v>1.5039147309492906</v>
      </c>
      <c r="AM67" s="18">
        <f t="shared" si="160"/>
        <v>1.8650156465328724</v>
      </c>
      <c r="AO67" s="68">
        <f t="shared" si="117"/>
        <v>111.35822251053938</v>
      </c>
      <c r="AP67" s="69">
        <f t="shared" si="118"/>
        <v>77.699423204555856</v>
      </c>
      <c r="AQ67" s="69">
        <f t="shared" si="119"/>
        <v>189.05764571509525</v>
      </c>
      <c r="AS67" t="str">
        <f t="shared" si="143"/>
        <v>81 Process, plant and machine operatives</v>
      </c>
      <c r="AT67" s="18">
        <f t="shared" si="161"/>
        <v>2.7476797365892782</v>
      </c>
      <c r="AU67" s="18">
        <f t="shared" si="161"/>
        <v>2.597024903180027</v>
      </c>
      <c r="AV67" s="18">
        <f t="shared" si="161"/>
        <v>2.2216915960455927</v>
      </c>
      <c r="AW67" s="18">
        <f t="shared" si="161"/>
        <v>3.1552874373854247</v>
      </c>
      <c r="AX67" s="18">
        <f t="shared" si="161"/>
        <v>3.751108034260215</v>
      </c>
      <c r="AZ67" s="68">
        <f t="shared" si="121"/>
        <v>105.1255549444801</v>
      </c>
      <c r="BA67" s="69">
        <f t="shared" si="122"/>
        <v>77.388739029925588</v>
      </c>
      <c r="BB67" s="69">
        <f t="shared" si="123"/>
        <v>182.51429397440569</v>
      </c>
      <c r="BD67" t="str">
        <f t="shared" si="144"/>
        <v>81 Process, plant and machine operatives</v>
      </c>
      <c r="BE67" s="18">
        <f t="shared" si="162"/>
        <v>4.2232977611405094</v>
      </c>
      <c r="BF67" s="18">
        <f t="shared" si="162"/>
        <v>4.2070970302559285</v>
      </c>
      <c r="BG67" s="18">
        <f t="shared" si="162"/>
        <v>3.8393860656723797</v>
      </c>
      <c r="BH67" s="18">
        <f t="shared" si="162"/>
        <v>5.1448975155587968</v>
      </c>
      <c r="BI67" s="18">
        <f t="shared" si="162"/>
        <v>5.8620796325637246</v>
      </c>
      <c r="BK67" s="68">
        <f t="shared" si="125"/>
        <v>63.68793952101727</v>
      </c>
      <c r="BL67" s="69">
        <f t="shared" si="126"/>
        <v>53.892065047632634</v>
      </c>
      <c r="BM67" s="69">
        <f t="shared" si="127"/>
        <v>117.58000456864993</v>
      </c>
      <c r="BO67" t="str">
        <f t="shared" si="145"/>
        <v>81 Process, plant and machine operatives</v>
      </c>
      <c r="BP67" s="18">
        <f t="shared" si="163"/>
        <v>5.4543064061297875</v>
      </c>
      <c r="BQ67" s="18">
        <f t="shared" si="163"/>
        <v>5.5185298468412141</v>
      </c>
      <c r="BR67" s="18">
        <f t="shared" si="163"/>
        <v>5.2069504044242967</v>
      </c>
      <c r="BS67" s="18">
        <f t="shared" si="163"/>
        <v>6.8488636435445533</v>
      </c>
      <c r="BT67" s="18">
        <f t="shared" si="163"/>
        <v>7.673848870853436</v>
      </c>
      <c r="BV67" s="68">
        <f t="shared" si="129"/>
        <v>40.832853874231752</v>
      </c>
      <c r="BW67" s="69">
        <f t="shared" si="130"/>
        <v>57.056900353666407</v>
      </c>
      <c r="BX67" s="69">
        <f t="shared" si="131"/>
        <v>97.889754227898152</v>
      </c>
      <c r="BZ67" t="str">
        <f t="shared" si="146"/>
        <v>81 Process, plant and machine operatives</v>
      </c>
      <c r="CA67" s="18">
        <f t="shared" si="164"/>
        <v>7.1567985413003772</v>
      </c>
      <c r="CB67" s="18">
        <f t="shared" si="164"/>
        <v>7.0245855746946848</v>
      </c>
      <c r="CC67" s="18">
        <f t="shared" si="164"/>
        <v>6.6785179829680459</v>
      </c>
      <c r="CD67" s="18">
        <f t="shared" si="164"/>
        <v>8.2470196644668547</v>
      </c>
      <c r="CE67" s="18">
        <f t="shared" si="164"/>
        <v>6.510671266775649</v>
      </c>
      <c r="CG67" s="68">
        <f t="shared" si="133"/>
        <v>-45.869490491797222</v>
      </c>
      <c r="CH67" s="69">
        <f t="shared" si="134"/>
        <v>33.358203336165225</v>
      </c>
      <c r="CI67" s="69">
        <f t="shared" si="135"/>
        <v>-12.511287155631997</v>
      </c>
      <c r="CK67" t="str">
        <f t="shared" si="147"/>
        <v>81 Process, plant and machine operatives</v>
      </c>
      <c r="CL67" s="18">
        <f t="shared" si="165"/>
        <v>9.4528053795147464</v>
      </c>
      <c r="CM67" s="18">
        <f t="shared" si="165"/>
        <v>8.0458618097475973</v>
      </c>
      <c r="CN67" s="18">
        <f t="shared" si="165"/>
        <v>7.3037994564069564</v>
      </c>
      <c r="CO67" s="18">
        <f t="shared" si="165"/>
        <v>5.1351232994775593</v>
      </c>
      <c r="CP67" s="18">
        <f t="shared" si="165"/>
        <v>3.4739374631451012</v>
      </c>
      <c r="CR67" s="68">
        <f t="shared" si="137"/>
        <v>-81.415254791006959</v>
      </c>
      <c r="CS67" s="69">
        <f t="shared" si="138"/>
        <v>10.913396997820296</v>
      </c>
      <c r="CT67" s="69">
        <f t="shared" si="139"/>
        <v>-70.501857793186659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0.77710108687800705</v>
      </c>
      <c r="C68" s="18">
        <f t="shared" si="157"/>
        <v>1.0099616820194</v>
      </c>
      <c r="D68" s="18">
        <f t="shared" si="157"/>
        <v>0.77021952877281807</v>
      </c>
      <c r="E68" s="18">
        <f t="shared" si="157"/>
        <v>1.0735280323020877</v>
      </c>
      <c r="F68" s="18">
        <f t="shared" si="157"/>
        <v>1.3943602817795477</v>
      </c>
      <c r="H68" s="68">
        <f t="shared" si="105"/>
        <v>247.21867299753308</v>
      </c>
      <c r="I68" s="69">
        <f t="shared" si="106"/>
        <v>134.03241036134133</v>
      </c>
      <c r="J68" s="69">
        <f t="shared" si="107"/>
        <v>381.25108335887438</v>
      </c>
      <c r="L68" t="str">
        <f t="shared" si="140"/>
        <v>82 Transport and mobile machine drivers and operatives</v>
      </c>
      <c r="M68" s="18">
        <f t="shared" si="158"/>
        <v>0.69563163960000263</v>
      </c>
      <c r="N68" s="18">
        <f t="shared" si="158"/>
        <v>0.76374740616927572</v>
      </c>
      <c r="O68" s="18">
        <f t="shared" si="158"/>
        <v>0.60267118024385569</v>
      </c>
      <c r="P68" s="18">
        <f t="shared" si="158"/>
        <v>0.78317327100628642</v>
      </c>
      <c r="Q68" s="18">
        <f t="shared" si="158"/>
        <v>0.96336554634452387</v>
      </c>
      <c r="S68" s="68">
        <f t="shared" si="109"/>
        <v>202.67448478974157</v>
      </c>
      <c r="T68" s="69">
        <f t="shared" si="110"/>
        <v>118.36299984118645</v>
      </c>
      <c r="U68" s="69">
        <f t="shared" si="111"/>
        <v>321.03748463092802</v>
      </c>
      <c r="W68" t="str">
        <f t="shared" si="141"/>
        <v>82 Transport and mobile machine drivers and operatives</v>
      </c>
      <c r="X68" s="18">
        <f t="shared" si="159"/>
        <v>1.0363130777893059</v>
      </c>
      <c r="Y68" s="18">
        <f t="shared" si="159"/>
        <v>1.3016057074359668</v>
      </c>
      <c r="Z68" s="18">
        <f t="shared" si="159"/>
        <v>1.1351895444051643</v>
      </c>
      <c r="AA68" s="18">
        <f t="shared" si="159"/>
        <v>1.4418297714597863</v>
      </c>
      <c r="AB68" s="18">
        <f t="shared" si="159"/>
        <v>1.8136191690819647</v>
      </c>
      <c r="AD68" s="68">
        <f t="shared" si="113"/>
        <v>100.49335108134298</v>
      </c>
      <c r="AE68" s="69">
        <f t="shared" si="114"/>
        <v>100.57493732542456</v>
      </c>
      <c r="AF68" s="69">
        <f t="shared" si="115"/>
        <v>201.06828840676755</v>
      </c>
      <c r="AH68" t="str">
        <f t="shared" si="142"/>
        <v>82 Transport and mobile machine drivers and operatives</v>
      </c>
      <c r="AI68" s="18">
        <f t="shared" si="160"/>
        <v>1.6443982670123296</v>
      </c>
      <c r="AJ68" s="18">
        <f t="shared" si="160"/>
        <v>2.2352514776136894</v>
      </c>
      <c r="AK68" s="18">
        <f t="shared" si="160"/>
        <v>1.8570817283663044</v>
      </c>
      <c r="AL68" s="18">
        <f t="shared" si="160"/>
        <v>2.4863479636194188</v>
      </c>
      <c r="AM68" s="18">
        <f t="shared" si="160"/>
        <v>2.9225900303240904</v>
      </c>
      <c r="AO68" s="68">
        <f t="shared" si="117"/>
        <v>74.036619088856384</v>
      </c>
      <c r="AP68" s="69">
        <f t="shared" si="118"/>
        <v>89.846284713352048</v>
      </c>
      <c r="AQ68" s="69">
        <f t="shared" si="119"/>
        <v>163.88290380220843</v>
      </c>
      <c r="AS68" t="str">
        <f t="shared" si="143"/>
        <v>82 Transport and mobile machine drivers and operatives</v>
      </c>
      <c r="AT68" s="18">
        <f t="shared" si="161"/>
        <v>2.8580182817971469</v>
      </c>
      <c r="AU68" s="18">
        <f t="shared" si="161"/>
        <v>3.3303239784045218</v>
      </c>
      <c r="AV68" s="18">
        <f t="shared" si="161"/>
        <v>2.8518635629718379</v>
      </c>
      <c r="AW68" s="18">
        <f t="shared" si="161"/>
        <v>3.4696319793435975</v>
      </c>
      <c r="AX68" s="18">
        <f t="shared" si="161"/>
        <v>3.8212713251530777</v>
      </c>
      <c r="AZ68" s="68">
        <f t="shared" si="121"/>
        <v>62.788267030227182</v>
      </c>
      <c r="BA68" s="69">
        <f t="shared" si="122"/>
        <v>87.895112001910761</v>
      </c>
      <c r="BB68" s="69">
        <f t="shared" si="123"/>
        <v>150.68337903213794</v>
      </c>
      <c r="BD68" t="str">
        <f t="shared" si="144"/>
        <v>82 Transport and mobile machine drivers and operatives</v>
      </c>
      <c r="BE68" s="18">
        <f t="shared" si="162"/>
        <v>3.8565168364697331</v>
      </c>
      <c r="BF68" s="18">
        <f t="shared" si="162"/>
        <v>4.5429871202414196</v>
      </c>
      <c r="BG68" s="18">
        <f t="shared" si="162"/>
        <v>4.3480367845548855</v>
      </c>
      <c r="BH68" s="18">
        <f t="shared" si="162"/>
        <v>5.2500588086871662</v>
      </c>
      <c r="BI68" s="18">
        <f t="shared" si="162"/>
        <v>6.2654680540672594</v>
      </c>
      <c r="BK68" s="68">
        <f t="shared" si="125"/>
        <v>54.485265261204198</v>
      </c>
      <c r="BL68" s="69">
        <f t="shared" si="126"/>
        <v>67.99221302081034</v>
      </c>
      <c r="BM68" s="69">
        <f t="shared" si="127"/>
        <v>122.47747828201452</v>
      </c>
      <c r="BO68" t="str">
        <f t="shared" si="145"/>
        <v>82 Transport and mobile machine drivers and operatives</v>
      </c>
      <c r="BP68" s="18">
        <f t="shared" si="163"/>
        <v>6.1455585283958589</v>
      </c>
      <c r="BQ68" s="18">
        <f t="shared" si="163"/>
        <v>7.4257403716916848</v>
      </c>
      <c r="BR68" s="18">
        <f t="shared" si="163"/>
        <v>7.1366246273961185</v>
      </c>
      <c r="BS68" s="18">
        <f t="shared" si="163"/>
        <v>8.6664258308740418</v>
      </c>
      <c r="BT68" s="18">
        <f t="shared" si="163"/>
        <v>10.506921224055239</v>
      </c>
      <c r="BV68" s="68">
        <f t="shared" si="129"/>
        <v>40.687917460041774</v>
      </c>
      <c r="BW68" s="69">
        <f t="shared" si="130"/>
        <v>74.392877869145792</v>
      </c>
      <c r="BX68" s="69">
        <f t="shared" si="131"/>
        <v>115.08079532918758</v>
      </c>
      <c r="BZ68" t="str">
        <f t="shared" si="146"/>
        <v>82 Transport and mobile machine drivers and operatives</v>
      </c>
      <c r="CA68" s="18">
        <f t="shared" si="164"/>
        <v>8.8065627065334873</v>
      </c>
      <c r="CB68" s="18">
        <f t="shared" si="164"/>
        <v>9.7900611553170105</v>
      </c>
      <c r="CC68" s="18">
        <f t="shared" si="164"/>
        <v>9.6285573523729191</v>
      </c>
      <c r="CD68" s="18">
        <f t="shared" si="164"/>
        <v>10.537005292784105</v>
      </c>
      <c r="CE68" s="18">
        <f t="shared" si="164"/>
        <v>13.01689483327463</v>
      </c>
      <c r="CG68" s="68">
        <f t="shared" si="133"/>
        <v>-24.934112882575718</v>
      </c>
      <c r="CH68" s="69">
        <f t="shared" si="134"/>
        <v>41.690161977603026</v>
      </c>
      <c r="CI68" s="69">
        <f t="shared" si="135"/>
        <v>16.756049095027304</v>
      </c>
      <c r="CK68" t="str">
        <f t="shared" si="147"/>
        <v>82 Transport and mobile machine drivers and operatives</v>
      </c>
      <c r="CL68" s="18">
        <f t="shared" si="165"/>
        <v>9.8157722417987294</v>
      </c>
      <c r="CM68" s="18">
        <f t="shared" si="165"/>
        <v>12.848440331933334</v>
      </c>
      <c r="CN68" s="18">
        <f t="shared" si="165"/>
        <v>11.863971134851431</v>
      </c>
      <c r="CO68" s="18">
        <f t="shared" si="165"/>
        <v>12.057687157451172</v>
      </c>
      <c r="CP68" s="18">
        <f t="shared" si="165"/>
        <v>8.2779868032964927</v>
      </c>
      <c r="CR68" s="68">
        <f t="shared" si="137"/>
        <v>-72.736720011114613</v>
      </c>
      <c r="CS68" s="69">
        <f t="shared" si="138"/>
        <v>22.869071818608344</v>
      </c>
      <c r="CT68" s="69">
        <f t="shared" si="139"/>
        <v>-49.867648192506259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7.3369098243885504E-3</v>
      </c>
      <c r="C69" s="18">
        <f t="shared" si="157"/>
        <v>5.4123572894390548E-3</v>
      </c>
      <c r="D69" s="18">
        <f t="shared" si="157"/>
        <v>4.4030488044107894E-3</v>
      </c>
      <c r="E69" s="18">
        <f t="shared" si="157"/>
        <v>4.2233935033638946E-3</v>
      </c>
      <c r="F69" s="18">
        <f t="shared" si="157"/>
        <v>4.8056185527987523E-3</v>
      </c>
      <c r="H69" s="68">
        <f t="shared" si="105"/>
        <v>109.33333462432469</v>
      </c>
      <c r="I69" s="69">
        <f t="shared" si="106"/>
        <v>85.015608562835894</v>
      </c>
      <c r="J69" s="69">
        <f t="shared" si="107"/>
        <v>194.34894318716061</v>
      </c>
      <c r="L69" t="str">
        <f t="shared" si="140"/>
        <v>91 Elementary trades and related occupations</v>
      </c>
      <c r="M69" s="18">
        <f t="shared" si="158"/>
        <v>0.32866463343159857</v>
      </c>
      <c r="N69" s="18">
        <f t="shared" si="158"/>
        <v>0.28448382910856501</v>
      </c>
      <c r="O69" s="18">
        <f t="shared" si="158"/>
        <v>0.19134834114511748</v>
      </c>
      <c r="P69" s="18">
        <f t="shared" si="158"/>
        <v>0.20931605958485308</v>
      </c>
      <c r="Q69" s="18">
        <f t="shared" si="158"/>
        <v>0.2706650666138577</v>
      </c>
      <c r="S69" s="68">
        <f t="shared" si="109"/>
        <v>167.83827003877633</v>
      </c>
      <c r="T69" s="69">
        <f t="shared" si="110"/>
        <v>92.476198467231868</v>
      </c>
      <c r="U69" s="69">
        <f t="shared" si="111"/>
        <v>260.31446850600821</v>
      </c>
      <c r="W69" t="str">
        <f t="shared" si="141"/>
        <v>91 Elementary trades and related occupations</v>
      </c>
      <c r="X69" s="18">
        <f t="shared" si="159"/>
        <v>0.48340359463742172</v>
      </c>
      <c r="Y69" s="18">
        <f t="shared" si="159"/>
        <v>0.40202981465602711</v>
      </c>
      <c r="Z69" s="18">
        <f t="shared" si="159"/>
        <v>0.32700580632369219</v>
      </c>
      <c r="AA69" s="18">
        <f t="shared" si="159"/>
        <v>0.3163620461849499</v>
      </c>
      <c r="AB69" s="18">
        <f t="shared" si="159"/>
        <v>0.33011279329339865</v>
      </c>
      <c r="AD69" s="68">
        <f t="shared" si="113"/>
        <v>26.686153802287134</v>
      </c>
      <c r="AE69" s="69">
        <f t="shared" si="114"/>
        <v>70.68379411390444</v>
      </c>
      <c r="AF69" s="69">
        <f t="shared" si="115"/>
        <v>97.369947916191563</v>
      </c>
      <c r="AH69" t="str">
        <f t="shared" si="142"/>
        <v>91 Elementary trades and related occupations</v>
      </c>
      <c r="AI69" s="18">
        <f t="shared" si="160"/>
        <v>1.048168738877693</v>
      </c>
      <c r="AJ69" s="18">
        <f t="shared" si="160"/>
        <v>0.97497652258760026</v>
      </c>
      <c r="AK69" s="18">
        <f t="shared" si="160"/>
        <v>0.75770397345265228</v>
      </c>
      <c r="AL69" s="18">
        <f t="shared" si="160"/>
        <v>0.81110188766582558</v>
      </c>
      <c r="AM69" s="18">
        <f t="shared" si="160"/>
        <v>0.93227699570372169</v>
      </c>
      <c r="AO69" s="68">
        <f t="shared" si="117"/>
        <v>36.065856480314892</v>
      </c>
      <c r="AP69" s="69">
        <f t="shared" si="118"/>
        <v>71.260833432747347</v>
      </c>
      <c r="AQ69" s="69">
        <f t="shared" si="119"/>
        <v>107.32668991306224</v>
      </c>
      <c r="AS69" t="str">
        <f t="shared" si="143"/>
        <v>91 Elementary trades and related occupations</v>
      </c>
      <c r="AT69" s="18">
        <f t="shared" si="161"/>
        <v>1.2225917902485608</v>
      </c>
      <c r="AU69" s="18">
        <f t="shared" si="161"/>
        <v>1.0970431369141982</v>
      </c>
      <c r="AV69" s="18">
        <f t="shared" si="161"/>
        <v>0.94984755862509895</v>
      </c>
      <c r="AW69" s="18">
        <f t="shared" si="161"/>
        <v>0.94905832578419291</v>
      </c>
      <c r="AX69" s="18">
        <f t="shared" si="161"/>
        <v>0.9683553102864827</v>
      </c>
      <c r="AZ69" s="68">
        <f t="shared" si="121"/>
        <v>23.858209241777338</v>
      </c>
      <c r="BA69" s="69">
        <f t="shared" si="122"/>
        <v>61.379965228745462</v>
      </c>
      <c r="BB69" s="69">
        <f t="shared" si="123"/>
        <v>85.238174470522793</v>
      </c>
      <c r="BD69" t="str">
        <f t="shared" si="144"/>
        <v>91 Elementary trades and related occupations</v>
      </c>
      <c r="BE69" s="18">
        <f t="shared" si="162"/>
        <v>1.4770997354321269</v>
      </c>
      <c r="BF69" s="18">
        <f t="shared" si="162"/>
        <v>1.3667849233839395</v>
      </c>
      <c r="BG69" s="18">
        <f t="shared" si="162"/>
        <v>1.1984580456978042</v>
      </c>
      <c r="BH69" s="18">
        <f t="shared" si="162"/>
        <v>1.1798315018191683</v>
      </c>
      <c r="BI69" s="18">
        <f t="shared" si="162"/>
        <v>1.3980934422636055</v>
      </c>
      <c r="BK69" s="68">
        <f t="shared" si="125"/>
        <v>25.066246469433661</v>
      </c>
      <c r="BL69" s="69">
        <f t="shared" si="126"/>
        <v>38.429267714024469</v>
      </c>
      <c r="BM69" s="69">
        <f t="shared" si="127"/>
        <v>63.495514183458127</v>
      </c>
      <c r="BO69" t="str">
        <f t="shared" si="145"/>
        <v>91 Elementary trades and related occupations</v>
      </c>
      <c r="BP69" s="18">
        <f t="shared" si="163"/>
        <v>2.4659952196405466</v>
      </c>
      <c r="BQ69" s="18">
        <f t="shared" si="163"/>
        <v>2.2705910674876506</v>
      </c>
      <c r="BR69" s="18">
        <f t="shared" si="163"/>
        <v>2.1832228665712954</v>
      </c>
      <c r="BS69" s="18">
        <f t="shared" si="163"/>
        <v>2.0200117715424648</v>
      </c>
      <c r="BT69" s="18">
        <f t="shared" si="163"/>
        <v>2.2982437332656711</v>
      </c>
      <c r="BV69" s="68">
        <f t="shared" si="129"/>
        <v>0.59402656652415886</v>
      </c>
      <c r="BW69" s="69">
        <f t="shared" si="130"/>
        <v>38.790156906376588</v>
      </c>
      <c r="BX69" s="69">
        <f t="shared" si="131"/>
        <v>39.384183472900745</v>
      </c>
      <c r="BZ69" t="str">
        <f t="shared" si="146"/>
        <v>91 Elementary trades and related occupations</v>
      </c>
      <c r="CA69" s="18">
        <f t="shared" si="164"/>
        <v>4.899456486516474</v>
      </c>
      <c r="CB69" s="18">
        <f t="shared" si="164"/>
        <v>4.764023546322437</v>
      </c>
      <c r="CC69" s="18">
        <f t="shared" si="164"/>
        <v>4.4831894753302937</v>
      </c>
      <c r="CD69" s="18">
        <f t="shared" si="164"/>
        <v>4.0975050334774661</v>
      </c>
      <c r="CE69" s="18">
        <f t="shared" si="164"/>
        <v>4.9533316147466788</v>
      </c>
      <c r="CG69" s="68">
        <f t="shared" si="133"/>
        <v>-38.651103284619147</v>
      </c>
      <c r="CH69" s="69">
        <f t="shared" si="134"/>
        <v>30.735619193620622</v>
      </c>
      <c r="CI69" s="69">
        <f t="shared" si="135"/>
        <v>-7.9154840909985245</v>
      </c>
      <c r="CK69" t="str">
        <f t="shared" si="147"/>
        <v>91 Elementary trades and related occupations</v>
      </c>
      <c r="CL69" s="18">
        <f t="shared" si="165"/>
        <v>6.6402167270840042</v>
      </c>
      <c r="CM69" s="18">
        <f t="shared" si="165"/>
        <v>6.2708836997244406</v>
      </c>
      <c r="CN69" s="18">
        <f t="shared" si="165"/>
        <v>6.1244303565007421</v>
      </c>
      <c r="CO69" s="18">
        <f t="shared" si="165"/>
        <v>5.7460982893392316</v>
      </c>
      <c r="CP69" s="18">
        <f t="shared" si="165"/>
        <v>5.7800311191185454</v>
      </c>
      <c r="CR69" s="68">
        <f t="shared" si="137"/>
        <v>-63.123649723813898</v>
      </c>
      <c r="CS69" s="69">
        <f t="shared" si="138"/>
        <v>18.250796733602009</v>
      </c>
      <c r="CT69" s="69">
        <f t="shared" si="139"/>
        <v>-44.872852990211896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0.52355854437765803</v>
      </c>
      <c r="C70" s="18">
        <f t="shared" si="157"/>
        <v>0.53436009677724461</v>
      </c>
      <c r="D70" s="18">
        <f t="shared" si="157"/>
        <v>0.47825552380347802</v>
      </c>
      <c r="E70" s="18">
        <f t="shared" si="157"/>
        <v>0.56554590146546246</v>
      </c>
      <c r="F70" s="18">
        <f t="shared" si="157"/>
        <v>0.64686881256222672</v>
      </c>
      <c r="H70" s="68">
        <f t="shared" si="105"/>
        <v>159.41722757044354</v>
      </c>
      <c r="I70" s="69">
        <f t="shared" si="106"/>
        <v>95.460212589831244</v>
      </c>
      <c r="J70" s="69">
        <f t="shared" si="107"/>
        <v>254.87744016027477</v>
      </c>
      <c r="L70" t="str">
        <f t="shared" ref="L70" si="166">A70</f>
        <v>92 Elementary administration and service occupations</v>
      </c>
      <c r="M70" s="18">
        <f t="shared" si="158"/>
        <v>1.9698400500103082</v>
      </c>
      <c r="N70" s="18">
        <f t="shared" si="158"/>
        <v>1.9174306658700764</v>
      </c>
      <c r="O70" s="18">
        <f t="shared" si="158"/>
        <v>1.8144120736223159</v>
      </c>
      <c r="P70" s="18">
        <f t="shared" si="158"/>
        <v>2.1759048578853522</v>
      </c>
      <c r="Q70" s="18">
        <f t="shared" si="158"/>
        <v>2.960020384350492</v>
      </c>
      <c r="S70" s="68">
        <f t="shared" si="109"/>
        <v>208.90426196602485</v>
      </c>
      <c r="T70" s="69">
        <f t="shared" si="110"/>
        <v>106.86798463107672</v>
      </c>
      <c r="U70" s="69">
        <f t="shared" si="111"/>
        <v>315.77224659710157</v>
      </c>
      <c r="W70" t="str">
        <f t="shared" ref="W70" si="167">A70</f>
        <v>92 Elementary administration and service occupations</v>
      </c>
      <c r="X70" s="18">
        <f t="shared" si="159"/>
        <v>3.3952321426283278</v>
      </c>
      <c r="Y70" s="18">
        <f t="shared" si="159"/>
        <v>3.3425808630850913</v>
      </c>
      <c r="Z70" s="18">
        <f t="shared" si="159"/>
        <v>3.3176712480031831</v>
      </c>
      <c r="AA70" s="18">
        <f t="shared" si="159"/>
        <v>3.8316414540474035</v>
      </c>
      <c r="AB70" s="18">
        <f t="shared" si="159"/>
        <v>4.4151498175597874</v>
      </c>
      <c r="AD70" s="68">
        <f t="shared" si="113"/>
        <v>67.00687728974674</v>
      </c>
      <c r="AE70" s="69">
        <f t="shared" si="114"/>
        <v>88.963914940368085</v>
      </c>
      <c r="AF70" s="69">
        <f t="shared" si="115"/>
        <v>155.97079223011482</v>
      </c>
      <c r="AH70" t="str">
        <f t="shared" ref="AH70" si="168">L70</f>
        <v>92 Elementary administration and service occupations</v>
      </c>
      <c r="AI70" s="18">
        <f t="shared" si="160"/>
        <v>4.9109134114505544</v>
      </c>
      <c r="AJ70" s="18">
        <f t="shared" si="160"/>
        <v>5.3431820404839296</v>
      </c>
      <c r="AK70" s="18">
        <f t="shared" si="160"/>
        <v>5.236907612834842</v>
      </c>
      <c r="AL70" s="18">
        <f t="shared" si="160"/>
        <v>6.4755343922413182</v>
      </c>
      <c r="AM70" s="18">
        <f t="shared" si="160"/>
        <v>8.247850885269651</v>
      </c>
      <c r="AO70" s="68">
        <f t="shared" si="117"/>
        <v>74.168513320196809</v>
      </c>
      <c r="AP70" s="69">
        <f t="shared" si="118"/>
        <v>83.746918796892544</v>
      </c>
      <c r="AQ70" s="69">
        <f t="shared" si="119"/>
        <v>157.91543211708932</v>
      </c>
      <c r="AS70" t="str">
        <f t="shared" ref="AS70" si="169">W70</f>
        <v>92 Elementary administration and service occupations</v>
      </c>
      <c r="AT70" s="18">
        <f t="shared" si="161"/>
        <v>4.9757472173974939</v>
      </c>
      <c r="AU70" s="18">
        <f t="shared" si="161"/>
        <v>4.8637563767562311</v>
      </c>
      <c r="AV70" s="18">
        <f t="shared" si="161"/>
        <v>4.9522464836360021</v>
      </c>
      <c r="AW70" s="18">
        <f t="shared" si="161"/>
        <v>5.7199560492189248</v>
      </c>
      <c r="AX70" s="18">
        <f t="shared" si="161"/>
        <v>6.834043422895923</v>
      </c>
      <c r="AZ70" s="68">
        <f t="shared" si="121"/>
        <v>67.656135195647266</v>
      </c>
      <c r="BA70" s="69">
        <f t="shared" si="122"/>
        <v>83.49180675327905</v>
      </c>
      <c r="BB70" s="69">
        <f t="shared" si="123"/>
        <v>151.1479419489263</v>
      </c>
      <c r="BD70" t="str">
        <f t="shared" ref="BD70" si="170">AH70</f>
        <v>92 Elementary administration and service occupations</v>
      </c>
      <c r="BE70" s="18">
        <f t="shared" si="162"/>
        <v>7.7749426909833677</v>
      </c>
      <c r="BF70" s="18">
        <f t="shared" si="162"/>
        <v>6.908340328924516</v>
      </c>
      <c r="BG70" s="18">
        <f t="shared" si="162"/>
        <v>6.670467753505088</v>
      </c>
      <c r="BH70" s="18">
        <f t="shared" si="162"/>
        <v>6.6740700376048654</v>
      </c>
      <c r="BI70" s="18">
        <f t="shared" si="162"/>
        <v>6.2707276058463215</v>
      </c>
      <c r="BK70" s="68">
        <f t="shared" si="125"/>
        <v>0.78325933408051784</v>
      </c>
      <c r="BL70" s="69">
        <f t="shared" si="126"/>
        <v>50.440069508178041</v>
      </c>
      <c r="BM70" s="69">
        <f t="shared" si="127"/>
        <v>51.223328842258567</v>
      </c>
      <c r="BO70" t="str">
        <f t="shared" ref="BO70" si="171">AS70</f>
        <v>92 Elementary administration and service occupations</v>
      </c>
      <c r="BP70" s="18">
        <f t="shared" si="163"/>
        <v>12.42661732354942</v>
      </c>
      <c r="BQ70" s="18">
        <f t="shared" si="163"/>
        <v>12.491622471493416</v>
      </c>
      <c r="BR70" s="18">
        <f t="shared" si="163"/>
        <v>11.829313893214263</v>
      </c>
      <c r="BS70" s="18">
        <f t="shared" si="163"/>
        <v>12.753924316923376</v>
      </c>
      <c r="BT70" s="18">
        <f t="shared" si="163"/>
        <v>13.473652828803139</v>
      </c>
      <c r="BV70" s="68">
        <f t="shared" si="129"/>
        <v>8.8428677783409633</v>
      </c>
      <c r="BW70" s="69">
        <f t="shared" si="130"/>
        <v>56.667210714011482</v>
      </c>
      <c r="BX70" s="69">
        <f t="shared" si="131"/>
        <v>65.510078492352449</v>
      </c>
      <c r="BZ70" t="str">
        <f t="shared" ref="BZ70" si="172">BD70</f>
        <v>92 Elementary administration and service occupations</v>
      </c>
      <c r="CA70" s="18">
        <f t="shared" si="164"/>
        <v>16.39949578767067</v>
      </c>
      <c r="CB70" s="18">
        <f t="shared" si="164"/>
        <v>16.887058255292224</v>
      </c>
      <c r="CC70" s="18">
        <f t="shared" si="164"/>
        <v>15.917389667749484</v>
      </c>
      <c r="CD70" s="18">
        <f t="shared" si="164"/>
        <v>17.083077051312205</v>
      </c>
      <c r="CE70" s="18">
        <f t="shared" si="164"/>
        <v>18.0975863646458</v>
      </c>
      <c r="CG70" s="68">
        <f t="shared" si="133"/>
        <v>-36.868623810343905</v>
      </c>
      <c r="CH70" s="69">
        <f t="shared" si="134"/>
        <v>34.958055280629345</v>
      </c>
      <c r="CI70" s="69">
        <f t="shared" si="135"/>
        <v>-1.9105685297145583</v>
      </c>
      <c r="CK70" t="str">
        <f t="shared" ref="CK70" si="173">BO70</f>
        <v>92 Elementary administration and service occupations</v>
      </c>
      <c r="CL70" s="18">
        <f t="shared" si="165"/>
        <v>21.803272410784363</v>
      </c>
      <c r="CM70" s="18">
        <f t="shared" si="165"/>
        <v>18.027888818115702</v>
      </c>
      <c r="CN70" s="18">
        <f t="shared" si="165"/>
        <v>17.855950430723709</v>
      </c>
      <c r="CO70" s="18">
        <f t="shared" si="165"/>
        <v>17.382747028607884</v>
      </c>
      <c r="CP70" s="18">
        <f t="shared" si="165"/>
        <v>15.602181668384709</v>
      </c>
      <c r="CR70" s="68">
        <f t="shared" si="137"/>
        <v>-65.858247151257643</v>
      </c>
      <c r="CS70" s="69">
        <f t="shared" si="138"/>
        <v>17.040009575824762</v>
      </c>
      <c r="CT70" s="69">
        <f t="shared" si="139"/>
        <v>-48.818237575432882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91.797346920962624</v>
      </c>
      <c r="I72" s="67">
        <f>IF(D35&gt;0,I35/D35*100,0)</f>
        <v>68.342005633147849</v>
      </c>
      <c r="J72" s="67">
        <f t="shared" ref="J72" si="175">IF(D35&gt;0,(J35/D35)*100,0)</f>
        <v>160.1393525541105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89.349919841018448</v>
      </c>
      <c r="T72" s="67">
        <f t="shared" ref="T72" si="177">IF(O35&gt;0,T35/O35*100,0)</f>
        <v>70.62490601216092</v>
      </c>
      <c r="U72" s="67">
        <f t="shared" ref="U72" si="178">IF(O35&gt;0,(U35/O35)*100,0)</f>
        <v>159.97482585317937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25.493797016659325</v>
      </c>
      <c r="AE72" s="67">
        <f t="shared" ref="AE72" si="180">IF(Z35&gt;0,AE35/Z35*100,0)</f>
        <v>62.551458579948857</v>
      </c>
      <c r="AF72" s="67">
        <f t="shared" ref="AF72" si="181">IF(Z35&gt;0,(AF35/Z35)*100,0)</f>
        <v>88.045255596608186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10.586918460377227</v>
      </c>
      <c r="AP72" s="67">
        <f t="shared" ref="AP72" si="183">IF(AK35&gt;0,AP35/AK35*100,0)</f>
        <v>55.523117884690997</v>
      </c>
      <c r="AQ72" s="67">
        <f t="shared" ref="AQ72" si="184">IF(AK35&gt;0,(AQ35/AK35)*100,0)</f>
        <v>66.110036345068224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21.490961441801577</v>
      </c>
      <c r="BA72" s="67">
        <f t="shared" ref="BA72" si="186">IF(AV35&gt;0,BA35/AV35*100,0)</f>
        <v>57.005187172408597</v>
      </c>
      <c r="BB72" s="67">
        <f t="shared" ref="BB72" si="187">IF(AV35&gt;0,(BB35/AV35)*100,0)</f>
        <v>78.496148614210171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7.2078909717515067</v>
      </c>
      <c r="BL72" s="67">
        <f t="shared" ref="BL72" si="189">IF(BG35&gt;0,BL35/BG35*100,0)</f>
        <v>46.939913278654863</v>
      </c>
      <c r="BM72" s="67">
        <f t="shared" ref="BM72" si="190">IF(BG35&gt;0,(BM35/BG35)*100,0)</f>
        <v>54.147804250406374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-4.440431681956639</v>
      </c>
      <c r="BW72" s="67">
        <f t="shared" ref="BW72" si="192">IF(BR35&gt;0,BW35/BR35*100,0)</f>
        <v>48.626839607931316</v>
      </c>
      <c r="BX72" s="67">
        <f t="shared" ref="BX72" si="193">IF(BR35&gt;0,(BX35/BR35)*100,0)</f>
        <v>44.186407925974677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-44.473992563167691</v>
      </c>
      <c r="CH72" s="67">
        <f t="shared" ref="CH72" si="195">IF(CC35&gt;0,CH35/CC35*100,0)</f>
        <v>31.594949078848995</v>
      </c>
      <c r="CI72" s="67">
        <f t="shared" ref="CI72" si="196">IF(CC35&gt;0,(CI35/CC35)*100,0)</f>
        <v>-12.879043484318696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-60.926397381945208</v>
      </c>
      <c r="CS72" s="67">
        <f t="shared" ref="CS72" si="198">IF(CN35&gt;0,CS35/CN35*100,0)</f>
        <v>19.871846406396791</v>
      </c>
      <c r="CT72" s="67">
        <f t="shared" ref="CT72" si="199">IF(CN35&gt;0,(CT35/CN35)*100,0)</f>
        <v>-41.054550975548409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Stoke-on-Trent and Staffordshire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Stoke-on-Trent and Staffordshire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Stoke-on-Trent and Staffordshire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Stoke-on-Trent and Staffordshire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Stoke-on-Trent and Staffordshire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Stoke-on-Trent and Staffordshire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Stoke-on-Trent and Staffordshire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Stoke-on-Trent and Staffordshire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Stoke-on-Trent and Staffordshire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8.925701721314482</v>
      </c>
      <c r="C82" s="18">
        <f t="shared" si="210"/>
        <v>-6.9520863695421875</v>
      </c>
      <c r="D82" s="18">
        <f t="shared" si="210"/>
        <v>3.9160583201194976</v>
      </c>
      <c r="E82" s="18">
        <f t="shared" si="210"/>
        <v>4.5452810587812031</v>
      </c>
      <c r="F82" s="18">
        <f t="shared" ref="F82:F107" si="211">IF(AND(F$6-C$6 &lt;&gt; 0,C8&lt;&gt;0,F8&lt;&gt;0),(EXP(LN(F8/C8)/(F$6-C$6))-1)*100,0)</f>
        <v>3.5911774325058765</v>
      </c>
      <c r="H82" s="18">
        <f t="shared" ref="H82:H107" si="212">IF($F$6-$D$6 &lt;&gt; 0,(EXP(LN(1+(H45/100))/($F$6-$D$6))-1)*100,0)</f>
        <v>4.3351179466659007</v>
      </c>
      <c r="I82" s="18">
        <f t="shared" ref="I82:I107" si="213">IF(D8&gt;0,((1+(I8/D8))^(1/($F$6-$D$6))-1)*100,0)</f>
        <v>3.6543366136350564</v>
      </c>
      <c r="J82" s="18">
        <f t="shared" ref="J82:J107" si="214">IF($F$6-$D$6 &lt;&gt; 0,(EXP(LN(1+(J45/100))/($F$6-$D$6))-1)*100,0)</f>
        <v>6.5860778517689011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11.402931283562934</v>
      </c>
      <c r="N82" s="18">
        <f t="shared" si="215"/>
        <v>-3.4841207344169289</v>
      </c>
      <c r="O82" s="18">
        <f t="shared" si="215"/>
        <v>3.3439722022553964</v>
      </c>
      <c r="P82" s="18">
        <f t="shared" si="215"/>
        <v>4.364885499001625</v>
      </c>
      <c r="Q82" s="18">
        <f t="shared" ref="Q82:Q107" si="216">IF(AND(Q$6-N$6 &lt;&gt; 0,N8&lt;&gt;0,Q8&lt;&gt;0),(EXP(LN(Q8/N8)/(Q$6-N$6))-1)*100,0)</f>
        <v>3.5375855756924368</v>
      </c>
      <c r="S82" s="18">
        <f t="shared" ref="S82:S107" si="217">IF($F$6-$D$6 &lt;&gt; 0,(EXP(LN(1+(S45/100))/($F$6-$D$6))-1)*100,0)</f>
        <v>4.0234653600937476</v>
      </c>
      <c r="T82" s="18">
        <f t="shared" ref="T82:T107" si="218">IF(O8&gt;0,((1+(T8/O8))^(1/($F$6-$D$6))-1)*100,0)</f>
        <v>3.5835565203798048</v>
      </c>
      <c r="U82" s="18">
        <f t="shared" ref="U82:U107" si="219">IF($F$6-$D$6 &lt;&gt; 0,(EXP(LN(1+(U45/100))/($F$6-$D$6))-1)*100,0)</f>
        <v>6.3069709441583743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2.3936746348738547</v>
      </c>
      <c r="Y82" s="18">
        <f t="shared" si="220"/>
        <v>7.3714189482350978</v>
      </c>
      <c r="Z82" s="18">
        <f t="shared" si="220"/>
        <v>-0.3764034671759231</v>
      </c>
      <c r="AA82" s="18">
        <f t="shared" si="220"/>
        <v>1.5382415363982771</v>
      </c>
      <c r="AB82" s="18">
        <f t="shared" ref="AB82:AB107" si="221">IF(AND(AB$6-Y$6 &lt;&gt; 0,Y8&lt;&gt;0,AB8&lt;&gt;0),(EXP(LN(AB8/Y8)/(AB$6-Y$6))-1)*100,0)</f>
        <v>1.2889944202263859</v>
      </c>
      <c r="AD82" s="18">
        <f t="shared" ref="AD82:AD107" si="222">IF($F$6-$D$6 &lt;&gt; 0,(EXP(LN(1+(AD45/100))/($F$6-$D$6))-1)*100,0)</f>
        <v>0.89597249852564342</v>
      </c>
      <c r="AE82" s="18">
        <f t="shared" ref="AE82:AE107" si="223">IF(Z8&gt;0,((1+(AE8/Z8))^(1/($F$6-$D$6))-1)*100,0)</f>
        <v>3.1859658020046311</v>
      </c>
      <c r="AF82" s="18">
        <f t="shared" ref="AF82:AF107" si="224">IF($F$6-$D$6 &lt;&gt; 0,(EXP(LN(1+(AF45/100))/($F$6-$D$6))-1)*100,0)</f>
        <v>3.7769174743615741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1.4966087224794755</v>
      </c>
      <c r="AJ82" s="18">
        <f t="shared" si="225"/>
        <v>11.028510161713267</v>
      </c>
      <c r="AK82" s="18">
        <f t="shared" si="225"/>
        <v>-1.6941334740930736</v>
      </c>
      <c r="AL82" s="18">
        <f t="shared" si="225"/>
        <v>0.87882710590010404</v>
      </c>
      <c r="AM82" s="18">
        <f t="shared" ref="AM82:AM107" si="226">IF(AND(AM$6-AJ$6 &lt;&gt; 0,AJ8&lt;&gt;0,AM8&lt;&gt;0),(EXP(LN(AM8/AJ8)/(AM$6-AJ$6))-1)*100,0)</f>
        <v>0.66899796311519211</v>
      </c>
      <c r="AO82" s="18">
        <f t="shared" ref="AO82:AO107" si="227">IF($F$6-$D$6 &lt;&gt; 0,(EXP(LN(1+(AO45/100))/($F$6-$D$6))-1)*100,0)</f>
        <v>1.3776853881286577E-2</v>
      </c>
      <c r="AP82" s="18">
        <f t="shared" ref="AP82:AP107" si="228">IF(AK8&gt;0,((1+(AP8/AK8))^(1/($F$6-$D$6))-1)*100,0)</f>
        <v>2.798758759281017</v>
      </c>
      <c r="AQ82" s="18">
        <f t="shared" ref="AQ82:AQ107" si="229">IF($F$6-$D$6 &lt;&gt; 0,(EXP(LN(1+(AQ45/100))/($F$6-$D$6))-1)*100,0)</f>
        <v>2.8081227676136855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1.0842583729484323</v>
      </c>
      <c r="AU82" s="18">
        <f t="shared" si="230"/>
        <v>6.0809779698338673</v>
      </c>
      <c r="AV82" s="18">
        <f t="shared" si="230"/>
        <v>-1.9576532061056362</v>
      </c>
      <c r="AW82" s="18">
        <f t="shared" si="230"/>
        <v>0.7611146461597329</v>
      </c>
      <c r="AX82" s="18">
        <f t="shared" ref="AX82:AX107" si="231">IF(AND(AX$6-AU$6 &lt;&gt; 0,AU8&lt;&gt;0,AX8&lt;&gt;0),(EXP(LN(AX8/AU8)/(AX$6-AU$6))-1)*100,0)</f>
        <v>0.22526825642739112</v>
      </c>
      <c r="AZ82" s="18">
        <f t="shared" ref="AZ82:AZ107" si="232">IF($F$6-$D$6 &lt;&gt; 0,(EXP(LN(1+(AZ45/100))/($F$6-$D$6))-1)*100,0)</f>
        <v>-0.15341669153366988</v>
      </c>
      <c r="BA82" s="18">
        <f t="shared" ref="BA82:BA107" si="233">IF(AV8&gt;0,((1+(BA8/AV8))^(1/($F$6-$D$6))-1)*100,0)</f>
        <v>2.7588090927120668</v>
      </c>
      <c r="BB82" s="18">
        <f t="shared" ref="BB82:BB107" si="234">IF($F$6-$D$6 &lt;&gt; 0,(EXP(LN(1+(BB45/100))/($F$6-$D$6))-1)*100,0)</f>
        <v>2.6543768268990409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5.9663841214590452</v>
      </c>
      <c r="BF82" s="18">
        <f t="shared" si="235"/>
        <v>2.027448461399417</v>
      </c>
      <c r="BG82" s="18">
        <f t="shared" si="235"/>
        <v>-1.674645998805091</v>
      </c>
      <c r="BH82" s="18">
        <f t="shared" si="235"/>
        <v>0.82207185754394896</v>
      </c>
      <c r="BI82" s="18">
        <f t="shared" ref="BI82:BI107" si="236">IF(AND(BI$6-BF$6 &lt;&gt; 0,BF8&lt;&gt;0,BI8&lt;&gt;0),(EXP(LN(BI8/BF8)/(BI$6-BF$6))-1)*100,0)</f>
        <v>0.10944410928901416</v>
      </c>
      <c r="BK82" s="18">
        <f t="shared" ref="BK82:BK107" si="237">IF($F$6-$D$6 &lt;&gt; 0,(EXP(LN(1+(BK45/100))/($F$6-$D$6))-1)*100,0)</f>
        <v>-1.7133276057723634E-2</v>
      </c>
      <c r="BL82" s="18">
        <f t="shared" ref="BL82:BL107" si="238">IF(BG8&gt;0,((1+(BL8/BG8))^(1/($F$6-$D$6))-1)*100,0)</f>
        <v>2.3832706743327048</v>
      </c>
      <c r="BM82" s="18">
        <f t="shared" ref="BM82:BM107" si="239">IF($F$6-$D$6 &lt;&gt; 0,(EXP(LN(1+(BM45/100))/($F$6-$D$6))-1)*100,0)</f>
        <v>2.3709544013416961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3.8950702564453543</v>
      </c>
      <c r="BQ82" s="18">
        <f t="shared" si="240"/>
        <v>-6.3998319267825181</v>
      </c>
      <c r="BR82" s="18">
        <f t="shared" si="240"/>
        <v>-1.7191062583021832</v>
      </c>
      <c r="BS82" s="18">
        <f t="shared" si="240"/>
        <v>-1.1890534577011058</v>
      </c>
      <c r="BT82" s="18">
        <f t="shared" ref="BT82:BT107" si="241">IF(AND(BT$6-BQ$6 &lt;&gt; 0,BQ8&lt;&gt;0,BT8&lt;&gt;0),(EXP(LN(BT8/BQ8)/(BT$6-BQ$6))-1)*100,0)</f>
        <v>-1.6884497614876648</v>
      </c>
      <c r="BV82" s="18">
        <f t="shared" ref="BV82:BV107" si="242">IF($F$6-$D$6 &lt;&gt; 0,(EXP(LN(1+(BV45/100))/($F$6-$D$6))-1)*100,0)</f>
        <v>-1.3660545993511186</v>
      </c>
      <c r="BW82" s="18">
        <f t="shared" ref="BW82:BW107" si="243">IF(BR8&gt;0,((1+(BW8/BR8))^(1/($F$6-$D$6))-1)*100,0)</f>
        <v>2.4184618355645782</v>
      </c>
      <c r="BX82" s="18">
        <f t="shared" ref="BX82:BX107" si="244">IF($F$6-$D$6 &lt;&gt; 0,(EXP(LN(1+(BX45/100))/($F$6-$D$6))-1)*100,0)</f>
        <v>1.4699126087713177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1.8421833726495862</v>
      </c>
      <c r="CB82" s="18">
        <f t="shared" si="245"/>
        <v>3.8761408500631367</v>
      </c>
      <c r="CC82" s="18">
        <f t="shared" si="245"/>
        <v>-3.8099243962557705</v>
      </c>
      <c r="CD82" s="18">
        <f t="shared" si="245"/>
        <v>-2.9723101647868289</v>
      </c>
      <c r="CE82" s="18">
        <f t="shared" ref="CE82:CE107" si="246">IF(AND(CE$6-CB$6 &lt;&gt; 0,CB8&lt;&gt;0,CE8&lt;&gt;0),(EXP(LN(CE8/CB8)/(CE$6-CB$6))-1)*100,0)</f>
        <v>-2.8214861564422877</v>
      </c>
      <c r="CG82" s="18">
        <f t="shared" ref="CG82:CG107" si="247">IF($F$6-$D$6 &lt;&gt; 0,(EXP(LN(1+(CG45/100))/($F$6-$D$6))-1)*100,0)</f>
        <v>-3.2523222175873667</v>
      </c>
      <c r="CH82" s="18">
        <f t="shared" ref="CH82:CH107" si="248">IF(CC8&gt;0,((1+(CH8/CC8))^(1/($F$6-$D$6))-1)*100,0)</f>
        <v>2.0066187514545364</v>
      </c>
      <c r="CI82" s="18">
        <f t="shared" ref="CI82:CI107" si="249">IF($F$6-$D$6 &lt;&gt; 0,(EXP(LN(1+(CI45/100))/($F$6-$D$6))-1)*100,0)</f>
        <v>-0.29837724267527399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2.3254600645770784</v>
      </c>
      <c r="CM82" s="18">
        <f t="shared" si="250"/>
        <v>8.7400655972162067</v>
      </c>
      <c r="CN82" s="18">
        <f t="shared" si="250"/>
        <v>-9.6509604210342275</v>
      </c>
      <c r="CO82" s="18">
        <f t="shared" si="250"/>
        <v>-2.2365522995359433</v>
      </c>
      <c r="CP82" s="18">
        <f t="shared" ref="CP82:CP107" si="251">IF(AND(CP$6-CM$6 &lt;&gt; 0,CM8&lt;&gt;0,CP8&lt;&gt;0),(EXP(LN(CP8/CM8)/(CP$6-CM$6))-1)*100,0)</f>
        <v>-3.9802051341150335</v>
      </c>
      <c r="CR82" s="18">
        <f t="shared" ref="CR82:CR107" si="252">IF($F$6-$D$6 &lt;&gt; 0,(EXP(LN(1+(CR45/100))/($F$6-$D$6))-1)*100,0)</f>
        <v>-4.7732740802791662</v>
      </c>
      <c r="CS82" s="18">
        <f t="shared" ref="CS82:CS107" si="253">IF(CN8&gt;0,((1+(CS8/CN8))^(1/($F$6-$D$6))-1)*100,0)</f>
        <v>1.2736326501022521</v>
      </c>
      <c r="CT82" s="18">
        <f t="shared" ref="CT82:CT107" si="254">IF($F$6-$D$6 &lt;&gt; 0,(EXP(LN(1+(CT45/100))/($F$6-$D$6))-1)*100,0)</f>
        <v>-2.4508537770670968</v>
      </c>
    </row>
    <row r="83" spans="1:98" x14ac:dyDescent="0.2">
      <c r="A83" t="str">
        <f t="shared" si="209"/>
        <v>12 Other managers and proprietors</v>
      </c>
      <c r="B83" s="18">
        <f t="shared" si="210"/>
        <v>8.275763668361936</v>
      </c>
      <c r="C83" s="18">
        <f t="shared" si="210"/>
        <v>-10.658107383824456</v>
      </c>
      <c r="D83" s="18">
        <f t="shared" si="210"/>
        <v>10.275532369838825</v>
      </c>
      <c r="E83" s="18">
        <f t="shared" si="210"/>
        <v>5.8529728453891705</v>
      </c>
      <c r="F83" s="18">
        <f t="shared" si="211"/>
        <v>6.0852727824938224</v>
      </c>
      <c r="H83" s="18">
        <f t="shared" si="212"/>
        <v>7.3070924070306464</v>
      </c>
      <c r="I83" s="18">
        <f t="shared" si="213"/>
        <v>5.3431854284443414</v>
      </c>
      <c r="J83" s="18">
        <f t="shared" si="214"/>
        <v>9.7976209566083661</v>
      </c>
      <c r="L83" t="str">
        <f t="shared" ref="L83:L106" si="255">A83</f>
        <v>12 Other managers and proprietors</v>
      </c>
      <c r="M83" s="18">
        <f t="shared" si="215"/>
        <v>8.2250549527294936</v>
      </c>
      <c r="N83" s="18">
        <f t="shared" si="215"/>
        <v>1.4771160083183466</v>
      </c>
      <c r="O83" s="18">
        <f t="shared" si="215"/>
        <v>9.7717134265007175</v>
      </c>
      <c r="P83" s="18">
        <f t="shared" si="215"/>
        <v>5.8831319585609831</v>
      </c>
      <c r="Q83" s="18">
        <f t="shared" si="216"/>
        <v>6.7992019838352569</v>
      </c>
      <c r="S83" s="18">
        <f t="shared" si="217"/>
        <v>7.1637741403943966</v>
      </c>
      <c r="T83" s="18">
        <f t="shared" si="218"/>
        <v>5.1466102034291028</v>
      </c>
      <c r="U83" s="18">
        <f t="shared" si="219"/>
        <v>9.5830774878774783</v>
      </c>
      <c r="W83" t="str">
        <f t="shared" ref="W83:W106" si="256">A83</f>
        <v>12 Other managers and proprietors</v>
      </c>
      <c r="X83" s="18">
        <f t="shared" si="220"/>
        <v>-0.32485581616338299</v>
      </c>
      <c r="Y83" s="18">
        <f t="shared" si="220"/>
        <v>13.37379409535866</v>
      </c>
      <c r="Z83" s="18">
        <f t="shared" si="220"/>
        <v>5.5022168633318991</v>
      </c>
      <c r="AA83" s="18">
        <f t="shared" si="220"/>
        <v>2.603423799967941</v>
      </c>
      <c r="AB83" s="18">
        <f t="shared" si="221"/>
        <v>4.1483625290235082</v>
      </c>
      <c r="AD83" s="18">
        <f t="shared" si="222"/>
        <v>3.5607285840239422</v>
      </c>
      <c r="AE83" s="18">
        <f t="shared" si="223"/>
        <v>4.5068047825265856</v>
      </c>
      <c r="AF83" s="18">
        <f t="shared" si="224"/>
        <v>6.6516608902335905</v>
      </c>
      <c r="AH83" t="str">
        <f t="shared" ref="AH83:AH106" si="257">L83</f>
        <v>12 Other managers and proprietors</v>
      </c>
      <c r="AI83" s="18">
        <f t="shared" si="225"/>
        <v>-1.0940401581715942</v>
      </c>
      <c r="AJ83" s="18">
        <f t="shared" si="225"/>
        <v>18.55915181752852</v>
      </c>
      <c r="AK83" s="18">
        <f t="shared" si="225"/>
        <v>3.9266214540962796</v>
      </c>
      <c r="AL83" s="18">
        <f t="shared" si="225"/>
        <v>2.4495948324880334</v>
      </c>
      <c r="AM83" s="18">
        <f t="shared" si="226"/>
        <v>3.8525043543868875</v>
      </c>
      <c r="AO83" s="18">
        <f t="shared" si="227"/>
        <v>2.9395897604792331</v>
      </c>
      <c r="AP83" s="18">
        <f t="shared" si="228"/>
        <v>4.1998052063981772</v>
      </c>
      <c r="AQ83" s="18">
        <f t="shared" si="229"/>
        <v>6.0038499336364737</v>
      </c>
      <c r="AS83" t="str">
        <f t="shared" ref="AS83:AS106" si="258">W83</f>
        <v>12 Other managers and proprietors</v>
      </c>
      <c r="AT83" s="18">
        <f t="shared" si="230"/>
        <v>-1.0613287889213563</v>
      </c>
      <c r="AU83" s="18">
        <f t="shared" si="230"/>
        <v>13.254649670545327</v>
      </c>
      <c r="AV83" s="18">
        <f t="shared" si="230"/>
        <v>4.7009774821926031</v>
      </c>
      <c r="AW83" s="18">
        <f t="shared" si="230"/>
        <v>1.996221604106907</v>
      </c>
      <c r="AX83" s="18">
        <f t="shared" si="231"/>
        <v>3.5090112396962914</v>
      </c>
      <c r="AZ83" s="18">
        <f t="shared" si="232"/>
        <v>2.8899527975315253</v>
      </c>
      <c r="BA83" s="18">
        <f t="shared" si="233"/>
        <v>4.0408377994959555</v>
      </c>
      <c r="BB83" s="18">
        <f t="shared" si="234"/>
        <v>5.845717489700375</v>
      </c>
      <c r="BD83" t="str">
        <f t="shared" ref="BD83:BD106" si="259">AH83</f>
        <v>12 Other managers and proprietors</v>
      </c>
      <c r="BE83" s="18">
        <f t="shared" si="235"/>
        <v>0.90132868628074458</v>
      </c>
      <c r="BF83" s="18">
        <f t="shared" si="235"/>
        <v>-1.4455666050092741</v>
      </c>
      <c r="BG83" s="18">
        <f t="shared" si="235"/>
        <v>3.851982318769398</v>
      </c>
      <c r="BH83" s="18">
        <f t="shared" si="235"/>
        <v>0.95324507301870476</v>
      </c>
      <c r="BI83" s="18">
        <f t="shared" si="236"/>
        <v>1.6973320500570876</v>
      </c>
      <c r="BK83" s="18">
        <f t="shared" si="237"/>
        <v>1.9103874316385383</v>
      </c>
      <c r="BL83" s="18">
        <f t="shared" si="238"/>
        <v>3.073420758694323</v>
      </c>
      <c r="BM83" s="18">
        <f t="shared" si="239"/>
        <v>4.3826911178643124</v>
      </c>
      <c r="BO83" t="str">
        <f t="shared" ref="BO83:BO106" si="260">AS83</f>
        <v>12 Other managers and proprietors</v>
      </c>
      <c r="BP83" s="18">
        <f t="shared" si="240"/>
        <v>0.62384203519245673</v>
      </c>
      <c r="BQ83" s="18">
        <f t="shared" si="240"/>
        <v>-2.8559698521560151</v>
      </c>
      <c r="BR83" s="18">
        <f t="shared" si="240"/>
        <v>4.8369912771801582</v>
      </c>
      <c r="BS83" s="18">
        <f t="shared" si="240"/>
        <v>-0.2012937856923247</v>
      </c>
      <c r="BT83" s="18">
        <f t="shared" si="241"/>
        <v>1.1759691690722107</v>
      </c>
      <c r="BV83" s="18">
        <f t="shared" si="242"/>
        <v>1.4506398096998385</v>
      </c>
      <c r="BW83" s="18">
        <f t="shared" si="243"/>
        <v>3.6770243925347001</v>
      </c>
      <c r="BX83" s="18">
        <f t="shared" si="244"/>
        <v>4.5884265043790284</v>
      </c>
      <c r="BZ83" t="str">
        <f t="shared" ref="BZ83:BZ106" si="261">BD83</f>
        <v>12 Other managers and proprietors</v>
      </c>
      <c r="CA83" s="18">
        <f t="shared" si="245"/>
        <v>-1.3784887319316708</v>
      </c>
      <c r="CB83" s="18">
        <f t="shared" si="245"/>
        <v>0.15779516896776702</v>
      </c>
      <c r="CC83" s="18">
        <f t="shared" si="245"/>
        <v>0.86469027567341872</v>
      </c>
      <c r="CD83" s="18">
        <f t="shared" si="245"/>
        <v>-3.0016508246638596</v>
      </c>
      <c r="CE83" s="18">
        <f t="shared" si="246"/>
        <v>-1.6127098972235854</v>
      </c>
      <c r="CG83" s="18">
        <f t="shared" si="247"/>
        <v>-1.7296245957003409</v>
      </c>
      <c r="CH83" s="18">
        <f t="shared" si="248"/>
        <v>2.5978433721820515</v>
      </c>
      <c r="CI83" s="18">
        <f t="shared" si="249"/>
        <v>1.4384403977703464</v>
      </c>
      <c r="CK83" t="str">
        <f t="shared" ref="CK83:CK106" si="262">BO83</f>
        <v>12 Other managers and proprietors</v>
      </c>
      <c r="CL83" s="18">
        <f t="shared" si="250"/>
        <v>-3.1187895660356735</v>
      </c>
      <c r="CM83" s="18">
        <f t="shared" si="250"/>
        <v>0.22916678595858997</v>
      </c>
      <c r="CN83" s="18">
        <f t="shared" si="250"/>
        <v>-1.8048242644693735</v>
      </c>
      <c r="CO83" s="18">
        <f t="shared" si="250"/>
        <v>-3.5557718032369179</v>
      </c>
      <c r="CP83" s="18">
        <f t="shared" si="251"/>
        <v>-2.7783570079316533</v>
      </c>
      <c r="CR83" s="18">
        <f t="shared" si="252"/>
        <v>-2.9756194798907565</v>
      </c>
      <c r="CS83" s="18">
        <f t="shared" si="253"/>
        <v>1.851445727889911</v>
      </c>
      <c r="CT83" s="18">
        <f t="shared" si="254"/>
        <v>-0.32455799738475566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9.6082473005856031</v>
      </c>
      <c r="C84" s="18">
        <f t="shared" si="210"/>
        <v>-8.8349206342033924</v>
      </c>
      <c r="D84" s="18">
        <f t="shared" si="210"/>
        <v>5.1754203872771187</v>
      </c>
      <c r="E84" s="18">
        <f t="shared" si="210"/>
        <v>3.5095648034552118</v>
      </c>
      <c r="F84" s="18">
        <f t="shared" si="211"/>
        <v>3.2048932519993301</v>
      </c>
      <c r="H84" s="18">
        <f t="shared" si="212"/>
        <v>4.0618974785499695</v>
      </c>
      <c r="I84" s="18">
        <f t="shared" si="213"/>
        <v>2.8146673539904299</v>
      </c>
      <c r="J84" s="18">
        <f t="shared" si="214"/>
        <v>5.8118353234442255</v>
      </c>
      <c r="L84" t="str">
        <f t="shared" si="255"/>
        <v>21 Science, research, engineering and technology professionals</v>
      </c>
      <c r="M84" s="18">
        <f t="shared" si="215"/>
        <v>10.209488500019415</v>
      </c>
      <c r="N84" s="18">
        <f t="shared" si="215"/>
        <v>-4.6560788429075739</v>
      </c>
      <c r="O84" s="18">
        <f t="shared" si="215"/>
        <v>5.6052634215548514</v>
      </c>
      <c r="P84" s="18">
        <f t="shared" si="215"/>
        <v>3.7439827172958351</v>
      </c>
      <c r="Q84" s="18">
        <f t="shared" si="216"/>
        <v>3.7730006282763906</v>
      </c>
      <c r="S84" s="18">
        <f t="shared" si="217"/>
        <v>4.3607357850570239</v>
      </c>
      <c r="T84" s="18">
        <f t="shared" si="218"/>
        <v>2.9934073972892827</v>
      </c>
      <c r="U84" s="18">
        <f t="shared" si="219"/>
        <v>6.1658588404812198</v>
      </c>
      <c r="W84" t="str">
        <f t="shared" si="256"/>
        <v>21 Science, research, engineering and technology professionals</v>
      </c>
      <c r="X84" s="18">
        <f t="shared" si="220"/>
        <v>0.79745407747839891</v>
      </c>
      <c r="Y84" s="18">
        <f t="shared" si="220"/>
        <v>10.598784458819033</v>
      </c>
      <c r="Z84" s="18">
        <f t="shared" si="220"/>
        <v>0.43650179903231834</v>
      </c>
      <c r="AA84" s="18">
        <f t="shared" si="220"/>
        <v>0.43612934602865749</v>
      </c>
      <c r="AB84" s="18">
        <f t="shared" si="221"/>
        <v>1.0431192806506395</v>
      </c>
      <c r="AD84" s="18">
        <f t="shared" si="222"/>
        <v>0.43625349687641535</v>
      </c>
      <c r="AE84" s="18">
        <f t="shared" si="223"/>
        <v>2.3036632932831758</v>
      </c>
      <c r="AF84" s="18">
        <f t="shared" si="224"/>
        <v>2.6235831707704493</v>
      </c>
      <c r="AH84" t="str">
        <f t="shared" si="257"/>
        <v>21 Science, research, engineering and technology professionals</v>
      </c>
      <c r="AI84" s="18">
        <f t="shared" si="225"/>
        <v>-0.63122238286549281</v>
      </c>
      <c r="AJ84" s="18">
        <f t="shared" si="225"/>
        <v>15.036596639927113</v>
      </c>
      <c r="AK84" s="18">
        <f t="shared" si="225"/>
        <v>0.21644139718799416</v>
      </c>
      <c r="AL84" s="18">
        <f t="shared" si="225"/>
        <v>0.85313940393734189</v>
      </c>
      <c r="AM84" s="18">
        <f t="shared" si="226"/>
        <v>1.4849332668927406</v>
      </c>
      <c r="AO84" s="18">
        <f t="shared" si="227"/>
        <v>0.64045854518965939</v>
      </c>
      <c r="AP84" s="18">
        <f t="shared" si="228"/>
        <v>2.2472101301750147</v>
      </c>
      <c r="AQ84" s="18">
        <f t="shared" si="229"/>
        <v>2.7222874807625752</v>
      </c>
      <c r="AS84" t="str">
        <f t="shared" si="258"/>
        <v>21 Science, research, engineering and technology professionals</v>
      </c>
      <c r="AT84" s="18">
        <f t="shared" si="230"/>
        <v>0.64462694966038736</v>
      </c>
      <c r="AU84" s="18">
        <f t="shared" si="230"/>
        <v>10.957096042838298</v>
      </c>
      <c r="AV84" s="18">
        <f t="shared" si="230"/>
        <v>-1.0413642643195553</v>
      </c>
      <c r="AW84" s="18">
        <f t="shared" si="230"/>
        <v>-8.5695361703819195E-2</v>
      </c>
      <c r="AX84" s="18">
        <f t="shared" si="231"/>
        <v>0.2694811260549379</v>
      </c>
      <c r="AZ84" s="18">
        <f t="shared" si="232"/>
        <v>-0.40527274576277472</v>
      </c>
      <c r="BA84" s="18">
        <f t="shared" si="233"/>
        <v>1.9465582115900215</v>
      </c>
      <c r="BB84" s="18">
        <f t="shared" si="234"/>
        <v>1.6393804895540987</v>
      </c>
      <c r="BD84" t="str">
        <f t="shared" si="259"/>
        <v>21 Science, research, engineering and technology professionals</v>
      </c>
      <c r="BE84" s="18">
        <f t="shared" si="235"/>
        <v>5.3355756655331543</v>
      </c>
      <c r="BF84" s="18">
        <f t="shared" si="235"/>
        <v>6.9921779719630539</v>
      </c>
      <c r="BG84" s="18">
        <f t="shared" si="235"/>
        <v>-0.40312434423190879</v>
      </c>
      <c r="BH84" s="18">
        <f t="shared" si="235"/>
        <v>0.27320057956323751</v>
      </c>
      <c r="BI84" s="18">
        <f t="shared" si="236"/>
        <v>0.46778694298759138</v>
      </c>
      <c r="BK84" s="18">
        <f t="shared" si="237"/>
        <v>4.72501758624011E-2</v>
      </c>
      <c r="BL84" s="18">
        <f t="shared" si="238"/>
        <v>1.752692386304644</v>
      </c>
      <c r="BM84" s="18">
        <f t="shared" si="239"/>
        <v>1.7897681110558006</v>
      </c>
      <c r="BO84" t="str">
        <f t="shared" si="260"/>
        <v>21 Science, research, engineering and technology professionals</v>
      </c>
      <c r="BP84" s="18">
        <f t="shared" si="240"/>
        <v>4.1249138596280099</v>
      </c>
      <c r="BQ84" s="18">
        <f t="shared" si="240"/>
        <v>1.426216886617504</v>
      </c>
      <c r="BR84" s="18">
        <f t="shared" si="240"/>
        <v>-7.7552074404119153E-2</v>
      </c>
      <c r="BS84" s="18">
        <f t="shared" si="240"/>
        <v>-1.2565590473792576</v>
      </c>
      <c r="BT84" s="18">
        <f t="shared" si="241"/>
        <v>-0.72343141205460926</v>
      </c>
      <c r="BV84" s="18">
        <f t="shared" si="242"/>
        <v>-0.865110592124263</v>
      </c>
      <c r="BW84" s="18">
        <f t="shared" si="243"/>
        <v>1.9335117773289445</v>
      </c>
      <c r="BX84" s="18">
        <f t="shared" si="244"/>
        <v>1.2821105209904093</v>
      </c>
      <c r="BZ84" t="str">
        <f t="shared" si="261"/>
        <v>21 Science, research, engineering and technology professionals</v>
      </c>
      <c r="CA84" s="18">
        <f t="shared" si="245"/>
        <v>1.9802413483330117</v>
      </c>
      <c r="CB84" s="18">
        <f t="shared" si="245"/>
        <v>9.3928104235299728</v>
      </c>
      <c r="CC84" s="18">
        <f t="shared" si="245"/>
        <v>-2.4229036295992046</v>
      </c>
      <c r="CD84" s="18">
        <f t="shared" si="245"/>
        <v>-3.4136320877330095</v>
      </c>
      <c r="CE84" s="18">
        <f t="shared" si="246"/>
        <v>-2.3481643853119127</v>
      </c>
      <c r="CG84" s="18">
        <f t="shared" si="247"/>
        <v>-3.0845120256534853</v>
      </c>
      <c r="CH84" s="18">
        <f t="shared" si="248"/>
        <v>1.5110679460273557</v>
      </c>
      <c r="CI84" s="18">
        <f t="shared" si="249"/>
        <v>-0.86887997756092128</v>
      </c>
      <c r="CK84" t="str">
        <f t="shared" si="262"/>
        <v>21 Science, research, engineering and technology professionals</v>
      </c>
      <c r="CL84" s="18">
        <f t="shared" si="250"/>
        <v>4.3045313714659361</v>
      </c>
      <c r="CM84" s="18">
        <f t="shared" si="250"/>
        <v>15.220014398355119</v>
      </c>
      <c r="CN84" s="18">
        <f t="shared" si="250"/>
        <v>-4.6531930791024916</v>
      </c>
      <c r="CO84" s="18">
        <f t="shared" si="250"/>
        <v>-2.5708307689169319</v>
      </c>
      <c r="CP84" s="18">
        <f t="shared" si="251"/>
        <v>-2.2066568980661172</v>
      </c>
      <c r="CR84" s="18">
        <f t="shared" si="252"/>
        <v>-3.2699562759475276</v>
      </c>
      <c r="CS84" s="18">
        <f t="shared" si="253"/>
        <v>1.3968664290946897</v>
      </c>
      <c r="CT84" s="18">
        <f t="shared" si="254"/>
        <v>-1.1663339325447053</v>
      </c>
    </row>
    <row r="85" spans="1:98" x14ac:dyDescent="0.2">
      <c r="A85" t="str">
        <f t="shared" si="209"/>
        <v>22 Health professionals</v>
      </c>
      <c r="B85" s="18">
        <f t="shared" si="210"/>
        <v>12.533120095286288</v>
      </c>
      <c r="C85" s="18">
        <f t="shared" si="210"/>
        <v>-2.2238020863424968</v>
      </c>
      <c r="D85" s="18">
        <f t="shared" si="210"/>
        <v>6.1677859952356417</v>
      </c>
      <c r="E85" s="18">
        <f t="shared" si="210"/>
        <v>4.1388496749556802</v>
      </c>
      <c r="F85" s="18">
        <f t="shared" si="211"/>
        <v>4.3566897033220364</v>
      </c>
      <c r="H85" s="18">
        <f t="shared" si="212"/>
        <v>4.810816519183847</v>
      </c>
      <c r="I85" s="18">
        <f t="shared" si="213"/>
        <v>3.71673780589592</v>
      </c>
      <c r="J85" s="18">
        <f t="shared" si="214"/>
        <v>6.9823114568085876</v>
      </c>
      <c r="L85" t="str">
        <f t="shared" si="255"/>
        <v>22 Health professionals</v>
      </c>
      <c r="M85" s="18">
        <f t="shared" si="215"/>
        <v>12.666298749316729</v>
      </c>
      <c r="N85" s="18">
        <f t="shared" si="215"/>
        <v>-1.176968921841004</v>
      </c>
      <c r="O85" s="18">
        <f t="shared" si="215"/>
        <v>5.4768009125159667</v>
      </c>
      <c r="P85" s="18">
        <f t="shared" si="215"/>
        <v>3.8981918327496645</v>
      </c>
      <c r="Q85" s="18">
        <f t="shared" si="216"/>
        <v>4.0627205717195913</v>
      </c>
      <c r="S85" s="18">
        <f t="shared" si="217"/>
        <v>4.4217521202543519</v>
      </c>
      <c r="T85" s="18">
        <f t="shared" si="218"/>
        <v>3.7426903949551171</v>
      </c>
      <c r="U85" s="18">
        <f t="shared" si="219"/>
        <v>6.7098470271344857</v>
      </c>
      <c r="W85" t="str">
        <f t="shared" si="256"/>
        <v>22 Health professionals</v>
      </c>
      <c r="X85" s="18">
        <f t="shared" si="220"/>
        <v>2.9002930672750393</v>
      </c>
      <c r="Y85" s="18">
        <f t="shared" si="220"/>
        <v>6.1920592951198117</v>
      </c>
      <c r="Z85" s="18">
        <f t="shared" si="220"/>
        <v>1.9458292285544854</v>
      </c>
      <c r="AA85" s="18">
        <f t="shared" si="220"/>
        <v>0.53536662172246618</v>
      </c>
      <c r="AB85" s="18">
        <f t="shared" si="221"/>
        <v>1.3200746380090278</v>
      </c>
      <c r="AD85" s="18">
        <f t="shared" si="222"/>
        <v>1.0033391234914868</v>
      </c>
      <c r="AE85" s="18">
        <f t="shared" si="223"/>
        <v>3.3965451711649219</v>
      </c>
      <c r="AF85" s="18">
        <f t="shared" si="224"/>
        <v>4.0422504612330101</v>
      </c>
      <c r="AH85" t="str">
        <f t="shared" si="257"/>
        <v>22 Health professionals</v>
      </c>
      <c r="AI85" s="18">
        <f t="shared" si="225"/>
        <v>-5.9450281254347814</v>
      </c>
      <c r="AJ85" s="18">
        <f t="shared" si="225"/>
        <v>-1.9165495188892101</v>
      </c>
      <c r="AK85" s="18">
        <f t="shared" si="225"/>
        <v>-9.5138057735037798</v>
      </c>
      <c r="AL85" s="18">
        <f t="shared" si="225"/>
        <v>-9.49087000964699</v>
      </c>
      <c r="AM85" s="18">
        <f t="shared" si="226"/>
        <v>-9.0423035266927076</v>
      </c>
      <c r="AO85" s="18">
        <f t="shared" si="227"/>
        <v>-9.4985159101471535</v>
      </c>
      <c r="AP85" s="18">
        <f t="shared" si="228"/>
        <v>1.2462903333413156</v>
      </c>
      <c r="AQ85" s="18">
        <f t="shared" si="229"/>
        <v>-5.5011530455110087</v>
      </c>
      <c r="AS85" t="str">
        <f t="shared" si="258"/>
        <v>22 Health professionals</v>
      </c>
      <c r="AT85" s="18">
        <f t="shared" si="230"/>
        <v>1.7572042141892341</v>
      </c>
      <c r="AU85" s="18">
        <f t="shared" si="230"/>
        <v>13.450628577493728</v>
      </c>
      <c r="AV85" s="18">
        <f t="shared" si="230"/>
        <v>0.96163009825127599</v>
      </c>
      <c r="AW85" s="18">
        <f t="shared" si="230"/>
        <v>0.64623887098971267</v>
      </c>
      <c r="AX85" s="18">
        <f t="shared" si="231"/>
        <v>1.5015702755616145</v>
      </c>
      <c r="AZ85" s="18">
        <f t="shared" si="232"/>
        <v>0.75125965649074367</v>
      </c>
      <c r="BA85" s="18">
        <f t="shared" si="233"/>
        <v>2.9483122425115971</v>
      </c>
      <c r="BB85" s="18">
        <f t="shared" si="234"/>
        <v>3.457642089743751</v>
      </c>
      <c r="BD85" t="str">
        <f t="shared" si="259"/>
        <v>22 Health professionals</v>
      </c>
      <c r="BE85" s="18">
        <f t="shared" si="235"/>
        <v>7.5617659931705994</v>
      </c>
      <c r="BF85" s="18">
        <f t="shared" si="235"/>
        <v>-8.6536146899099275</v>
      </c>
      <c r="BG85" s="18">
        <f t="shared" si="235"/>
        <v>2.2044567747463217</v>
      </c>
      <c r="BH85" s="18">
        <f t="shared" si="235"/>
        <v>-0.59817924520200183</v>
      </c>
      <c r="BI85" s="18">
        <f t="shared" si="236"/>
        <v>-0.25893623067690941</v>
      </c>
      <c r="BK85" s="18">
        <f t="shared" si="237"/>
        <v>0.32738771720470794</v>
      </c>
      <c r="BL85" s="18">
        <f t="shared" si="238"/>
        <v>3.2343070714502931</v>
      </c>
      <c r="BM85" s="18">
        <f t="shared" si="239"/>
        <v>3.4457860877937119</v>
      </c>
      <c r="BO85" t="str">
        <f t="shared" si="260"/>
        <v>22 Health professionals</v>
      </c>
      <c r="BP85" s="18">
        <f t="shared" si="240"/>
        <v>5.0106388111201827</v>
      </c>
      <c r="BQ85" s="18">
        <f t="shared" si="240"/>
        <v>-16.919796277724508</v>
      </c>
      <c r="BR85" s="18">
        <f t="shared" si="240"/>
        <v>1.8050773173484913</v>
      </c>
      <c r="BS85" s="18">
        <f t="shared" si="240"/>
        <v>-2.1363882544353618</v>
      </c>
      <c r="BT85" s="18">
        <f t="shared" si="241"/>
        <v>-1.9303057535016488</v>
      </c>
      <c r="BV85" s="18">
        <f t="shared" si="242"/>
        <v>-0.83982013384151788</v>
      </c>
      <c r="BW85" s="18">
        <f t="shared" si="243"/>
        <v>2.902276424878858</v>
      </c>
      <c r="BX85" s="18">
        <f t="shared" si="244"/>
        <v>2.3513560907682196</v>
      </c>
      <c r="BZ85" t="str">
        <f t="shared" si="261"/>
        <v>22 Health professionals</v>
      </c>
      <c r="CA85" s="18">
        <f t="shared" si="245"/>
        <v>4.4135726684241261</v>
      </c>
      <c r="CB85" s="18">
        <f t="shared" si="245"/>
        <v>-23.922231704509468</v>
      </c>
      <c r="CC85" s="18">
        <f t="shared" si="245"/>
        <v>-2.3588109857466399</v>
      </c>
      <c r="CD85" s="18">
        <f t="shared" si="245"/>
        <v>-6.892355303727582</v>
      </c>
      <c r="CE85" s="18">
        <f t="shared" si="246"/>
        <v>-6.6842868989571365</v>
      </c>
      <c r="CG85" s="18">
        <f t="shared" si="247"/>
        <v>-5.4050583753288866</v>
      </c>
      <c r="CH85" s="18">
        <f t="shared" si="248"/>
        <v>1.8794248925585899</v>
      </c>
      <c r="CI85" s="18">
        <f t="shared" si="249"/>
        <v>-1.84117076069783</v>
      </c>
      <c r="CK85" t="str">
        <f t="shared" si="262"/>
        <v>22 Health professionals</v>
      </c>
      <c r="CL85" s="18">
        <f t="shared" si="250"/>
        <v>4.8247881532031078</v>
      </c>
      <c r="CM85" s="18">
        <f t="shared" si="250"/>
        <v>25.673045012351082</v>
      </c>
      <c r="CN85" s="18">
        <f t="shared" si="250"/>
        <v>-1.3982870474784637</v>
      </c>
      <c r="CO85" s="18">
        <f t="shared" si="250"/>
        <v>1.6518791231793228</v>
      </c>
      <c r="CP85" s="18">
        <f t="shared" si="251"/>
        <v>2.032530902742602</v>
      </c>
      <c r="CR85" s="18">
        <f t="shared" si="252"/>
        <v>0.62481482369873831</v>
      </c>
      <c r="CS85" s="18">
        <f t="shared" si="253"/>
        <v>2.5082504266934924</v>
      </c>
      <c r="CT85" s="18">
        <f t="shared" si="254"/>
        <v>2.955858675181311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5.6902347058131575</v>
      </c>
      <c r="C86" s="18">
        <f t="shared" si="210"/>
        <v>2.9212974335440567</v>
      </c>
      <c r="D86" s="18">
        <f t="shared" si="210"/>
        <v>3.6446425534135907</v>
      </c>
      <c r="E86" s="18">
        <f t="shared" si="210"/>
        <v>2.3527132114289584</v>
      </c>
      <c r="F86" s="18">
        <f t="shared" si="211"/>
        <v>2.7902852340176976</v>
      </c>
      <c r="H86" s="18">
        <f t="shared" si="212"/>
        <v>2.7815570193363337</v>
      </c>
      <c r="I86" s="18">
        <f t="shared" si="213"/>
        <v>3.3057121015514834</v>
      </c>
      <c r="J86" s="18">
        <f t="shared" si="214"/>
        <v>5.1960626626047501</v>
      </c>
      <c r="L86" t="str">
        <f t="shared" si="255"/>
        <v>23 Teaching and other educational professionals</v>
      </c>
      <c r="M86" s="18">
        <f t="shared" si="215"/>
        <v>6.805144169620525</v>
      </c>
      <c r="N86" s="18">
        <f t="shared" si="215"/>
        <v>3.9023406643120762</v>
      </c>
      <c r="O86" s="18">
        <f t="shared" si="215"/>
        <v>3.3651336710114332</v>
      </c>
      <c r="P86" s="18">
        <f t="shared" si="215"/>
        <v>2.2507503954057206</v>
      </c>
      <c r="Q86" s="18">
        <f t="shared" si="216"/>
        <v>2.7004969765469733</v>
      </c>
      <c r="S86" s="18">
        <f t="shared" si="217"/>
        <v>2.6208701385715738</v>
      </c>
      <c r="T86" s="18">
        <f t="shared" si="218"/>
        <v>3.3480390263676663</v>
      </c>
      <c r="U86" s="18">
        <f t="shared" si="219"/>
        <v>5.1137148155760315</v>
      </c>
      <c r="W86" t="str">
        <f t="shared" si="256"/>
        <v>23 Teaching and other educational professionals</v>
      </c>
      <c r="X86" s="18">
        <f t="shared" si="220"/>
        <v>-5.7035071442159024</v>
      </c>
      <c r="Y86" s="18">
        <f t="shared" si="220"/>
        <v>11.790590370623466</v>
      </c>
      <c r="Z86" s="18">
        <f t="shared" si="220"/>
        <v>-3.3738173639474844</v>
      </c>
      <c r="AA86" s="18">
        <f t="shared" si="220"/>
        <v>-3.0612650857756996</v>
      </c>
      <c r="AB86" s="18">
        <f t="shared" si="221"/>
        <v>-2.2924097566415891</v>
      </c>
      <c r="AD86" s="18">
        <f t="shared" si="222"/>
        <v>-3.1655613504785074</v>
      </c>
      <c r="AE86" s="18">
        <f t="shared" si="223"/>
        <v>2.3923391978766917</v>
      </c>
      <c r="AF86" s="18">
        <f t="shared" si="224"/>
        <v>0.28028475031536271</v>
      </c>
      <c r="AH86" t="str">
        <f t="shared" si="257"/>
        <v>23 Teaching and other educational professionals</v>
      </c>
      <c r="AI86" s="18">
        <f t="shared" si="225"/>
        <v>-16.108456294911967</v>
      </c>
      <c r="AJ86" s="18">
        <f t="shared" si="225"/>
        <v>-1.1226343637745662</v>
      </c>
      <c r="AK86" s="18">
        <f t="shared" si="225"/>
        <v>-8.4028659921873583</v>
      </c>
      <c r="AL86" s="18">
        <f t="shared" si="225"/>
        <v>-3.9359950596407067E-2</v>
      </c>
      <c r="AM86" s="18">
        <f t="shared" si="226"/>
        <v>-2.7980925940330081</v>
      </c>
      <c r="AO86" s="18">
        <f t="shared" si="227"/>
        <v>-2.9087750102294807</v>
      </c>
      <c r="AP86" s="18">
        <f t="shared" si="228"/>
        <v>1.2220613387393442</v>
      </c>
      <c r="AQ86" s="18">
        <f t="shared" si="229"/>
        <v>-1.1392075567353777</v>
      </c>
      <c r="AS86" t="str">
        <f t="shared" si="258"/>
        <v>23 Teaching and other educational professionals</v>
      </c>
      <c r="AT86" s="18">
        <f t="shared" si="230"/>
        <v>-4.6717770037976951</v>
      </c>
      <c r="AU86" s="18">
        <f t="shared" si="230"/>
        <v>13.455901621554922</v>
      </c>
      <c r="AV86" s="18">
        <f t="shared" si="230"/>
        <v>-3.7354622454911057</v>
      </c>
      <c r="AW86" s="18">
        <f t="shared" si="230"/>
        <v>-1.4383550144235313</v>
      </c>
      <c r="AX86" s="18">
        <f t="shared" si="231"/>
        <v>-1.2976743435712645</v>
      </c>
      <c r="AZ86" s="18">
        <f t="shared" si="232"/>
        <v>-2.2100842272734567</v>
      </c>
      <c r="BA86" s="18">
        <f t="shared" si="233"/>
        <v>2.2796309103388701</v>
      </c>
      <c r="BB86" s="18">
        <f t="shared" si="234"/>
        <v>0.74314297858415479</v>
      </c>
      <c r="BD86" t="str">
        <f t="shared" si="259"/>
        <v>23 Teaching and other educational professionals</v>
      </c>
      <c r="BE86" s="18">
        <f t="shared" si="235"/>
        <v>0.49014988383679903</v>
      </c>
      <c r="BF86" s="18">
        <f t="shared" si="235"/>
        <v>7.6121637727900371</v>
      </c>
      <c r="BG86" s="18">
        <f t="shared" si="235"/>
        <v>0.18222853211262713</v>
      </c>
      <c r="BH86" s="18">
        <f t="shared" si="235"/>
        <v>0.14901579302550871</v>
      </c>
      <c r="BI86" s="18">
        <f t="shared" si="236"/>
        <v>0.61033703681330209</v>
      </c>
      <c r="BK86" s="18">
        <f t="shared" si="237"/>
        <v>0.16008548245252108</v>
      </c>
      <c r="BL86" s="18">
        <f t="shared" si="238"/>
        <v>2.5011712936199082</v>
      </c>
      <c r="BM86" s="18">
        <f t="shared" si="239"/>
        <v>2.6148416169667232</v>
      </c>
      <c r="BO86" t="str">
        <f t="shared" si="260"/>
        <v>23 Teaching and other educational professionals</v>
      </c>
      <c r="BP86" s="18">
        <f t="shared" si="240"/>
        <v>6.732679295318178E-2</v>
      </c>
      <c r="BQ86" s="18">
        <f t="shared" si="240"/>
        <v>-9.5722963561323589</v>
      </c>
      <c r="BR86" s="18">
        <f t="shared" si="240"/>
        <v>-0.22135110833542138</v>
      </c>
      <c r="BS86" s="18">
        <f t="shared" si="240"/>
        <v>-2.2809605107237507</v>
      </c>
      <c r="BT86" s="18">
        <f t="shared" si="241"/>
        <v>-2.1174909479238391</v>
      </c>
      <c r="BV86" s="18">
        <f t="shared" si="242"/>
        <v>-1.599191688267021</v>
      </c>
      <c r="BW86" s="18">
        <f t="shared" si="243"/>
        <v>2.6526201793622084</v>
      </c>
      <c r="BX86" s="18">
        <f t="shared" si="244"/>
        <v>1.5858283079217106</v>
      </c>
      <c r="BZ86" t="str">
        <f t="shared" si="261"/>
        <v>23 Teaching and other educational professionals</v>
      </c>
      <c r="CA86" s="18">
        <f t="shared" si="245"/>
        <v>-0.9875860081268506</v>
      </c>
      <c r="CB86" s="18">
        <f t="shared" si="245"/>
        <v>0.65602535721069888</v>
      </c>
      <c r="CC86" s="18">
        <f t="shared" si="245"/>
        <v>-2.9971759686222232</v>
      </c>
      <c r="CD86" s="18">
        <f t="shared" si="245"/>
        <v>-5.0839329230958352</v>
      </c>
      <c r="CE86" s="18">
        <f t="shared" si="246"/>
        <v>-4.0853517758418061</v>
      </c>
      <c r="CG86" s="18">
        <f t="shared" si="247"/>
        <v>-4.393383457987432</v>
      </c>
      <c r="CH86" s="18">
        <f t="shared" si="248"/>
        <v>2.0574158832533884</v>
      </c>
      <c r="CI86" s="18">
        <f t="shared" si="249"/>
        <v>-0.94706355385263397</v>
      </c>
      <c r="CK86" t="str">
        <f t="shared" si="262"/>
        <v>23 Teaching and other educational professionals</v>
      </c>
      <c r="CL86" s="18">
        <f t="shared" si="250"/>
        <v>1.0034598017096164</v>
      </c>
      <c r="CM86" s="18">
        <f t="shared" si="250"/>
        <v>38.279693476495204</v>
      </c>
      <c r="CN86" s="18">
        <f t="shared" si="250"/>
        <v>-4.8463496804597046</v>
      </c>
      <c r="CO86" s="18">
        <f t="shared" si="250"/>
        <v>-2.3646349647421849</v>
      </c>
      <c r="CP86" s="18">
        <f t="shared" si="251"/>
        <v>-1.0171791855466239</v>
      </c>
      <c r="CR86" s="18">
        <f t="shared" si="252"/>
        <v>-3.1989828550862076</v>
      </c>
      <c r="CS86" s="18">
        <f t="shared" si="253"/>
        <v>1.9400101971773109</v>
      </c>
      <c r="CT86" s="18">
        <f t="shared" si="254"/>
        <v>-0.35476372601208617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10.467144696351593</v>
      </c>
      <c r="C87" s="18">
        <f t="shared" si="210"/>
        <v>1.4874132178976929</v>
      </c>
      <c r="D87" s="18">
        <f t="shared" si="210"/>
        <v>7.2569935676765951</v>
      </c>
      <c r="E87" s="18">
        <f t="shared" si="210"/>
        <v>4.5924406972144061</v>
      </c>
      <c r="F87" s="18">
        <f t="shared" si="211"/>
        <v>5.2195532408306988</v>
      </c>
      <c r="H87" s="18">
        <f t="shared" si="212"/>
        <v>5.4731876190161399</v>
      </c>
      <c r="I87" s="18">
        <f t="shared" si="213"/>
        <v>3.88469557296236</v>
      </c>
      <c r="J87" s="18">
        <f t="shared" si="214"/>
        <v>7.5874894564548434</v>
      </c>
      <c r="L87" t="str">
        <f t="shared" si="255"/>
        <v>24 Business, media and public service professionals</v>
      </c>
      <c r="M87" s="18">
        <f t="shared" si="215"/>
        <v>11.30294298593828</v>
      </c>
      <c r="N87" s="18">
        <f t="shared" si="215"/>
        <v>0.31553360858165291</v>
      </c>
      <c r="O87" s="18">
        <f t="shared" si="215"/>
        <v>5.5630285175277017</v>
      </c>
      <c r="P87" s="18">
        <f t="shared" si="215"/>
        <v>3.5817591339797117</v>
      </c>
      <c r="Q87" s="18">
        <f t="shared" si="216"/>
        <v>3.9884281493696827</v>
      </c>
      <c r="S87" s="18">
        <f t="shared" si="217"/>
        <v>4.2380156770688959</v>
      </c>
      <c r="T87" s="18">
        <f t="shared" si="218"/>
        <v>3.5608078873526017</v>
      </c>
      <c r="U87" s="18">
        <f t="shared" si="219"/>
        <v>6.4504280306151074</v>
      </c>
      <c r="W87" t="str">
        <f t="shared" si="256"/>
        <v>24 Business, media and public service professionals</v>
      </c>
      <c r="X87" s="18">
        <f t="shared" si="220"/>
        <v>1.4516429173610623</v>
      </c>
      <c r="Y87" s="18">
        <f t="shared" si="220"/>
        <v>17.313449194753971</v>
      </c>
      <c r="Z87" s="18">
        <f t="shared" si="220"/>
        <v>1.9378319283382073</v>
      </c>
      <c r="AA87" s="18">
        <f t="shared" si="220"/>
        <v>0.97989774427840182</v>
      </c>
      <c r="AB87" s="18">
        <f t="shared" si="221"/>
        <v>2.2317692843441206</v>
      </c>
      <c r="AD87" s="18">
        <f t="shared" si="222"/>
        <v>1.2982047232928284</v>
      </c>
      <c r="AE87" s="18">
        <f t="shared" si="223"/>
        <v>3.142746234060767</v>
      </c>
      <c r="AF87" s="18">
        <f t="shared" si="224"/>
        <v>4.0122693288189515</v>
      </c>
      <c r="AH87" t="str">
        <f t="shared" si="257"/>
        <v>24 Business, media and public service professionals</v>
      </c>
      <c r="AI87" s="18">
        <f t="shared" si="225"/>
        <v>-1.9988226465241565</v>
      </c>
      <c r="AJ87" s="18">
        <f t="shared" si="225"/>
        <v>19.21133263663841</v>
      </c>
      <c r="AK87" s="18">
        <f t="shared" si="225"/>
        <v>-0.51974048931636707</v>
      </c>
      <c r="AL87" s="18">
        <f t="shared" si="225"/>
        <v>0.47899622886811155</v>
      </c>
      <c r="AM87" s="18">
        <f t="shared" si="226"/>
        <v>1.2417598123199758</v>
      </c>
      <c r="AO87" s="18">
        <f t="shared" si="227"/>
        <v>0.14497483567397218</v>
      </c>
      <c r="AP87" s="18">
        <f t="shared" si="228"/>
        <v>2.1826064443971838</v>
      </c>
      <c r="AQ87" s="18">
        <f t="shared" si="229"/>
        <v>2.2900617507642718</v>
      </c>
      <c r="AS87" t="str">
        <f t="shared" si="258"/>
        <v>24 Business, media and public service professionals</v>
      </c>
      <c r="AT87" s="18">
        <f t="shared" si="230"/>
        <v>0.11783487138714577</v>
      </c>
      <c r="AU87" s="18">
        <f t="shared" si="230"/>
        <v>17.177505841948481</v>
      </c>
      <c r="AV87" s="18">
        <f t="shared" si="230"/>
        <v>1.637999002615298</v>
      </c>
      <c r="AW87" s="18">
        <f t="shared" si="230"/>
        <v>1.0256243695214717</v>
      </c>
      <c r="AX87" s="18">
        <f t="shared" si="231"/>
        <v>2.1592070508376526</v>
      </c>
      <c r="AZ87" s="18">
        <f t="shared" si="232"/>
        <v>1.2293381909634471</v>
      </c>
      <c r="BA87" s="18">
        <f t="shared" si="233"/>
        <v>2.9387643841891187</v>
      </c>
      <c r="BB87" s="18">
        <f t="shared" si="234"/>
        <v>3.7825424448910017</v>
      </c>
      <c r="BD87" t="str">
        <f t="shared" si="259"/>
        <v>24 Business, media and public service professionals</v>
      </c>
      <c r="BE87" s="18">
        <f t="shared" si="235"/>
        <v>5.861960438156899</v>
      </c>
      <c r="BF87" s="18">
        <f t="shared" si="235"/>
        <v>10.330446855143038</v>
      </c>
      <c r="BG87" s="18">
        <f t="shared" si="235"/>
        <v>2.4160557441921693</v>
      </c>
      <c r="BH87" s="18">
        <f t="shared" si="235"/>
        <v>0.9863064113327269</v>
      </c>
      <c r="BI87" s="18">
        <f t="shared" si="236"/>
        <v>1.9935082985081065</v>
      </c>
      <c r="BK87" s="18">
        <f t="shared" si="237"/>
        <v>1.4606579162214528</v>
      </c>
      <c r="BL87" s="18">
        <f t="shared" si="238"/>
        <v>2.6869320880287262</v>
      </c>
      <c r="BM87" s="18">
        <f t="shared" si="239"/>
        <v>3.7273619185999474</v>
      </c>
      <c r="BO87" t="str">
        <f t="shared" si="260"/>
        <v>24 Business, media and public service professionals</v>
      </c>
      <c r="BP87" s="18">
        <f t="shared" si="240"/>
        <v>3.1657041290401811</v>
      </c>
      <c r="BQ87" s="18">
        <f t="shared" si="240"/>
        <v>-2.1381213180044156</v>
      </c>
      <c r="BR87" s="18">
        <f t="shared" si="240"/>
        <v>1.1066125906611379</v>
      </c>
      <c r="BS87" s="18">
        <f t="shared" si="240"/>
        <v>-1.2207464256878464</v>
      </c>
      <c r="BT87" s="18">
        <f t="shared" si="241"/>
        <v>-0.55726805923672629</v>
      </c>
      <c r="BV87" s="18">
        <f t="shared" si="242"/>
        <v>-0.45097438832345516</v>
      </c>
      <c r="BW87" s="18">
        <f t="shared" si="243"/>
        <v>2.4564815670693241</v>
      </c>
      <c r="BX87" s="18">
        <f t="shared" si="244"/>
        <v>2.1385372077014742</v>
      </c>
      <c r="BZ87" t="str">
        <f t="shared" si="261"/>
        <v>24 Business, media and public service professionals</v>
      </c>
      <c r="CA87" s="18">
        <f t="shared" si="245"/>
        <v>2.0345242612395342</v>
      </c>
      <c r="CB87" s="18">
        <f t="shared" si="245"/>
        <v>4.6506175673163064</v>
      </c>
      <c r="CC87" s="18">
        <f t="shared" si="245"/>
        <v>-1.6214294975630317</v>
      </c>
      <c r="CD87" s="18">
        <f t="shared" si="245"/>
        <v>-4.2879011861677867</v>
      </c>
      <c r="CE87" s="18">
        <f t="shared" si="246"/>
        <v>-2.9222849364261339</v>
      </c>
      <c r="CG87" s="18">
        <f t="shared" si="247"/>
        <v>-3.4072058674816663</v>
      </c>
      <c r="CH87" s="18">
        <f t="shared" si="248"/>
        <v>1.8942926341631416</v>
      </c>
      <c r="CI87" s="18">
        <f t="shared" si="249"/>
        <v>-0.55704706741870336</v>
      </c>
      <c r="CK87" t="str">
        <f t="shared" si="262"/>
        <v>24 Business, media and public service professionals</v>
      </c>
      <c r="CL87" s="18">
        <f t="shared" si="250"/>
        <v>2.0403064826051143</v>
      </c>
      <c r="CM87" s="18">
        <f t="shared" si="250"/>
        <v>19.893774319223944</v>
      </c>
      <c r="CN87" s="18">
        <f t="shared" si="250"/>
        <v>-5.3676951822898111</v>
      </c>
      <c r="CO87" s="18">
        <f t="shared" si="250"/>
        <v>-2.8143732061143512</v>
      </c>
      <c r="CP87" s="18">
        <f t="shared" si="251"/>
        <v>-2.3463720421991408</v>
      </c>
      <c r="CR87" s="18">
        <f t="shared" si="252"/>
        <v>-3.6730448758363066</v>
      </c>
      <c r="CS87" s="18">
        <f t="shared" si="253"/>
        <v>1.576421406817774</v>
      </c>
      <c r="CT87" s="18">
        <f t="shared" si="254"/>
        <v>-1.1959344803549654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11.328109445955302</v>
      </c>
      <c r="C88" s="18">
        <f t="shared" si="210"/>
        <v>-4.6105951420525981</v>
      </c>
      <c r="D88" s="18">
        <f t="shared" si="210"/>
        <v>3.8718453620268711</v>
      </c>
      <c r="E88" s="18">
        <f t="shared" si="210"/>
        <v>4.96588075671347</v>
      </c>
      <c r="F88" s="18">
        <f t="shared" si="211"/>
        <v>3.9990644162012812</v>
      </c>
      <c r="H88" s="18">
        <f t="shared" si="212"/>
        <v>4.5999279172764362</v>
      </c>
      <c r="I88" s="18">
        <f t="shared" si="213"/>
        <v>3.2929463695520633</v>
      </c>
      <c r="J88" s="18">
        <f t="shared" si="214"/>
        <v>6.5472274542715203</v>
      </c>
      <c r="L88" t="str">
        <f t="shared" si="255"/>
        <v>31 Science, engineering and technology associate professionals</v>
      </c>
      <c r="M88" s="18">
        <f t="shared" si="215"/>
        <v>10.432630960995159</v>
      </c>
      <c r="N88" s="18">
        <f t="shared" si="215"/>
        <v>-3.9945674564807465</v>
      </c>
      <c r="O88" s="18">
        <f t="shared" si="215"/>
        <v>1.5678908942694081</v>
      </c>
      <c r="P88" s="18">
        <f t="shared" si="215"/>
        <v>3.4753045114199743</v>
      </c>
      <c r="Q88" s="18">
        <f t="shared" si="216"/>
        <v>2.3947805197794603</v>
      </c>
      <c r="S88" s="18">
        <f t="shared" si="217"/>
        <v>2.835552761778648</v>
      </c>
      <c r="T88" s="18">
        <f t="shared" si="218"/>
        <v>2.7321024426862017</v>
      </c>
      <c r="U88" s="18">
        <f t="shared" si="219"/>
        <v>4.796656826023149</v>
      </c>
      <c r="W88" t="str">
        <f t="shared" si="256"/>
        <v>31 Science, engineering and technology associate professionals</v>
      </c>
      <c r="X88" s="18">
        <f t="shared" si="220"/>
        <v>2.3820108915459492</v>
      </c>
      <c r="Y88" s="18">
        <f t="shared" si="220"/>
        <v>10.843460305774389</v>
      </c>
      <c r="Z88" s="18">
        <f t="shared" si="220"/>
        <v>-1.6832939361953958</v>
      </c>
      <c r="AA88" s="18">
        <f t="shared" si="220"/>
        <v>1.0131755577633461</v>
      </c>
      <c r="AB88" s="18">
        <f t="shared" si="221"/>
        <v>0.74573793504775221</v>
      </c>
      <c r="AD88" s="18">
        <f t="shared" si="222"/>
        <v>0.10623383266545883</v>
      </c>
      <c r="AE88" s="18">
        <f t="shared" si="223"/>
        <v>2.3840385144779264</v>
      </c>
      <c r="AF88" s="18">
        <f t="shared" si="224"/>
        <v>2.4605927411218254</v>
      </c>
      <c r="AH88" t="str">
        <f t="shared" si="257"/>
        <v>31 Science, engineering and technology associate professionals</v>
      </c>
      <c r="AI88" s="18">
        <f t="shared" si="225"/>
        <v>3.2886606794802375</v>
      </c>
      <c r="AJ88" s="18">
        <f t="shared" si="225"/>
        <v>19.126296391446161</v>
      </c>
      <c r="AK88" s="18">
        <f t="shared" si="225"/>
        <v>-0.23401164124303708</v>
      </c>
      <c r="AL88" s="18">
        <f t="shared" si="225"/>
        <v>2.6009533483350555</v>
      </c>
      <c r="AM88" s="18">
        <f t="shared" si="226"/>
        <v>2.6602066830951676</v>
      </c>
      <c r="AO88" s="18">
        <f t="shared" si="227"/>
        <v>1.6471252490903865</v>
      </c>
      <c r="AP88" s="18">
        <f t="shared" si="228"/>
        <v>2.7406351195683909</v>
      </c>
      <c r="AQ88" s="18">
        <f t="shared" si="229"/>
        <v>3.9105166386372847</v>
      </c>
      <c r="AS88" t="str">
        <f t="shared" si="258"/>
        <v>31 Science, engineering and technology associate professionals</v>
      </c>
      <c r="AT88" s="18">
        <f t="shared" si="230"/>
        <v>0.13093514467188427</v>
      </c>
      <c r="AU88" s="18">
        <f t="shared" si="230"/>
        <v>9.3184019476131965</v>
      </c>
      <c r="AV88" s="18">
        <f t="shared" si="230"/>
        <v>-3.8520651630379321</v>
      </c>
      <c r="AW88" s="18">
        <f t="shared" si="230"/>
        <v>-5.8897305807315004E-2</v>
      </c>
      <c r="AX88" s="18">
        <f t="shared" si="231"/>
        <v>-0.70505196727247421</v>
      </c>
      <c r="AZ88" s="18">
        <f t="shared" si="232"/>
        <v>-1.3396288842161486</v>
      </c>
      <c r="BA88" s="18">
        <f t="shared" si="233"/>
        <v>1.8363266427283031</v>
      </c>
      <c r="BB88" s="18">
        <f t="shared" si="234"/>
        <v>0.82217402820017327</v>
      </c>
      <c r="BD88" t="str">
        <f t="shared" si="259"/>
        <v>31 Science, engineering and technology associate professionals</v>
      </c>
      <c r="BE88" s="18">
        <f t="shared" si="235"/>
        <v>2.7293738657225397</v>
      </c>
      <c r="BF88" s="18">
        <f t="shared" si="235"/>
        <v>8.3606655976908186</v>
      </c>
      <c r="BG88" s="18">
        <f t="shared" si="235"/>
        <v>-4.5557499804125605</v>
      </c>
      <c r="BH88" s="18">
        <f t="shared" si="235"/>
        <v>-1.5924902220597503</v>
      </c>
      <c r="BI88" s="18">
        <f t="shared" si="236"/>
        <v>-1.9395383914906361</v>
      </c>
      <c r="BK88" s="18">
        <f t="shared" si="237"/>
        <v>-2.590327189733066</v>
      </c>
      <c r="BL88" s="18">
        <f t="shared" si="238"/>
        <v>1.5963838189513746</v>
      </c>
      <c r="BM88" s="18">
        <f t="shared" si="239"/>
        <v>-0.39235684577509922</v>
      </c>
      <c r="BO88" t="str">
        <f t="shared" si="260"/>
        <v>31 Science, engineering and technology associate professionals</v>
      </c>
      <c r="BP88" s="18">
        <f t="shared" si="240"/>
        <v>4.5994308983985821</v>
      </c>
      <c r="BQ88" s="18">
        <f t="shared" si="240"/>
        <v>3.6933088905769074</v>
      </c>
      <c r="BR88" s="18">
        <f t="shared" si="240"/>
        <v>-2.6426433433932583</v>
      </c>
      <c r="BS88" s="18">
        <f t="shared" si="240"/>
        <v>-0.5987241113877162</v>
      </c>
      <c r="BT88" s="18">
        <f t="shared" si="241"/>
        <v>-0.98074898519655562</v>
      </c>
      <c r="BV88" s="18">
        <f t="shared" si="242"/>
        <v>-1.2847543524746041</v>
      </c>
      <c r="BW88" s="18">
        <f t="shared" si="243"/>
        <v>1.9350204360555345</v>
      </c>
      <c r="BX88" s="18">
        <f t="shared" si="244"/>
        <v>0.97551292221638164</v>
      </c>
      <c r="BZ88" t="str">
        <f t="shared" si="261"/>
        <v>31 Science, engineering and technology associate professionals</v>
      </c>
      <c r="CA88" s="18">
        <f t="shared" si="245"/>
        <v>2.8773059556618685</v>
      </c>
      <c r="CB88" s="18">
        <f t="shared" si="245"/>
        <v>16.162759793822957</v>
      </c>
      <c r="CC88" s="18">
        <f t="shared" si="245"/>
        <v>-5.9561592067219333</v>
      </c>
      <c r="CD88" s="18">
        <f t="shared" si="245"/>
        <v>-2.639120503943182</v>
      </c>
      <c r="CE88" s="18">
        <f t="shared" si="246"/>
        <v>-2.6193375526320839</v>
      </c>
      <c r="CG88" s="18">
        <f t="shared" si="247"/>
        <v>-3.7575999329177878</v>
      </c>
      <c r="CH88" s="18">
        <f t="shared" si="248"/>
        <v>1.5078092522277098</v>
      </c>
      <c r="CI88" s="18">
        <f t="shared" si="249"/>
        <v>-1.3572636682546713</v>
      </c>
      <c r="CK88" t="str">
        <f t="shared" si="262"/>
        <v>31 Science, engineering and technology associate professionals</v>
      </c>
      <c r="CL88" s="18">
        <f t="shared" si="250"/>
        <v>4.6463790052533982</v>
      </c>
      <c r="CM88" s="18">
        <f t="shared" si="250"/>
        <v>32.024701951340283</v>
      </c>
      <c r="CN88" s="18">
        <f t="shared" si="250"/>
        <v>-4.5516297113576858</v>
      </c>
      <c r="CO88" s="18">
        <f t="shared" si="250"/>
        <v>1.4439214465951089</v>
      </c>
      <c r="CP88" s="18">
        <f t="shared" si="251"/>
        <v>1.1835423538196777</v>
      </c>
      <c r="CR88" s="18">
        <f t="shared" si="252"/>
        <v>-0.5953138246572065</v>
      </c>
      <c r="CS88" s="18">
        <f t="shared" si="253"/>
        <v>1.9298632632666957</v>
      </c>
      <c r="CT88" s="18">
        <f t="shared" si="254"/>
        <v>1.4791385408263302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10.321700580138948</v>
      </c>
      <c r="C89" s="18">
        <f t="shared" si="210"/>
        <v>-10.138235895052938</v>
      </c>
      <c r="D89" s="18">
        <f t="shared" si="210"/>
        <v>7.3236597559706462</v>
      </c>
      <c r="E89" s="18">
        <f t="shared" si="210"/>
        <v>6.7903876321474543</v>
      </c>
      <c r="F89" s="18">
        <f t="shared" si="211"/>
        <v>5.8091854671492804</v>
      </c>
      <c r="H89" s="18">
        <f t="shared" si="212"/>
        <v>6.9678499397918259</v>
      </c>
      <c r="I89" s="18">
        <f t="shared" si="213"/>
        <v>4.7412225992978119</v>
      </c>
      <c r="J89" s="18">
        <f t="shared" si="214"/>
        <v>9.2116116810766471</v>
      </c>
      <c r="L89" t="str">
        <f t="shared" si="255"/>
        <v>32 Health and social care associate professionals</v>
      </c>
      <c r="M89" s="18">
        <f t="shared" si="215"/>
        <v>12.565041233114126</v>
      </c>
      <c r="N89" s="18">
        <f t="shared" si="215"/>
        <v>2.5705505923694139</v>
      </c>
      <c r="O89" s="18">
        <f t="shared" si="215"/>
        <v>5.6043929435107387</v>
      </c>
      <c r="P89" s="18">
        <f t="shared" si="215"/>
        <v>5.7940057512902321</v>
      </c>
      <c r="Q89" s="18">
        <f t="shared" si="216"/>
        <v>5.5304284700761208</v>
      </c>
      <c r="S89" s="18">
        <f t="shared" si="217"/>
        <v>5.7307636844062815</v>
      </c>
      <c r="T89" s="18">
        <f t="shared" si="218"/>
        <v>4.2407559667627881</v>
      </c>
      <c r="U89" s="18">
        <f t="shared" si="219"/>
        <v>7.9981635705914655</v>
      </c>
      <c r="W89" t="str">
        <f t="shared" si="256"/>
        <v>32 Health and social care associate professionals</v>
      </c>
      <c r="X89" s="18">
        <f t="shared" si="220"/>
        <v>3.3505790364225518</v>
      </c>
      <c r="Y89" s="18">
        <f t="shared" si="220"/>
        <v>11.679399043268335</v>
      </c>
      <c r="Z89" s="18">
        <f t="shared" si="220"/>
        <v>2.0068080370728492</v>
      </c>
      <c r="AA89" s="18">
        <f t="shared" si="220"/>
        <v>1.7525912586585868</v>
      </c>
      <c r="AB89" s="18">
        <f t="shared" si="221"/>
        <v>2.4261508457310121</v>
      </c>
      <c r="AD89" s="18">
        <f t="shared" si="222"/>
        <v>1.8372597125328571</v>
      </c>
      <c r="AE89" s="18">
        <f t="shared" si="223"/>
        <v>3.8063565033511493</v>
      </c>
      <c r="AF89" s="18">
        <f t="shared" si="224"/>
        <v>4.9540065190467608</v>
      </c>
      <c r="AH89" t="str">
        <f t="shared" si="257"/>
        <v>32 Health and social care associate professionals</v>
      </c>
      <c r="AI89" s="18">
        <f t="shared" si="225"/>
        <v>-3.610494852181878</v>
      </c>
      <c r="AJ89" s="18">
        <f t="shared" si="225"/>
        <v>5.9600203765550308</v>
      </c>
      <c r="AK89" s="18">
        <f t="shared" si="225"/>
        <v>-5.4787877056583945</v>
      </c>
      <c r="AL89" s="18">
        <f t="shared" si="225"/>
        <v>-4.784440417221858</v>
      </c>
      <c r="AM89" s="18">
        <f t="shared" si="226"/>
        <v>-4.365028978748331</v>
      </c>
      <c r="AO89" s="18">
        <f t="shared" si="227"/>
        <v>-5.0164544081057976</v>
      </c>
      <c r="AP89" s="18">
        <f t="shared" si="228"/>
        <v>1.7835051264104562</v>
      </c>
      <c r="AQ89" s="18">
        <f t="shared" si="229"/>
        <v>-1.763686673306597</v>
      </c>
      <c r="AS89" t="str">
        <f t="shared" si="258"/>
        <v>32 Health and social care associate professionals</v>
      </c>
      <c r="AT89" s="18">
        <f t="shared" si="230"/>
        <v>1.0751197571791549</v>
      </c>
      <c r="AU89" s="18">
        <f t="shared" si="230"/>
        <v>16.901183697934783</v>
      </c>
      <c r="AV89" s="18">
        <f t="shared" si="230"/>
        <v>-0.98855079860169504</v>
      </c>
      <c r="AW89" s="18">
        <f t="shared" si="230"/>
        <v>0.96083669765880675</v>
      </c>
      <c r="AX89" s="18">
        <f t="shared" si="231"/>
        <v>1.2712015639301688</v>
      </c>
      <c r="AZ89" s="18">
        <f t="shared" si="232"/>
        <v>0.30681325583736818</v>
      </c>
      <c r="BA89" s="18">
        <f t="shared" si="233"/>
        <v>3.0239151372271067</v>
      </c>
      <c r="BB89" s="18">
        <f t="shared" si="234"/>
        <v>3.2276524912648652</v>
      </c>
      <c r="BD89" t="str">
        <f t="shared" si="259"/>
        <v>32 Health and social care associate professionals</v>
      </c>
      <c r="BE89" s="18">
        <f t="shared" si="235"/>
        <v>7.081829921382421</v>
      </c>
      <c r="BF89" s="18">
        <f t="shared" si="235"/>
        <v>-5.1038529748702377</v>
      </c>
      <c r="BG89" s="18">
        <f t="shared" si="235"/>
        <v>0.78880975894159988</v>
      </c>
      <c r="BH89" s="18">
        <f t="shared" si="235"/>
        <v>0.20516359698203868</v>
      </c>
      <c r="BI89" s="18">
        <f t="shared" si="236"/>
        <v>4.6223221998764608E-2</v>
      </c>
      <c r="BK89" s="18">
        <f t="shared" si="237"/>
        <v>0.39933581803248686</v>
      </c>
      <c r="BL89" s="18">
        <f t="shared" si="238"/>
        <v>3.1671259556627751</v>
      </c>
      <c r="BM89" s="18">
        <f t="shared" si="239"/>
        <v>3.4278852846939323</v>
      </c>
      <c r="BO89" t="str">
        <f t="shared" si="260"/>
        <v>32 Health and social care associate professionals</v>
      </c>
      <c r="BP89" s="18">
        <f t="shared" si="240"/>
        <v>4.056155835888986</v>
      </c>
      <c r="BQ89" s="18">
        <f t="shared" si="240"/>
        <v>-17.083432048560354</v>
      </c>
      <c r="BR89" s="18">
        <f t="shared" si="240"/>
        <v>9.5227096240768638E-2</v>
      </c>
      <c r="BS89" s="18">
        <f t="shared" si="240"/>
        <v>-2.309333852349027</v>
      </c>
      <c r="BT89" s="18">
        <f t="shared" si="241"/>
        <v>-2.5678177911058753</v>
      </c>
      <c r="BV89" s="18">
        <f t="shared" si="242"/>
        <v>-1.5143012743839668</v>
      </c>
      <c r="BW89" s="18">
        <f t="shared" si="243"/>
        <v>2.7950660868782728</v>
      </c>
      <c r="BX89" s="18">
        <f t="shared" si="244"/>
        <v>1.8036942716944449</v>
      </c>
      <c r="BZ89" t="str">
        <f t="shared" si="261"/>
        <v>32 Health and social care associate professionals</v>
      </c>
      <c r="CA89" s="18">
        <f t="shared" si="245"/>
        <v>-0.58476611855400318</v>
      </c>
      <c r="CB89" s="18">
        <f t="shared" si="245"/>
        <v>-17.484918254512493</v>
      </c>
      <c r="CC89" s="18">
        <f t="shared" si="245"/>
        <v>-4.4742073415158901</v>
      </c>
      <c r="CD89" s="18">
        <f t="shared" si="245"/>
        <v>-5.7530254971522758</v>
      </c>
      <c r="CE89" s="18">
        <f t="shared" si="246"/>
        <v>-6.1383525879195933</v>
      </c>
      <c r="CG89" s="18">
        <f t="shared" si="247"/>
        <v>-5.3286663778692622</v>
      </c>
      <c r="CH89" s="18">
        <f t="shared" si="248"/>
        <v>1.7910444278439019</v>
      </c>
      <c r="CI89" s="18">
        <f t="shared" si="249"/>
        <v>-1.9440289336802086</v>
      </c>
      <c r="CK89" t="str">
        <f t="shared" si="262"/>
        <v>32 Health and social care associate professionals</v>
      </c>
      <c r="CL89" s="18">
        <f t="shared" si="250"/>
        <v>1.6970449113273167</v>
      </c>
      <c r="CM89" s="18">
        <f t="shared" si="250"/>
        <v>17.240190759735864</v>
      </c>
      <c r="CN89" s="18">
        <f t="shared" si="250"/>
        <v>-5.3015741242714354</v>
      </c>
      <c r="CO89" s="18">
        <f t="shared" si="250"/>
        <v>-0.32360439232829163</v>
      </c>
      <c r="CP89" s="18">
        <f t="shared" si="251"/>
        <v>-0.9066300746442546</v>
      </c>
      <c r="CR89" s="18">
        <f t="shared" si="252"/>
        <v>-2.0113434535231067</v>
      </c>
      <c r="CS89" s="18">
        <f t="shared" si="253"/>
        <v>1.888620250851325</v>
      </c>
      <c r="CT89" s="18">
        <f t="shared" si="254"/>
        <v>0.39728798582867597</v>
      </c>
    </row>
    <row r="90" spans="1:98" x14ac:dyDescent="0.2">
      <c r="A90" t="str">
        <f t="shared" si="209"/>
        <v>33 Protective service occupations</v>
      </c>
      <c r="B90" s="18">
        <f t="shared" si="210"/>
        <v>10.317479836643351</v>
      </c>
      <c r="C90" s="18">
        <f t="shared" si="210"/>
        <v>-10.575672455492169</v>
      </c>
      <c r="D90" s="18">
        <f t="shared" si="210"/>
        <v>10.639518282405547</v>
      </c>
      <c r="E90" s="18">
        <f t="shared" si="210"/>
        <v>6.39029918312084</v>
      </c>
      <c r="F90" s="18">
        <f t="shared" si="211"/>
        <v>6.5373059388732724</v>
      </c>
      <c r="H90" s="18">
        <f t="shared" si="212"/>
        <v>7.7882560929036115</v>
      </c>
      <c r="I90" s="18">
        <f t="shared" si="213"/>
        <v>3.7828300700176287</v>
      </c>
      <c r="J90" s="18">
        <f t="shared" si="214"/>
        <v>9.3568202673913081</v>
      </c>
      <c r="L90" t="str">
        <f t="shared" si="255"/>
        <v>33 Protective service occupations</v>
      </c>
      <c r="M90" s="18">
        <f t="shared" si="215"/>
        <v>7.6654001104777825</v>
      </c>
      <c r="N90" s="18">
        <f t="shared" si="215"/>
        <v>-8.4468536083965766</v>
      </c>
      <c r="O90" s="18">
        <f t="shared" si="215"/>
        <v>9.4024153293563053</v>
      </c>
      <c r="P90" s="18">
        <f t="shared" si="215"/>
        <v>5.7316323976527972</v>
      </c>
      <c r="Q90" s="18">
        <f t="shared" si="216"/>
        <v>5.9079532209596497</v>
      </c>
      <c r="S90" s="18">
        <f t="shared" si="217"/>
        <v>6.9413334434067941</v>
      </c>
      <c r="T90" s="18">
        <f t="shared" si="218"/>
        <v>3.1961805092937334</v>
      </c>
      <c r="U90" s="18">
        <f t="shared" si="219"/>
        <v>8.3707635715003939</v>
      </c>
      <c r="W90" t="str">
        <f t="shared" si="256"/>
        <v>33 Protective service occupations</v>
      </c>
      <c r="X90" s="18">
        <f t="shared" si="220"/>
        <v>-0.24035106689130892</v>
      </c>
      <c r="Y90" s="18">
        <f t="shared" si="220"/>
        <v>17.58386010300552</v>
      </c>
      <c r="Z90" s="18">
        <f t="shared" si="220"/>
        <v>5.5398852542386745</v>
      </c>
      <c r="AA90" s="18">
        <f t="shared" si="220"/>
        <v>3.8280280208730755</v>
      </c>
      <c r="AB90" s="18">
        <f t="shared" si="221"/>
        <v>5.1746447173225185</v>
      </c>
      <c r="AD90" s="18">
        <f t="shared" si="222"/>
        <v>4.3955394977582829</v>
      </c>
      <c r="AE90" s="18">
        <f t="shared" si="223"/>
        <v>3.2985273988536346</v>
      </c>
      <c r="AF90" s="18">
        <f t="shared" si="224"/>
        <v>6.393571406908638</v>
      </c>
      <c r="AH90" t="str">
        <f t="shared" si="257"/>
        <v>33 Protective service occupations</v>
      </c>
      <c r="AI90" s="18">
        <f t="shared" si="225"/>
        <v>-0.56959440569757103</v>
      </c>
      <c r="AJ90" s="18">
        <f t="shared" si="225"/>
        <v>16.778753046736504</v>
      </c>
      <c r="AK90" s="18">
        <f t="shared" si="225"/>
        <v>5.4205894805598565</v>
      </c>
      <c r="AL90" s="18">
        <f t="shared" si="225"/>
        <v>3.6109285591236384</v>
      </c>
      <c r="AM90" s="18">
        <f t="shared" si="226"/>
        <v>4.9549481372439752</v>
      </c>
      <c r="AO90" s="18">
        <f t="shared" si="227"/>
        <v>4.2106706178490549</v>
      </c>
      <c r="AP90" s="18">
        <f t="shared" si="228"/>
        <v>2.9322655945747567</v>
      </c>
      <c r="AQ90" s="18">
        <f t="shared" si="229"/>
        <v>6.007544597254566</v>
      </c>
      <c r="AS90" t="str">
        <f t="shared" si="258"/>
        <v>33 Protective service occupations</v>
      </c>
      <c r="AT90" s="18">
        <f t="shared" si="230"/>
        <v>-3.3970128212512773</v>
      </c>
      <c r="AU90" s="18">
        <f t="shared" si="230"/>
        <v>14.771010501557358</v>
      </c>
      <c r="AV90" s="18">
        <f t="shared" si="230"/>
        <v>2.607638639372345</v>
      </c>
      <c r="AW90" s="18">
        <f t="shared" si="230"/>
        <v>1.8877840501292154</v>
      </c>
      <c r="AX90" s="18">
        <f t="shared" si="231"/>
        <v>2.8749151439271925</v>
      </c>
      <c r="AZ90" s="18">
        <f t="shared" si="232"/>
        <v>2.127172688044654</v>
      </c>
      <c r="BA90" s="18">
        <f t="shared" si="233"/>
        <v>2.5841651878819594</v>
      </c>
      <c r="BB90" s="18">
        <f t="shared" si="234"/>
        <v>4.1394166889415995</v>
      </c>
      <c r="BD90" t="str">
        <f t="shared" si="259"/>
        <v>33 Protective service occupations</v>
      </c>
      <c r="BE90" s="18">
        <f t="shared" si="235"/>
        <v>-0.45679593605580937</v>
      </c>
      <c r="BF90" s="18">
        <f t="shared" si="235"/>
        <v>4.6112638915659865</v>
      </c>
      <c r="BG90" s="18">
        <f t="shared" si="235"/>
        <v>3.3329643249249141</v>
      </c>
      <c r="BH90" s="18">
        <f t="shared" si="235"/>
        <v>0.64905950628793008</v>
      </c>
      <c r="BI90" s="18">
        <f t="shared" si="236"/>
        <v>1.7253941610940515</v>
      </c>
      <c r="BK90" s="18">
        <f t="shared" si="237"/>
        <v>1.5358580946676303</v>
      </c>
      <c r="BL90" s="18">
        <f t="shared" si="238"/>
        <v>1.802776983771226</v>
      </c>
      <c r="BM90" s="18">
        <f t="shared" si="239"/>
        <v>3.0275559665992269</v>
      </c>
      <c r="BO90" t="str">
        <f t="shared" si="260"/>
        <v>33 Protective service occupations</v>
      </c>
      <c r="BP90" s="18">
        <f t="shared" si="240"/>
        <v>0.80626700021859676</v>
      </c>
      <c r="BQ90" s="18">
        <f t="shared" si="240"/>
        <v>-2.9304835417308439</v>
      </c>
      <c r="BR90" s="18">
        <f t="shared" si="240"/>
        <v>3.726139782693072</v>
      </c>
      <c r="BS90" s="18">
        <f t="shared" si="240"/>
        <v>-0.74726022678291981</v>
      </c>
      <c r="BT90" s="18">
        <f t="shared" si="241"/>
        <v>0.48976057172456233</v>
      </c>
      <c r="BV90" s="18">
        <f t="shared" si="242"/>
        <v>0.72201554030217885</v>
      </c>
      <c r="BW90" s="18">
        <f t="shared" si="243"/>
        <v>2.0636661849720905</v>
      </c>
      <c r="BX90" s="18">
        <f t="shared" si="244"/>
        <v>2.6131940360493155</v>
      </c>
      <c r="BZ90" t="str">
        <f t="shared" si="261"/>
        <v>33 Protective service occupations</v>
      </c>
      <c r="CA90" s="18">
        <f t="shared" si="245"/>
        <v>-1.6035357015776075</v>
      </c>
      <c r="CB90" s="18">
        <f t="shared" si="245"/>
        <v>2.5992202559593558</v>
      </c>
      <c r="CC90" s="18">
        <f t="shared" si="245"/>
        <v>0.68591684864540703</v>
      </c>
      <c r="CD90" s="18">
        <f t="shared" si="245"/>
        <v>-4.3188162275653692</v>
      </c>
      <c r="CE90" s="18">
        <f t="shared" si="246"/>
        <v>-2.3570663941503867</v>
      </c>
      <c r="CG90" s="18">
        <f t="shared" si="247"/>
        <v>-2.678841615490779</v>
      </c>
      <c r="CH90" s="18">
        <f t="shared" si="248"/>
        <v>1.8399788042922527</v>
      </c>
      <c r="CI90" s="18">
        <f t="shared" si="249"/>
        <v>-0.13471411110875797</v>
      </c>
      <c r="CK90" t="str">
        <f t="shared" si="262"/>
        <v>33 Protective service occupations</v>
      </c>
      <c r="CL90" s="18">
        <f t="shared" si="250"/>
        <v>-6.0730968767845228</v>
      </c>
      <c r="CM90" s="18">
        <f t="shared" si="250"/>
        <v>11.329269058106295</v>
      </c>
      <c r="CN90" s="18">
        <f t="shared" si="250"/>
        <v>-4.7200267215778418</v>
      </c>
      <c r="CO90" s="18">
        <f t="shared" si="250"/>
        <v>-2.1487090511494444</v>
      </c>
      <c r="CP90" s="18">
        <f t="shared" si="251"/>
        <v>-2.1737979644874117</v>
      </c>
      <c r="CR90" s="18">
        <f t="shared" si="252"/>
        <v>-3.0134341233071016</v>
      </c>
      <c r="CS90" s="18">
        <f t="shared" si="253"/>
        <v>1.1078946825233915</v>
      </c>
      <c r="CT90" s="18">
        <f t="shared" si="254"/>
        <v>-1.3816158498118014</v>
      </c>
    </row>
    <row r="91" spans="1:98" x14ac:dyDescent="0.2">
      <c r="A91" t="str">
        <f t="shared" si="209"/>
        <v>34 Culture, media and sports occupations</v>
      </c>
      <c r="B91" s="18">
        <f t="shared" si="210"/>
        <v>11.021101272816459</v>
      </c>
      <c r="C91" s="18">
        <f t="shared" si="210"/>
        <v>2.6658364623509678</v>
      </c>
      <c r="D91" s="18">
        <f t="shared" si="210"/>
        <v>3.9761751401888201</v>
      </c>
      <c r="E91" s="18">
        <f t="shared" si="210"/>
        <v>3.803021285813446</v>
      </c>
      <c r="F91" s="18">
        <f t="shared" si="211"/>
        <v>3.7856220085819237</v>
      </c>
      <c r="H91" s="18">
        <f t="shared" si="212"/>
        <v>3.8607071738689269</v>
      </c>
      <c r="I91" s="18">
        <f t="shared" si="213"/>
        <v>3.5309979669815972</v>
      </c>
      <c r="J91" s="18">
        <f t="shared" si="214"/>
        <v>6.1501583438924534</v>
      </c>
      <c r="L91" t="str">
        <f t="shared" si="255"/>
        <v>34 Culture, media and sports occupations</v>
      </c>
      <c r="M91" s="18">
        <f t="shared" si="215"/>
        <v>9.3744019850853455</v>
      </c>
      <c r="N91" s="18">
        <f t="shared" si="215"/>
        <v>-2.6750325835813604</v>
      </c>
      <c r="O91" s="18">
        <f t="shared" si="215"/>
        <v>2.5004115642612845</v>
      </c>
      <c r="P91" s="18">
        <f t="shared" si="215"/>
        <v>3.5175237551629657</v>
      </c>
      <c r="Q91" s="18">
        <f t="shared" si="216"/>
        <v>2.8014975480091131</v>
      </c>
      <c r="S91" s="18">
        <f t="shared" si="217"/>
        <v>3.1773698521191163</v>
      </c>
      <c r="T91" s="18">
        <f t="shared" si="218"/>
        <v>3.2890752085050989</v>
      </c>
      <c r="U91" s="18">
        <f t="shared" si="219"/>
        <v>5.4718529835929619</v>
      </c>
      <c r="W91" t="str">
        <f t="shared" si="256"/>
        <v>34 Culture, media and sports occupations</v>
      </c>
      <c r="X91" s="18">
        <f t="shared" si="220"/>
        <v>0.10273026370581917</v>
      </c>
      <c r="Y91" s="18">
        <f t="shared" si="220"/>
        <v>2.5168050939023301</v>
      </c>
      <c r="Z91" s="18">
        <f t="shared" si="220"/>
        <v>-0.63118792798398937</v>
      </c>
      <c r="AA91" s="18">
        <f t="shared" si="220"/>
        <v>1.1358037524638043</v>
      </c>
      <c r="AB91" s="18">
        <f t="shared" si="221"/>
        <v>0.66556339006422771</v>
      </c>
      <c r="AD91" s="18">
        <f t="shared" si="222"/>
        <v>0.54334262103077346</v>
      </c>
      <c r="AE91" s="18">
        <f t="shared" si="223"/>
        <v>2.6980546085981993</v>
      </c>
      <c r="AF91" s="18">
        <f t="shared" si="224"/>
        <v>3.0769715094093542</v>
      </c>
      <c r="AH91" t="str">
        <f t="shared" si="257"/>
        <v>34 Culture, media and sports occupations</v>
      </c>
      <c r="AI91" s="18">
        <f t="shared" si="225"/>
        <v>-3.7409340835437122</v>
      </c>
      <c r="AJ91" s="18">
        <f t="shared" si="225"/>
        <v>19.485918175649442</v>
      </c>
      <c r="AK91" s="18">
        <f t="shared" si="225"/>
        <v>0.32049835675618255</v>
      </c>
      <c r="AL91" s="18">
        <f t="shared" si="225"/>
        <v>2.8798365625310574</v>
      </c>
      <c r="AM91" s="18">
        <f t="shared" si="226"/>
        <v>3.0322031845910091</v>
      </c>
      <c r="AO91" s="18">
        <f t="shared" si="227"/>
        <v>2.0195501196677013</v>
      </c>
      <c r="AP91" s="18">
        <f t="shared" si="228"/>
        <v>3.0788702118103695</v>
      </c>
      <c r="AQ91" s="18">
        <f t="shared" si="229"/>
        <v>4.4654297627923611</v>
      </c>
      <c r="AS91" t="str">
        <f t="shared" si="258"/>
        <v>34 Culture, media and sports occupations</v>
      </c>
      <c r="AT91" s="18">
        <f t="shared" si="230"/>
        <v>-1.1486388779884504</v>
      </c>
      <c r="AU91" s="18">
        <f t="shared" si="230"/>
        <v>2.0348747157670433</v>
      </c>
      <c r="AV91" s="18">
        <f t="shared" si="230"/>
        <v>-2.1468480624282194</v>
      </c>
      <c r="AW91" s="18">
        <f t="shared" si="230"/>
        <v>0.55972444373701968</v>
      </c>
      <c r="AX91" s="18">
        <f t="shared" si="231"/>
        <v>-0.20323410611630122</v>
      </c>
      <c r="AZ91" s="18">
        <f t="shared" si="232"/>
        <v>-0.35068381585741104</v>
      </c>
      <c r="BA91" s="18">
        <f t="shared" si="233"/>
        <v>2.4317786433806665</v>
      </c>
      <c r="BB91" s="18">
        <f t="shared" si="234"/>
        <v>2.1831424856919357</v>
      </c>
      <c r="BD91" t="str">
        <f t="shared" si="259"/>
        <v>34 Culture, media and sports occupations</v>
      </c>
      <c r="BE91" s="18">
        <f t="shared" si="235"/>
        <v>1.8382123136830408</v>
      </c>
      <c r="BF91" s="18">
        <f t="shared" si="235"/>
        <v>0.88073617509525359</v>
      </c>
      <c r="BG91" s="18">
        <f t="shared" si="235"/>
        <v>-0.67490924082844739</v>
      </c>
      <c r="BH91" s="18">
        <f t="shared" si="235"/>
        <v>1.2011790541549328</v>
      </c>
      <c r="BI91" s="18">
        <f t="shared" si="236"/>
        <v>0.59118543061471573</v>
      </c>
      <c r="BK91" s="18">
        <f t="shared" si="237"/>
        <v>0.57191162346772462</v>
      </c>
      <c r="BL91" s="18">
        <f t="shared" si="238"/>
        <v>2.2732759682904558</v>
      </c>
      <c r="BM91" s="18">
        <f t="shared" si="239"/>
        <v>2.6954913678776116</v>
      </c>
      <c r="BO91" t="str">
        <f t="shared" si="260"/>
        <v>34 Culture, media and sports occupations</v>
      </c>
      <c r="BP91" s="18">
        <f t="shared" si="240"/>
        <v>-0.38296958421691896</v>
      </c>
      <c r="BQ91" s="18">
        <f t="shared" si="240"/>
        <v>-14.179336567687727</v>
      </c>
      <c r="BR91" s="18">
        <f t="shared" si="240"/>
        <v>-3.1615326560063939</v>
      </c>
      <c r="BS91" s="18">
        <f t="shared" si="240"/>
        <v>-3.3571102740984404</v>
      </c>
      <c r="BT91" s="18">
        <f t="shared" si="241"/>
        <v>-4.0111795695424561</v>
      </c>
      <c r="BV91" s="18">
        <f t="shared" si="242"/>
        <v>-3.2919616623875325</v>
      </c>
      <c r="BW91" s="18">
        <f t="shared" si="243"/>
        <v>1.7700058672785346</v>
      </c>
      <c r="BX91" s="18">
        <f t="shared" si="244"/>
        <v>-0.65364838629554667</v>
      </c>
      <c r="BZ91" t="str">
        <f t="shared" si="261"/>
        <v>34 Culture, media and sports occupations</v>
      </c>
      <c r="CA91" s="18">
        <f t="shared" si="245"/>
        <v>-3.133902531057553</v>
      </c>
      <c r="CB91" s="18">
        <f t="shared" si="245"/>
        <v>-4.2971249368211506</v>
      </c>
      <c r="CC91" s="18">
        <f t="shared" si="245"/>
        <v>-6.4067448605359623</v>
      </c>
      <c r="CD91" s="18">
        <f t="shared" si="245"/>
        <v>-5.8764677836811385</v>
      </c>
      <c r="CE91" s="18">
        <f t="shared" si="246"/>
        <v>-5.9447332246472584</v>
      </c>
      <c r="CG91" s="18">
        <f t="shared" si="247"/>
        <v>-6.0535597962943939</v>
      </c>
      <c r="CH91" s="18">
        <f t="shared" si="248"/>
        <v>1.3798843212460499</v>
      </c>
      <c r="CI91" s="18">
        <f t="shared" si="249"/>
        <v>-3.1351094314331585</v>
      </c>
      <c r="CK91" t="str">
        <f t="shared" si="262"/>
        <v>34 Culture, media and sports occupations</v>
      </c>
      <c r="CL91" s="18">
        <f t="shared" si="250"/>
        <v>-0.58302229383050408</v>
      </c>
      <c r="CM91" s="18">
        <f t="shared" si="250"/>
        <v>6.4929854456330371</v>
      </c>
      <c r="CN91" s="18">
        <f t="shared" si="250"/>
        <v>-8.9142555891285831</v>
      </c>
      <c r="CO91" s="18">
        <f t="shared" si="250"/>
        <v>-2.2328902781934223</v>
      </c>
      <c r="CP91" s="18">
        <f t="shared" si="251"/>
        <v>-3.8595165612069549</v>
      </c>
      <c r="CR91" s="18">
        <f t="shared" si="252"/>
        <v>-4.5127641599512325</v>
      </c>
      <c r="CS91" s="18">
        <f t="shared" si="253"/>
        <v>1.3837064643573482</v>
      </c>
      <c r="CT91" s="18">
        <f t="shared" si="254"/>
        <v>-2.083745724404118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8.3862403964484855</v>
      </c>
      <c r="C92" s="18">
        <f t="shared" si="210"/>
        <v>-5.5960496296182605</v>
      </c>
      <c r="D92" s="18">
        <f t="shared" si="210"/>
        <v>4.9690116284734298</v>
      </c>
      <c r="E92" s="18">
        <f t="shared" si="210"/>
        <v>4.9143546927621129</v>
      </c>
      <c r="F92" s="18">
        <f t="shared" si="211"/>
        <v>4.2414161612451373</v>
      </c>
      <c r="H92" s="18">
        <f t="shared" si="212"/>
        <v>4.932570508417955</v>
      </c>
      <c r="I92" s="18">
        <f t="shared" si="213"/>
        <v>3.5484306021486889</v>
      </c>
      <c r="J92" s="18">
        <f t="shared" si="214"/>
        <v>6.9665932203392344</v>
      </c>
      <c r="L92" t="str">
        <f t="shared" si="255"/>
        <v>35 Business and public service associate professionals</v>
      </c>
      <c r="M92" s="18">
        <f t="shared" si="215"/>
        <v>7.8622956491896545</v>
      </c>
      <c r="N92" s="18">
        <f t="shared" si="215"/>
        <v>-2.5777212039444497</v>
      </c>
      <c r="O92" s="18">
        <f t="shared" si="215"/>
        <v>3.8978422250688372</v>
      </c>
      <c r="P92" s="18">
        <f t="shared" si="215"/>
        <v>3.8901419596129916</v>
      </c>
      <c r="Q92" s="18">
        <f t="shared" si="216"/>
        <v>3.4760030854454005</v>
      </c>
      <c r="S92" s="18">
        <f t="shared" si="217"/>
        <v>3.8927086513521836</v>
      </c>
      <c r="T92" s="18">
        <f t="shared" si="218"/>
        <v>3.3925461841933569</v>
      </c>
      <c r="U92" s="18">
        <f t="shared" si="219"/>
        <v>6.0767585989461859</v>
      </c>
      <c r="W92" t="str">
        <f t="shared" si="256"/>
        <v>35 Business and public service associate professionals</v>
      </c>
      <c r="X92" s="18">
        <f t="shared" si="220"/>
        <v>-1.2856235504686286</v>
      </c>
      <c r="Y92" s="18">
        <f t="shared" si="220"/>
        <v>10.844738453801984</v>
      </c>
      <c r="Z92" s="18">
        <f t="shared" si="220"/>
        <v>-0.49994943716258344</v>
      </c>
      <c r="AA92" s="18">
        <f t="shared" si="220"/>
        <v>0.59599783232782144</v>
      </c>
      <c r="AB92" s="18">
        <f t="shared" si="221"/>
        <v>0.86196239992424317</v>
      </c>
      <c r="AD92" s="18">
        <f t="shared" si="222"/>
        <v>0.2293473382482647</v>
      </c>
      <c r="AE92" s="18">
        <f t="shared" si="223"/>
        <v>2.8026100197284132</v>
      </c>
      <c r="AF92" s="18">
        <f t="shared" si="224"/>
        <v>2.9592074314813921</v>
      </c>
      <c r="AH92" t="str">
        <f t="shared" si="257"/>
        <v>35 Business and public service associate professionals</v>
      </c>
      <c r="AI92" s="18">
        <f t="shared" si="225"/>
        <v>-0.51793265135463562</v>
      </c>
      <c r="AJ92" s="18">
        <f t="shared" si="225"/>
        <v>15.604574066673305</v>
      </c>
      <c r="AK92" s="18">
        <f t="shared" si="225"/>
        <v>-0.27489344089871581</v>
      </c>
      <c r="AL92" s="18">
        <f t="shared" si="225"/>
        <v>1.0082752697656572</v>
      </c>
      <c r="AM92" s="18">
        <f t="shared" si="226"/>
        <v>1.4578009378167556</v>
      </c>
      <c r="AO92" s="18">
        <f t="shared" si="227"/>
        <v>0.57872826737053185</v>
      </c>
      <c r="AP92" s="18">
        <f t="shared" si="228"/>
        <v>2.7650811734996728</v>
      </c>
      <c r="AQ92" s="18">
        <f t="shared" si="229"/>
        <v>3.1654250395582118</v>
      </c>
      <c r="AS92" t="str">
        <f t="shared" si="258"/>
        <v>35 Business and public service associate professionals</v>
      </c>
      <c r="AT92" s="18">
        <f t="shared" si="230"/>
        <v>-1.1861293325956312</v>
      </c>
      <c r="AU92" s="18">
        <f t="shared" si="230"/>
        <v>11.36039214750868</v>
      </c>
      <c r="AV92" s="18">
        <f t="shared" si="230"/>
        <v>-0.68497041801902636</v>
      </c>
      <c r="AW92" s="18">
        <f t="shared" si="230"/>
        <v>0.91783567719228021</v>
      </c>
      <c r="AX92" s="18">
        <f t="shared" si="231"/>
        <v>1.0340604121506392</v>
      </c>
      <c r="AZ92" s="18">
        <f t="shared" si="232"/>
        <v>0.38071328472306654</v>
      </c>
      <c r="BA92" s="18">
        <f t="shared" si="233"/>
        <v>2.6551053976981986</v>
      </c>
      <c r="BB92" s="18">
        <f t="shared" si="234"/>
        <v>2.9211684161248419</v>
      </c>
      <c r="BD92" t="str">
        <f t="shared" si="259"/>
        <v>35 Business and public service associate professionals</v>
      </c>
      <c r="BE92" s="18">
        <f t="shared" si="235"/>
        <v>2.0915659998881564</v>
      </c>
      <c r="BF92" s="18">
        <f t="shared" si="235"/>
        <v>1.4091855794718944</v>
      </c>
      <c r="BG92" s="18">
        <f t="shared" si="235"/>
        <v>-1.1654865585089325</v>
      </c>
      <c r="BH92" s="18">
        <f t="shared" si="235"/>
        <v>-0.25250336813913421</v>
      </c>
      <c r="BI92" s="18">
        <f t="shared" si="236"/>
        <v>-0.4359554460394377</v>
      </c>
      <c r="BK92" s="18">
        <f t="shared" si="237"/>
        <v>-0.55776434681318321</v>
      </c>
      <c r="BL92" s="18">
        <f t="shared" si="238"/>
        <v>2.2405077486471026</v>
      </c>
      <c r="BM92" s="18">
        <f t="shared" si="239"/>
        <v>1.8360834569933315</v>
      </c>
      <c r="BO92" t="str">
        <f t="shared" si="260"/>
        <v>35 Business and public service associate professionals</v>
      </c>
      <c r="BP92" s="18">
        <f t="shared" si="240"/>
        <v>0.66621676394438278</v>
      </c>
      <c r="BQ92" s="18">
        <f t="shared" si="240"/>
        <v>-7.24982883465578</v>
      </c>
      <c r="BR92" s="18">
        <f t="shared" si="240"/>
        <v>-1.2352994931065897</v>
      </c>
      <c r="BS92" s="18">
        <f t="shared" si="240"/>
        <v>-1.5963407609858371</v>
      </c>
      <c r="BT92" s="18">
        <f t="shared" si="241"/>
        <v>-1.8473007403594366</v>
      </c>
      <c r="BV92" s="18">
        <f t="shared" si="242"/>
        <v>-1.4761405561900531</v>
      </c>
      <c r="BW92" s="18">
        <f t="shared" si="243"/>
        <v>2.1350801403937636</v>
      </c>
      <c r="BX92" s="18">
        <f t="shared" si="244"/>
        <v>1.0689276763457878</v>
      </c>
      <c r="BZ92" t="str">
        <f t="shared" si="261"/>
        <v>35 Business and public service associate professionals</v>
      </c>
      <c r="CA92" s="18">
        <f t="shared" si="245"/>
        <v>-0.91741267015477135</v>
      </c>
      <c r="CB92" s="18">
        <f t="shared" si="245"/>
        <v>-1.8145925614874048</v>
      </c>
      <c r="CC92" s="18">
        <f t="shared" si="245"/>
        <v>-4.795328166749357</v>
      </c>
      <c r="CD92" s="18">
        <f t="shared" si="245"/>
        <v>-4.8391391867567251</v>
      </c>
      <c r="CE92" s="18">
        <f t="shared" si="246"/>
        <v>-4.6391492855414214</v>
      </c>
      <c r="CG92" s="18">
        <f t="shared" si="247"/>
        <v>-4.8245377539717467</v>
      </c>
      <c r="CH92" s="18">
        <f t="shared" si="248"/>
        <v>1.5469080317890294</v>
      </c>
      <c r="CI92" s="18">
        <f t="shared" si="249"/>
        <v>-2.0296813663021718</v>
      </c>
      <c r="CK92" t="str">
        <f t="shared" si="262"/>
        <v>35 Business and public service associate professionals</v>
      </c>
      <c r="CL92" s="18">
        <f t="shared" si="250"/>
        <v>-1.7991350768828962</v>
      </c>
      <c r="CM92" s="18">
        <f t="shared" si="250"/>
        <v>13.432393628733941</v>
      </c>
      <c r="CN92" s="18">
        <f t="shared" si="250"/>
        <v>-8.527967646450108</v>
      </c>
      <c r="CO92" s="18">
        <f t="shared" si="250"/>
        <v>-0.79312559603547106</v>
      </c>
      <c r="CP92" s="18">
        <f t="shared" si="251"/>
        <v>-2.4645986077580728</v>
      </c>
      <c r="CR92" s="18">
        <f t="shared" si="252"/>
        <v>-3.4414754742448039</v>
      </c>
      <c r="CS92" s="18">
        <f t="shared" si="253"/>
        <v>1.3497973718466838</v>
      </c>
      <c r="CT92" s="18">
        <f t="shared" si="254"/>
        <v>-1.3615005771126953</v>
      </c>
    </row>
    <row r="93" spans="1:98" x14ac:dyDescent="0.2">
      <c r="A93" t="str">
        <f t="shared" si="209"/>
        <v>41 Administrative occupations</v>
      </c>
      <c r="B93" s="18">
        <f t="shared" si="210"/>
        <v>6.2102205309610747</v>
      </c>
      <c r="C93" s="18">
        <f t="shared" si="210"/>
        <v>5.997915988664615</v>
      </c>
      <c r="D93" s="18">
        <f t="shared" si="210"/>
        <v>4.9423543848556184</v>
      </c>
      <c r="E93" s="18">
        <f t="shared" si="210"/>
        <v>5.2090773760796294</v>
      </c>
      <c r="F93" s="18">
        <f t="shared" si="211"/>
        <v>5.1747447127756363</v>
      </c>
      <c r="H93" s="18">
        <f t="shared" si="212"/>
        <v>5.1200944743004406</v>
      </c>
      <c r="I93" s="18">
        <f t="shared" si="213"/>
        <v>3.8034972809651624</v>
      </c>
      <c r="J93" s="18">
        <f t="shared" si="214"/>
        <v>7.2703147140514401</v>
      </c>
      <c r="L93" t="str">
        <f t="shared" si="255"/>
        <v>41 Administrative occupations</v>
      </c>
      <c r="M93" s="18">
        <f t="shared" si="215"/>
        <v>7.4616722378936906</v>
      </c>
      <c r="N93" s="18">
        <f t="shared" si="215"/>
        <v>8.803335932456303</v>
      </c>
      <c r="O93" s="18">
        <f t="shared" si="215"/>
        <v>4.0732389129150226</v>
      </c>
      <c r="P93" s="18">
        <f t="shared" si="215"/>
        <v>3.9233075100724379</v>
      </c>
      <c r="Q93" s="18">
        <f t="shared" si="216"/>
        <v>4.2687574056980537</v>
      </c>
      <c r="S93" s="18">
        <f t="shared" si="217"/>
        <v>3.9732606293945816</v>
      </c>
      <c r="T93" s="18">
        <f t="shared" si="218"/>
        <v>3.5959505210386045</v>
      </c>
      <c r="U93" s="18">
        <f t="shared" si="219"/>
        <v>6.2786243772533057</v>
      </c>
      <c r="W93" t="str">
        <f t="shared" si="256"/>
        <v>41 Administrative occupations</v>
      </c>
      <c r="X93" s="18">
        <f t="shared" si="220"/>
        <v>-2.2101732719898126</v>
      </c>
      <c r="Y93" s="18">
        <f t="shared" si="220"/>
        <v>20.405139708918973</v>
      </c>
      <c r="Z93" s="18">
        <f t="shared" si="220"/>
        <v>0.54554212121247225</v>
      </c>
      <c r="AA93" s="18">
        <f t="shared" si="220"/>
        <v>1.5395833716936647</v>
      </c>
      <c r="AB93" s="18">
        <f t="shared" si="221"/>
        <v>2.3118190107740411</v>
      </c>
      <c r="AD93" s="18">
        <f t="shared" si="222"/>
        <v>1.2071491068956108</v>
      </c>
      <c r="AE93" s="18">
        <f t="shared" si="223"/>
        <v>3.2247495631733569</v>
      </c>
      <c r="AF93" s="18">
        <f t="shared" si="224"/>
        <v>4.0230880903657118</v>
      </c>
      <c r="AH93" t="str">
        <f t="shared" si="257"/>
        <v>41 Administrative occupations</v>
      </c>
      <c r="AI93" s="18">
        <f t="shared" si="225"/>
        <v>-0.97191280545512182</v>
      </c>
      <c r="AJ93" s="18">
        <f t="shared" si="225"/>
        <v>22.725366109672951</v>
      </c>
      <c r="AK93" s="18">
        <f t="shared" si="225"/>
        <v>0.23190912850070688</v>
      </c>
      <c r="AL93" s="18">
        <f t="shared" si="225"/>
        <v>1.5409444501235825</v>
      </c>
      <c r="AM93" s="18">
        <f t="shared" si="226"/>
        <v>2.3348414144007235</v>
      </c>
      <c r="AO93" s="18">
        <f t="shared" si="227"/>
        <v>1.1027107203564368</v>
      </c>
      <c r="AP93" s="18">
        <f t="shared" si="228"/>
        <v>3.3491177892517765</v>
      </c>
      <c r="AQ93" s="18">
        <f t="shared" si="229"/>
        <v>4.0649585974073199</v>
      </c>
      <c r="AS93" t="str">
        <f t="shared" si="258"/>
        <v>41 Administrative occupations</v>
      </c>
      <c r="AT93" s="18">
        <f t="shared" si="230"/>
        <v>-2.6771986099648704</v>
      </c>
      <c r="AU93" s="18">
        <f t="shared" si="230"/>
        <v>22.15736419502532</v>
      </c>
      <c r="AV93" s="18">
        <f t="shared" si="230"/>
        <v>-0.25686020522313058</v>
      </c>
      <c r="AW93" s="18">
        <f t="shared" si="230"/>
        <v>1.4308277788210644</v>
      </c>
      <c r="AX93" s="18">
        <f t="shared" si="231"/>
        <v>2.0797641441394399</v>
      </c>
      <c r="AZ93" s="18">
        <f t="shared" si="232"/>
        <v>0.86511582796551245</v>
      </c>
      <c r="BA93" s="18">
        <f t="shared" si="233"/>
        <v>3.0746555064499637</v>
      </c>
      <c r="BB93" s="18">
        <f t="shared" si="234"/>
        <v>3.6531435384748567</v>
      </c>
      <c r="BD93" t="str">
        <f t="shared" si="259"/>
        <v>41 Administrative occupations</v>
      </c>
      <c r="BE93" s="18">
        <f t="shared" si="235"/>
        <v>-0.14309527729360338</v>
      </c>
      <c r="BF93" s="18">
        <f t="shared" si="235"/>
        <v>1.958499176835593</v>
      </c>
      <c r="BG93" s="18">
        <f t="shared" si="235"/>
        <v>-1.639350056978095</v>
      </c>
      <c r="BH93" s="18">
        <f t="shared" si="235"/>
        <v>-1.0871675328360197</v>
      </c>
      <c r="BI93" s="18">
        <f t="shared" si="236"/>
        <v>-1.0727246339234942</v>
      </c>
      <c r="BK93" s="18">
        <f t="shared" si="237"/>
        <v>-1.2715719480029697</v>
      </c>
      <c r="BL93" s="18">
        <f t="shared" si="238"/>
        <v>2.3322437483702885</v>
      </c>
      <c r="BM93" s="18">
        <f t="shared" si="239"/>
        <v>1.4361579533317625</v>
      </c>
      <c r="BO93" t="str">
        <f t="shared" si="260"/>
        <v>41 Administrative occupations</v>
      </c>
      <c r="BP93" s="18">
        <f t="shared" si="240"/>
        <v>-1.1949235931049795</v>
      </c>
      <c r="BQ93" s="18">
        <f t="shared" si="240"/>
        <v>-7.8367860729680716</v>
      </c>
      <c r="BR93" s="18">
        <f t="shared" si="240"/>
        <v>-1.5698110579124847</v>
      </c>
      <c r="BS93" s="18">
        <f t="shared" si="240"/>
        <v>-2.7565354770628825</v>
      </c>
      <c r="BT93" s="18">
        <f t="shared" si="241"/>
        <v>-2.7140296939916042</v>
      </c>
      <c r="BV93" s="18">
        <f t="shared" si="242"/>
        <v>-2.362559000022435</v>
      </c>
      <c r="BW93" s="18">
        <f t="shared" si="243"/>
        <v>2.2134114706095609</v>
      </c>
      <c r="BX93" s="18">
        <f t="shared" si="244"/>
        <v>0.55990793653948323</v>
      </c>
      <c r="BZ93" t="str">
        <f t="shared" si="261"/>
        <v>41 Administrative occupations</v>
      </c>
      <c r="CA93" s="18">
        <f t="shared" si="245"/>
        <v>-4.6706338175442124</v>
      </c>
      <c r="CB93" s="18">
        <f t="shared" si="245"/>
        <v>-8.9413161492693298</v>
      </c>
      <c r="CC93" s="18">
        <f t="shared" si="245"/>
        <v>-6.8389434779912106</v>
      </c>
      <c r="CD93" s="18">
        <f t="shared" si="245"/>
        <v>-9.4503641614649521</v>
      </c>
      <c r="CE93" s="18">
        <f t="shared" si="246"/>
        <v>-8.610241499667648</v>
      </c>
      <c r="CG93" s="18">
        <f t="shared" si="247"/>
        <v>-8.5881271052613783</v>
      </c>
      <c r="CH93" s="18">
        <f t="shared" si="248"/>
        <v>1.3380293611251037</v>
      </c>
      <c r="CI93" s="18">
        <f t="shared" si="249"/>
        <v>-4.7663929387643744</v>
      </c>
      <c r="CK93" t="str">
        <f t="shared" si="262"/>
        <v>41 Administrative occupations</v>
      </c>
      <c r="CL93" s="18">
        <f t="shared" si="250"/>
        <v>-6.6130190741562123</v>
      </c>
      <c r="CM93" s="18">
        <f t="shared" si="250"/>
        <v>13.594369191870715</v>
      </c>
      <c r="CN93" s="18">
        <f t="shared" si="250"/>
        <v>-8.1508252727470083</v>
      </c>
      <c r="CO93" s="18">
        <f t="shared" si="250"/>
        <v>-3.2902971526256874</v>
      </c>
      <c r="CP93" s="18">
        <f t="shared" si="251"/>
        <v>-3.8742814807349202</v>
      </c>
      <c r="CR93" s="18">
        <f t="shared" si="252"/>
        <v>-4.9384002130698263</v>
      </c>
      <c r="CS93" s="18">
        <f t="shared" si="253"/>
        <v>1.2620700014671637</v>
      </c>
      <c r="CT93" s="18">
        <f t="shared" si="254"/>
        <v>-2.5881457085550452</v>
      </c>
    </row>
    <row r="94" spans="1:98" x14ac:dyDescent="0.2">
      <c r="A94" t="str">
        <f t="shared" si="209"/>
        <v>42 Secretarial and related occupations</v>
      </c>
      <c r="B94" s="18">
        <f t="shared" si="210"/>
        <v>2.7872004071662904</v>
      </c>
      <c r="C94" s="18">
        <f t="shared" si="210"/>
        <v>17.487920245559451</v>
      </c>
      <c r="D94" s="18">
        <f t="shared" si="210"/>
        <v>9.0870289896281875</v>
      </c>
      <c r="E94" s="18">
        <f t="shared" si="210"/>
        <v>5.2699937662650242</v>
      </c>
      <c r="F94" s="18">
        <f t="shared" si="211"/>
        <v>7.18130667302459</v>
      </c>
      <c r="H94" s="18">
        <f t="shared" si="212"/>
        <v>6.5272631364931222</v>
      </c>
      <c r="I94" s="18">
        <f t="shared" si="213"/>
        <v>4.9351158641846249</v>
      </c>
      <c r="J94" s="18">
        <f t="shared" si="214"/>
        <v>8.9979912141424201</v>
      </c>
      <c r="L94" t="str">
        <f t="shared" si="255"/>
        <v>42 Secretarial and related occupations</v>
      </c>
      <c r="M94" s="18">
        <f t="shared" si="215"/>
        <v>5.3809730834550873</v>
      </c>
      <c r="N94" s="18">
        <f t="shared" si="215"/>
        <v>14.673373330853391</v>
      </c>
      <c r="O94" s="18">
        <f t="shared" si="215"/>
        <v>7.3509306455002976</v>
      </c>
      <c r="P94" s="18">
        <f t="shared" si="215"/>
        <v>-0.55174198665216556</v>
      </c>
      <c r="Q94" s="18">
        <f t="shared" si="216"/>
        <v>2.7641102037450294</v>
      </c>
      <c r="S94" s="18">
        <f t="shared" si="217"/>
        <v>2.0156320714600051</v>
      </c>
      <c r="T94" s="18">
        <f t="shared" si="218"/>
        <v>3.7290447129729509</v>
      </c>
      <c r="U94" s="18">
        <f t="shared" si="219"/>
        <v>5.0062907336899665</v>
      </c>
      <c r="W94" t="str">
        <f t="shared" si="256"/>
        <v>42 Secretarial and related occupations</v>
      </c>
      <c r="X94" s="18">
        <f t="shared" si="220"/>
        <v>-3.1509520775245381</v>
      </c>
      <c r="Y94" s="18">
        <f t="shared" si="220"/>
        <v>20.917324959174643</v>
      </c>
      <c r="Z94" s="18">
        <f t="shared" si="220"/>
        <v>6.9006024430502411</v>
      </c>
      <c r="AA94" s="18">
        <f t="shared" si="220"/>
        <v>3.0311052100671532</v>
      </c>
      <c r="AB94" s="18">
        <f t="shared" si="221"/>
        <v>5.2730134804808371</v>
      </c>
      <c r="AD94" s="18">
        <f t="shared" si="222"/>
        <v>4.3051190830665664</v>
      </c>
      <c r="AE94" s="18">
        <f t="shared" si="223"/>
        <v>4.5828745951819849</v>
      </c>
      <c r="AF94" s="18">
        <f t="shared" si="224"/>
        <v>7.2072298352531261</v>
      </c>
      <c r="AH94" t="str">
        <f t="shared" si="257"/>
        <v>42 Secretarial and related occupations</v>
      </c>
      <c r="AI94" s="18">
        <f t="shared" si="225"/>
        <v>-3.3965471774629385</v>
      </c>
      <c r="AJ94" s="18">
        <f t="shared" si="225"/>
        <v>25.134967476139725</v>
      </c>
      <c r="AK94" s="18">
        <f t="shared" si="225"/>
        <v>4.517045090396099</v>
      </c>
      <c r="AL94" s="18">
        <f t="shared" si="225"/>
        <v>0.56266315511459553</v>
      </c>
      <c r="AM94" s="18">
        <f t="shared" si="226"/>
        <v>3.182280550793104</v>
      </c>
      <c r="AO94" s="18">
        <f t="shared" si="227"/>
        <v>1.8638809059705164</v>
      </c>
      <c r="AP94" s="18">
        <f t="shared" si="228"/>
        <v>3.8512729024681613</v>
      </c>
      <c r="AQ94" s="18">
        <f t="shared" si="229"/>
        <v>5.0099103016424396</v>
      </c>
      <c r="AS94" t="str">
        <f t="shared" si="258"/>
        <v>42 Secretarial and related occupations</v>
      </c>
      <c r="AT94" s="18">
        <f t="shared" si="230"/>
        <v>-5.3124745582609822</v>
      </c>
      <c r="AU94" s="18">
        <f t="shared" si="230"/>
        <v>24.736341193117472</v>
      </c>
      <c r="AV94" s="18">
        <f t="shared" si="230"/>
        <v>3.1560378111783027</v>
      </c>
      <c r="AW94" s="18">
        <f t="shared" si="230"/>
        <v>0.12470266649449169</v>
      </c>
      <c r="AX94" s="18">
        <f t="shared" si="231"/>
        <v>2.4601332049243085</v>
      </c>
      <c r="AZ94" s="18">
        <f t="shared" si="232"/>
        <v>1.1251185681985465</v>
      </c>
      <c r="BA94" s="18">
        <f t="shared" si="233"/>
        <v>3.4419942680940174</v>
      </c>
      <c r="BB94" s="18">
        <f t="shared" si="234"/>
        <v>4.1641274059617706</v>
      </c>
      <c r="BD94" t="str">
        <f t="shared" si="259"/>
        <v>42 Secretarial and related occupations</v>
      </c>
      <c r="BE94" s="18">
        <f t="shared" si="235"/>
        <v>-2.1501600760718054</v>
      </c>
      <c r="BF94" s="18">
        <f t="shared" si="235"/>
        <v>-6.1831815441043432</v>
      </c>
      <c r="BG94" s="18">
        <f t="shared" si="235"/>
        <v>2.215731167179813</v>
      </c>
      <c r="BH94" s="18">
        <f t="shared" si="235"/>
        <v>-9.9445098308126649</v>
      </c>
      <c r="BI94" s="18">
        <f t="shared" si="236"/>
        <v>-6.0686186846711117</v>
      </c>
      <c r="BK94" s="18">
        <f t="shared" si="237"/>
        <v>-6.0609761884981017</v>
      </c>
      <c r="BL94" s="18">
        <f t="shared" si="238"/>
        <v>2.3207471415588543</v>
      </c>
      <c r="BM94" s="18">
        <f t="shared" si="239"/>
        <v>-1.4583220456946933</v>
      </c>
      <c r="BO94" t="str">
        <f t="shared" si="260"/>
        <v>42 Secretarial and related occupations</v>
      </c>
      <c r="BP94" s="18">
        <f t="shared" si="240"/>
        <v>-5.042658085301877</v>
      </c>
      <c r="BQ94" s="18">
        <f t="shared" si="240"/>
        <v>-16.122680606638184</v>
      </c>
      <c r="BR94" s="18">
        <f t="shared" si="240"/>
        <v>-2.4016432602380955</v>
      </c>
      <c r="BS94" s="18">
        <f t="shared" si="240"/>
        <v>-11.113768145631353</v>
      </c>
      <c r="BT94" s="18">
        <f t="shared" si="241"/>
        <v>-8.8093887844668544</v>
      </c>
      <c r="BV94" s="18">
        <f t="shared" si="242"/>
        <v>-8.2997543873201689</v>
      </c>
      <c r="BW94" s="18">
        <f t="shared" si="243"/>
        <v>1.8740183577711012</v>
      </c>
      <c r="BX94" s="18">
        <f t="shared" si="244"/>
        <v>-3.4154209903584865</v>
      </c>
      <c r="BZ94" t="str">
        <f t="shared" si="261"/>
        <v>42 Secretarial and related occupations</v>
      </c>
      <c r="CA94" s="18">
        <f t="shared" si="245"/>
        <v>-3.4330218381731559</v>
      </c>
      <c r="CB94" s="18">
        <f t="shared" si="245"/>
        <v>-17.294986809941449</v>
      </c>
      <c r="CC94" s="18">
        <f t="shared" si="245"/>
        <v>-4.3538999168898362</v>
      </c>
      <c r="CD94" s="18">
        <f t="shared" si="245"/>
        <v>-14.17692256153541</v>
      </c>
      <c r="CE94" s="18">
        <f t="shared" si="246"/>
        <v>-11.425886853129509</v>
      </c>
      <c r="CG94" s="18">
        <f t="shared" si="247"/>
        <v>-11.02012094088256</v>
      </c>
      <c r="CH94" s="18">
        <f t="shared" si="248"/>
        <v>1.5353971057862514</v>
      </c>
      <c r="CI94" s="18">
        <f t="shared" si="249"/>
        <v>-5.4664325933535647</v>
      </c>
      <c r="CK94" t="str">
        <f t="shared" si="262"/>
        <v>42 Secretarial and related occupations</v>
      </c>
      <c r="CL94" s="18">
        <f t="shared" si="250"/>
        <v>-4.4896271890615065</v>
      </c>
      <c r="CM94" s="18">
        <f t="shared" si="250"/>
        <v>15.255043254037503</v>
      </c>
      <c r="CN94" s="18">
        <f t="shared" si="250"/>
        <v>-1.5189867112787248</v>
      </c>
      <c r="CO94" s="18">
        <f t="shared" si="250"/>
        <v>-1.8228127101473701</v>
      </c>
      <c r="CP94" s="18">
        <f t="shared" si="251"/>
        <v>-0.73800007500764986</v>
      </c>
      <c r="CR94" s="18">
        <f t="shared" si="252"/>
        <v>-1.7216416691933301</v>
      </c>
      <c r="CS94" s="18">
        <f t="shared" si="253"/>
        <v>2.1128584882294854</v>
      </c>
      <c r="CT94" s="18">
        <f t="shared" si="254"/>
        <v>0.87173710091459355</v>
      </c>
    </row>
    <row r="95" spans="1:98" x14ac:dyDescent="0.2">
      <c r="A95" t="str">
        <f t="shared" si="209"/>
        <v>51 Skilled agricultural and related trades</v>
      </c>
      <c r="B95" s="18">
        <f t="shared" si="210"/>
        <v>11.056509644497513</v>
      </c>
      <c r="C95" s="18">
        <f t="shared" si="210"/>
        <v>-15.490283894777601</v>
      </c>
      <c r="D95" s="18">
        <f t="shared" si="210"/>
        <v>3.8301407501496021</v>
      </c>
      <c r="E95" s="18">
        <f t="shared" si="210"/>
        <v>4.7289645824551307</v>
      </c>
      <c r="F95" s="18">
        <f t="shared" si="211"/>
        <v>3.056288401341356</v>
      </c>
      <c r="H95" s="18">
        <f t="shared" si="212"/>
        <v>4.4284954116330155</v>
      </c>
      <c r="I95" s="18">
        <f t="shared" si="213"/>
        <v>4.3178343959975773</v>
      </c>
      <c r="J95" s="18">
        <f t="shared" si="214"/>
        <v>7.10724767263613</v>
      </c>
      <c r="L95" t="str">
        <f t="shared" si="255"/>
        <v>51 Skilled agricultural and related trades</v>
      </c>
      <c r="M95" s="18">
        <f t="shared" si="215"/>
        <v>-0.58416588245422396</v>
      </c>
      <c r="N95" s="18">
        <f t="shared" si="215"/>
        <v>-15.181329536064069</v>
      </c>
      <c r="O95" s="18">
        <f t="shared" si="215"/>
        <v>3.8093425948761972</v>
      </c>
      <c r="P95" s="18">
        <f t="shared" si="215"/>
        <v>3.6069394154150336</v>
      </c>
      <c r="Q95" s="18">
        <f t="shared" si="216"/>
        <v>2.3817696426188251</v>
      </c>
      <c r="S95" s="18">
        <f t="shared" si="217"/>
        <v>3.6743632552635352</v>
      </c>
      <c r="T95" s="18">
        <f t="shared" si="218"/>
        <v>3.521500292048052</v>
      </c>
      <c r="U95" s="18">
        <f t="shared" si="219"/>
        <v>6.0065033759704844</v>
      </c>
      <c r="W95" t="str">
        <f t="shared" si="256"/>
        <v>51 Skilled agricultural and related trades</v>
      </c>
      <c r="X95" s="18">
        <f t="shared" si="220"/>
        <v>-3.8613118933333079</v>
      </c>
      <c r="Y95" s="18">
        <f t="shared" si="220"/>
        <v>-3.4879530354955723</v>
      </c>
      <c r="Z95" s="18">
        <f t="shared" si="220"/>
        <v>3.1361878500906881</v>
      </c>
      <c r="AA95" s="18">
        <f t="shared" si="220"/>
        <v>3.0990653881886709</v>
      </c>
      <c r="AB95" s="18">
        <f t="shared" si="221"/>
        <v>2.6860649566469386</v>
      </c>
      <c r="AD95" s="18">
        <f t="shared" si="222"/>
        <v>3.1114380572825562</v>
      </c>
      <c r="AE95" s="18">
        <f t="shared" si="223"/>
        <v>4.2507688427863011</v>
      </c>
      <c r="AF95" s="18">
        <f t="shared" si="224"/>
        <v>6.1578023819969019</v>
      </c>
      <c r="AH95" t="str">
        <f t="shared" si="257"/>
        <v>51 Skilled agricultural and related trades</v>
      </c>
      <c r="AI95" s="18">
        <f t="shared" si="225"/>
        <v>-2.3000556011363305</v>
      </c>
      <c r="AJ95" s="18">
        <f t="shared" si="225"/>
        <v>-8.3712043661676834</v>
      </c>
      <c r="AK95" s="18">
        <f t="shared" si="225"/>
        <v>3.8709874621680962</v>
      </c>
      <c r="AL95" s="18">
        <f t="shared" si="225"/>
        <v>2.8677165040053687</v>
      </c>
      <c r="AM95" s="18">
        <f t="shared" si="226"/>
        <v>2.4367737893238317</v>
      </c>
      <c r="AO95" s="18">
        <f t="shared" si="227"/>
        <v>3.201058796002143</v>
      </c>
      <c r="AP95" s="18">
        <f t="shared" si="228"/>
        <v>4.448312628502693</v>
      </c>
      <c r="AQ95" s="18">
        <f t="shared" si="229"/>
        <v>6.3701024801003481</v>
      </c>
      <c r="AS95" t="str">
        <f t="shared" si="258"/>
        <v>51 Skilled agricultural and related trades</v>
      </c>
      <c r="AT95" s="18">
        <f t="shared" si="230"/>
        <v>-3.9212388600141423</v>
      </c>
      <c r="AU95" s="18">
        <f t="shared" si="230"/>
        <v>-14.030838055828355</v>
      </c>
      <c r="AV95" s="18">
        <f t="shared" si="230"/>
        <v>3.2719061962402263</v>
      </c>
      <c r="AW95" s="18">
        <f t="shared" si="230"/>
        <v>3.629719849780888</v>
      </c>
      <c r="AX95" s="18">
        <f t="shared" si="231"/>
        <v>2.316000716991784</v>
      </c>
      <c r="AZ95" s="18">
        <f t="shared" si="232"/>
        <v>3.5103110944169735</v>
      </c>
      <c r="BA95" s="18">
        <f t="shared" si="233"/>
        <v>4.0838261053004477</v>
      </c>
      <c r="BB95" s="18">
        <f t="shared" si="234"/>
        <v>6.3010074525962745</v>
      </c>
      <c r="BD95" t="str">
        <f t="shared" si="259"/>
        <v>51 Skilled agricultural and related trades</v>
      </c>
      <c r="BE95" s="18">
        <f t="shared" si="235"/>
        <v>-0.84693023863019468</v>
      </c>
      <c r="BF95" s="18">
        <f t="shared" si="235"/>
        <v>-23.82801610865214</v>
      </c>
      <c r="BG95" s="18">
        <f t="shared" si="235"/>
        <v>0.99450568332952738</v>
      </c>
      <c r="BH95" s="18">
        <f t="shared" si="235"/>
        <v>0.48378095380139374</v>
      </c>
      <c r="BI95" s="18">
        <f t="shared" si="236"/>
        <v>-1.0842996040039798</v>
      </c>
      <c r="BK95" s="18">
        <f t="shared" si="237"/>
        <v>0.65373491540046125</v>
      </c>
      <c r="BL95" s="18">
        <f t="shared" si="238"/>
        <v>3.0546977826209298</v>
      </c>
      <c r="BM95" s="18">
        <f t="shared" si="239"/>
        <v>3.4907373009455345</v>
      </c>
      <c r="BO95" t="str">
        <f t="shared" si="260"/>
        <v>51 Skilled agricultural and related trades</v>
      </c>
      <c r="BP95" s="18">
        <f t="shared" si="240"/>
        <v>-0.54208417758477845</v>
      </c>
      <c r="BQ95" s="18">
        <f t="shared" si="240"/>
        <v>-27.321808197962348</v>
      </c>
      <c r="BR95" s="18">
        <f t="shared" si="240"/>
        <v>1.3755046915740143</v>
      </c>
      <c r="BS95" s="18">
        <f t="shared" si="240"/>
        <v>-0.66697050962313265</v>
      </c>
      <c r="BT95" s="18">
        <f t="shared" si="241"/>
        <v>-1.9663033385895146</v>
      </c>
      <c r="BV95" s="18">
        <f t="shared" si="242"/>
        <v>9.2407916886472208E-3</v>
      </c>
      <c r="BW95" s="18">
        <f t="shared" si="243"/>
        <v>3.1638879318488966</v>
      </c>
      <c r="BX95" s="18">
        <f t="shared" si="244"/>
        <v>3.1698641466156197</v>
      </c>
      <c r="BZ95" t="str">
        <f t="shared" si="261"/>
        <v>51 Skilled agricultural and related trades</v>
      </c>
      <c r="CA95" s="18">
        <f t="shared" si="245"/>
        <v>-4.3028101241655792</v>
      </c>
      <c r="CB95" s="18">
        <f t="shared" si="245"/>
        <v>-5.7433429236720794</v>
      </c>
      <c r="CC95" s="18">
        <f t="shared" si="245"/>
        <v>-0.30496450186261459</v>
      </c>
      <c r="CD95" s="18">
        <f t="shared" si="245"/>
        <v>0.85378139415697163</v>
      </c>
      <c r="CE95" s="18">
        <f t="shared" si="246"/>
        <v>6.6243656792219774E-2</v>
      </c>
      <c r="CG95" s="18">
        <f t="shared" si="247"/>
        <v>0.46604399669483154</v>
      </c>
      <c r="CH95" s="18">
        <f t="shared" si="248"/>
        <v>2.6187346783430376</v>
      </c>
      <c r="CI95" s="18">
        <f t="shared" si="249"/>
        <v>2.9466312225019164</v>
      </c>
      <c r="CK95" t="str">
        <f t="shared" si="262"/>
        <v>51 Skilled agricultural and related trades</v>
      </c>
      <c r="CL95" s="18">
        <f t="shared" si="250"/>
        <v>-5.4350943445310556</v>
      </c>
      <c r="CM95" s="18">
        <f t="shared" si="250"/>
        <v>-20.693420783654691</v>
      </c>
      <c r="CN95" s="18">
        <f t="shared" si="250"/>
        <v>-5.5782372864431444</v>
      </c>
      <c r="CO95" s="18">
        <f t="shared" si="250"/>
        <v>-6.9481966380005034</v>
      </c>
      <c r="CP95" s="18">
        <f t="shared" si="251"/>
        <v>-7.4513996881146571</v>
      </c>
      <c r="CR95" s="18">
        <f t="shared" si="252"/>
        <v>-6.4937664009767637</v>
      </c>
      <c r="CS95" s="18">
        <f t="shared" si="253"/>
        <v>1.4503763085202293</v>
      </c>
      <c r="CT95" s="18">
        <f t="shared" si="254"/>
        <v>-3.2802036839417514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1.4738524497126759</v>
      </c>
      <c r="C96" s="18">
        <f t="shared" si="210"/>
        <v>-28.797710646596009</v>
      </c>
      <c r="D96" s="18">
        <f t="shared" si="210"/>
        <v>4.8466384957588149</v>
      </c>
      <c r="E96" s="18">
        <f t="shared" si="210"/>
        <v>3.8790375665240129</v>
      </c>
      <c r="F96" s="18">
        <f t="shared" si="211"/>
        <v>1.749926772140542</v>
      </c>
      <c r="H96" s="18">
        <f t="shared" si="212"/>
        <v>4.2005749263588354</v>
      </c>
      <c r="I96" s="18">
        <f t="shared" si="213"/>
        <v>3.1081620704316082</v>
      </c>
      <c r="J96" s="18">
        <f t="shared" si="214"/>
        <v>6.1166999550549717</v>
      </c>
      <c r="L96" t="str">
        <f t="shared" si="255"/>
        <v>52 Skilled metal, electrical and electronic trades</v>
      </c>
      <c r="M96" s="18">
        <f t="shared" si="215"/>
        <v>7.7892777472825969</v>
      </c>
      <c r="N96" s="18">
        <f t="shared" si="215"/>
        <v>-27.822349168329975</v>
      </c>
      <c r="O96" s="18">
        <f t="shared" si="215"/>
        <v>11.445605616643849</v>
      </c>
      <c r="P96" s="18">
        <f t="shared" si="215"/>
        <v>5.1242558474623667</v>
      </c>
      <c r="Q96" s="18">
        <f t="shared" si="216"/>
        <v>4.5735079872079476</v>
      </c>
      <c r="S96" s="18">
        <f t="shared" si="217"/>
        <v>7.1904940330340006</v>
      </c>
      <c r="T96" s="18">
        <f t="shared" si="218"/>
        <v>4.4051180026825509</v>
      </c>
      <c r="U96" s="18">
        <f t="shared" si="219"/>
        <v>9.197463751612279</v>
      </c>
      <c r="W96" t="str">
        <f t="shared" si="256"/>
        <v>52 Skilled metal, electrical and electronic trades</v>
      </c>
      <c r="X96" s="18">
        <f t="shared" si="220"/>
        <v>-9.2916935322473471E-2</v>
      </c>
      <c r="Y96" s="18">
        <f t="shared" si="220"/>
        <v>-19.538596139874119</v>
      </c>
      <c r="Z96" s="18">
        <f t="shared" si="220"/>
        <v>4.8788326695029083</v>
      </c>
      <c r="AA96" s="18">
        <f t="shared" si="220"/>
        <v>2.1753028289283272</v>
      </c>
      <c r="AB96" s="18">
        <f t="shared" si="221"/>
        <v>1.4858247228670018</v>
      </c>
      <c r="AD96" s="18">
        <f t="shared" si="222"/>
        <v>3.0686459658652021</v>
      </c>
      <c r="AE96" s="18">
        <f t="shared" si="223"/>
        <v>3.4103188305703691</v>
      </c>
      <c r="AF96" s="18">
        <f t="shared" si="224"/>
        <v>5.4837393784792132</v>
      </c>
      <c r="AH96" t="str">
        <f t="shared" si="257"/>
        <v>52 Skilled metal, electrical and electronic trades</v>
      </c>
      <c r="AI96" s="18">
        <f t="shared" si="225"/>
        <v>-1.8925836344455993</v>
      </c>
      <c r="AJ96" s="18">
        <f t="shared" si="225"/>
        <v>-15.559971603534283</v>
      </c>
      <c r="AK96" s="18">
        <f t="shared" si="225"/>
        <v>2.2313289998129981</v>
      </c>
      <c r="AL96" s="18">
        <f t="shared" si="225"/>
        <v>1.9456840456441249</v>
      </c>
      <c r="AM96" s="18">
        <f t="shared" si="226"/>
        <v>0.84045647221355768</v>
      </c>
      <c r="AO96" s="18">
        <f t="shared" si="227"/>
        <v>2.0408102398756345</v>
      </c>
      <c r="AP96" s="18">
        <f t="shared" si="228"/>
        <v>2.7961914635022955</v>
      </c>
      <c r="AQ96" s="18">
        <f t="shared" si="229"/>
        <v>4.2475551500758213</v>
      </c>
      <c r="AS96" t="str">
        <f t="shared" si="258"/>
        <v>52 Skilled metal, electrical and electronic trades</v>
      </c>
      <c r="AT96" s="18">
        <f t="shared" si="230"/>
        <v>-1.6676062891136878</v>
      </c>
      <c r="AU96" s="18">
        <f t="shared" si="230"/>
        <v>-11.480432777233629</v>
      </c>
      <c r="AV96" s="18">
        <f t="shared" si="230"/>
        <v>1.1987312507543146</v>
      </c>
      <c r="AW96" s="18">
        <f t="shared" si="230"/>
        <v>1.0596731039943963</v>
      </c>
      <c r="AX96" s="18">
        <f t="shared" si="231"/>
        <v>0.26938344203342179</v>
      </c>
      <c r="AZ96" s="18">
        <f t="shared" si="232"/>
        <v>1.1060045753674475</v>
      </c>
      <c r="BA96" s="18">
        <f t="shared" si="233"/>
        <v>2.6045987074540422</v>
      </c>
      <c r="BB96" s="18">
        <f t="shared" si="234"/>
        <v>3.3948878299987717</v>
      </c>
      <c r="BD96" t="str">
        <f t="shared" si="259"/>
        <v>52 Skilled metal, electrical and electronic trades</v>
      </c>
      <c r="BE96" s="18">
        <f t="shared" si="235"/>
        <v>2.7769589247816473</v>
      </c>
      <c r="BF96" s="18">
        <f t="shared" si="235"/>
        <v>-15.55966787337908</v>
      </c>
      <c r="BG96" s="18">
        <f t="shared" si="235"/>
        <v>0.22238986749303358</v>
      </c>
      <c r="BH96" s="18">
        <f t="shared" si="235"/>
        <v>-0.37776980230197488</v>
      </c>
      <c r="BI96" s="18">
        <f t="shared" si="236"/>
        <v>-1.2167025686492194</v>
      </c>
      <c r="BK96" s="18">
        <f t="shared" si="237"/>
        <v>-0.17811697041384411</v>
      </c>
      <c r="BL96" s="18">
        <f t="shared" si="238"/>
        <v>2.0184770845024902</v>
      </c>
      <c r="BM96" s="18">
        <f t="shared" si="239"/>
        <v>1.8842655700997746</v>
      </c>
      <c r="BO96" t="str">
        <f t="shared" si="260"/>
        <v>52 Skilled metal, electrical and electronic trades</v>
      </c>
      <c r="BP96" s="18">
        <f t="shared" si="240"/>
        <v>1.5420137787795163</v>
      </c>
      <c r="BQ96" s="18">
        <f t="shared" si="240"/>
        <v>-18.97972579699535</v>
      </c>
      <c r="BR96" s="18">
        <f t="shared" si="240"/>
        <v>-0.140493880140935</v>
      </c>
      <c r="BS96" s="18">
        <f t="shared" si="240"/>
        <v>-1.5156129596125001</v>
      </c>
      <c r="BT96" s="18">
        <f t="shared" si="241"/>
        <v>-2.2873222474330546</v>
      </c>
      <c r="BV96" s="18">
        <f t="shared" si="242"/>
        <v>-1.0593569289160998</v>
      </c>
      <c r="BW96" s="18">
        <f t="shared" si="243"/>
        <v>2.0665525504172555</v>
      </c>
      <c r="BX96" s="18">
        <f t="shared" si="244"/>
        <v>1.2870353423441561</v>
      </c>
      <c r="BZ96" t="str">
        <f t="shared" si="261"/>
        <v>52 Skilled metal, electrical and electronic trades</v>
      </c>
      <c r="CA96" s="18">
        <f t="shared" si="245"/>
        <v>-2.0973066831989295</v>
      </c>
      <c r="CB96" s="18">
        <f t="shared" si="245"/>
        <v>-11.456299774181511</v>
      </c>
      <c r="CC96" s="18">
        <f t="shared" si="245"/>
        <v>-3.8377587830952686</v>
      </c>
      <c r="CD96" s="18">
        <f t="shared" si="245"/>
        <v>-6.0282880004423607</v>
      </c>
      <c r="CE96" s="18">
        <f t="shared" si="246"/>
        <v>-5.7004769197660838</v>
      </c>
      <c r="CG96" s="18">
        <f t="shared" si="247"/>
        <v>-5.3037128391819621</v>
      </c>
      <c r="CH96" s="18">
        <f t="shared" si="248"/>
        <v>1.5163368683905443</v>
      </c>
      <c r="CI96" s="18">
        <f t="shared" si="249"/>
        <v>-2.3981401073901454</v>
      </c>
      <c r="CK96" t="str">
        <f t="shared" si="262"/>
        <v>52 Skilled metal, electrical and electronic trades</v>
      </c>
      <c r="CL96" s="18">
        <f t="shared" si="250"/>
        <v>-3.8043689270684355</v>
      </c>
      <c r="CM96" s="18">
        <f t="shared" si="250"/>
        <v>-19.468010513087396</v>
      </c>
      <c r="CN96" s="18">
        <f t="shared" si="250"/>
        <v>-9.095915246643882</v>
      </c>
      <c r="CO96" s="18">
        <f t="shared" si="250"/>
        <v>-4.6397086012493816</v>
      </c>
      <c r="CP96" s="18">
        <f t="shared" si="251"/>
        <v>-7.042364195984419</v>
      </c>
      <c r="CR96" s="18">
        <f t="shared" si="252"/>
        <v>-6.1488685991281544</v>
      </c>
      <c r="CS96" s="18">
        <f t="shared" si="253"/>
        <v>1.2497361038386057</v>
      </c>
      <c r="CT96" s="18">
        <f t="shared" si="254"/>
        <v>-3.4478263446222512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-3.1265147085015155</v>
      </c>
      <c r="C97" s="18">
        <f t="shared" si="210"/>
        <v>-38.917335068315225</v>
      </c>
      <c r="D97" s="18">
        <f t="shared" si="210"/>
        <v>8.7444247335415568</v>
      </c>
      <c r="E97" s="18">
        <f t="shared" si="210"/>
        <v>0.73409998643578778</v>
      </c>
      <c r="F97" s="18">
        <f t="shared" si="211"/>
        <v>-4.057032928539428E-3</v>
      </c>
      <c r="H97" s="18">
        <f t="shared" si="212"/>
        <v>3.3364030376661136</v>
      </c>
      <c r="I97" s="18">
        <f t="shared" si="213"/>
        <v>3.1946590763084259</v>
      </c>
      <c r="J97" s="18">
        <f t="shared" si="214"/>
        <v>5.5198508266039781</v>
      </c>
      <c r="L97" t="str">
        <f t="shared" si="255"/>
        <v>53 Skilled construction and building trades</v>
      </c>
      <c r="M97" s="18">
        <f t="shared" si="215"/>
        <v>9.1373807270715091</v>
      </c>
      <c r="N97" s="18">
        <f t="shared" si="215"/>
        <v>-29.855017838830101</v>
      </c>
      <c r="O97" s="18">
        <f t="shared" si="215"/>
        <v>7.5038507405057908</v>
      </c>
      <c r="P97" s="18">
        <f t="shared" si="215"/>
        <v>3.9279762291248854</v>
      </c>
      <c r="Q97" s="18">
        <f t="shared" si="216"/>
        <v>2.483178985127199</v>
      </c>
      <c r="S97" s="18">
        <f t="shared" si="217"/>
        <v>5.1065192068532106</v>
      </c>
      <c r="T97" s="18">
        <f t="shared" si="218"/>
        <v>3.6805516721151399</v>
      </c>
      <c r="U97" s="18">
        <f t="shared" si="219"/>
        <v>7.1826209735680768</v>
      </c>
      <c r="W97" t="str">
        <f t="shared" si="256"/>
        <v>53 Skilled construction and building trades</v>
      </c>
      <c r="X97" s="18">
        <f t="shared" si="220"/>
        <v>-0.32448305116921095</v>
      </c>
      <c r="Y97" s="18">
        <f t="shared" si="220"/>
        <v>-19.589535668069523</v>
      </c>
      <c r="Z97" s="18">
        <f t="shared" si="220"/>
        <v>4.7987833652573197</v>
      </c>
      <c r="AA97" s="18">
        <f t="shared" si="220"/>
        <v>1.383286901365266</v>
      </c>
      <c r="AB97" s="18">
        <f t="shared" si="221"/>
        <v>0.96534657365392462</v>
      </c>
      <c r="AD97" s="18">
        <f t="shared" si="222"/>
        <v>2.5092348187383706</v>
      </c>
      <c r="AE97" s="18">
        <f t="shared" si="223"/>
        <v>3.3734956001008287</v>
      </c>
      <c r="AF97" s="18">
        <f t="shared" si="224"/>
        <v>5.0544266939092752</v>
      </c>
      <c r="AH97" t="str">
        <f t="shared" si="257"/>
        <v>53 Skilled construction and building trades</v>
      </c>
      <c r="AI97" s="18">
        <f t="shared" si="225"/>
        <v>4.3585507637875498</v>
      </c>
      <c r="AJ97" s="18">
        <f t="shared" si="225"/>
        <v>-13.02210178565889</v>
      </c>
      <c r="AK97" s="18">
        <f t="shared" si="225"/>
        <v>3.7133692177525157</v>
      </c>
      <c r="AL97" s="18">
        <f t="shared" si="225"/>
        <v>1.622062404998692</v>
      </c>
      <c r="AM97" s="18">
        <f t="shared" si="226"/>
        <v>1.2812183154047085</v>
      </c>
      <c r="AO97" s="18">
        <f t="shared" si="227"/>
        <v>2.314436659091168</v>
      </c>
      <c r="AP97" s="18">
        <f t="shared" si="228"/>
        <v>3.4356274292716149</v>
      </c>
      <c r="AQ97" s="18">
        <f t="shared" si="229"/>
        <v>4.9673415017318368</v>
      </c>
      <c r="AS97" t="str">
        <f t="shared" si="258"/>
        <v>53 Skilled construction and building trades</v>
      </c>
      <c r="AT97" s="18">
        <f t="shared" si="230"/>
        <v>3.0085266780252029</v>
      </c>
      <c r="AU97" s="18">
        <f t="shared" si="230"/>
        <v>-14.61957265214291</v>
      </c>
      <c r="AV97" s="18">
        <f t="shared" si="230"/>
        <v>4.1952231215663716</v>
      </c>
      <c r="AW97" s="18">
        <f t="shared" si="230"/>
        <v>0.78888119665065926</v>
      </c>
      <c r="AX97" s="18">
        <f t="shared" si="231"/>
        <v>0.79064531548744821</v>
      </c>
      <c r="AZ97" s="18">
        <f t="shared" si="232"/>
        <v>1.9117719012121448</v>
      </c>
      <c r="BA97" s="18">
        <f t="shared" si="233"/>
        <v>3.2925175965107689</v>
      </c>
      <c r="BB97" s="18">
        <f t="shared" si="234"/>
        <v>4.5677321114360181</v>
      </c>
      <c r="BD97" t="str">
        <f t="shared" si="259"/>
        <v>53 Skilled construction and building trades</v>
      </c>
      <c r="BE97" s="18">
        <f t="shared" si="235"/>
        <v>5.4562595058877505</v>
      </c>
      <c r="BF97" s="18">
        <f t="shared" si="235"/>
        <v>-18.229962647215025</v>
      </c>
      <c r="BG97" s="18">
        <f t="shared" si="235"/>
        <v>0.78176299083514422</v>
      </c>
      <c r="BH97" s="18">
        <f t="shared" si="235"/>
        <v>-1.0107074392626147</v>
      </c>
      <c r="BI97" s="18">
        <f t="shared" si="236"/>
        <v>-1.6358972356313117</v>
      </c>
      <c r="BK97" s="18">
        <f t="shared" si="237"/>
        <v>-0.41678784316763196</v>
      </c>
      <c r="BL97" s="18">
        <f t="shared" si="238"/>
        <v>2.1895890068895918</v>
      </c>
      <c r="BM97" s="18">
        <f t="shared" si="239"/>
        <v>1.8843403545342419</v>
      </c>
      <c r="BO97" t="str">
        <f t="shared" si="260"/>
        <v>53 Skilled construction and building trades</v>
      </c>
      <c r="BP97" s="18">
        <f t="shared" si="240"/>
        <v>6.989832911583771</v>
      </c>
      <c r="BQ97" s="18">
        <f t="shared" si="240"/>
        <v>-20.862497813616741</v>
      </c>
      <c r="BR97" s="18">
        <f t="shared" si="240"/>
        <v>2.7902235592145885</v>
      </c>
      <c r="BS97" s="18">
        <f t="shared" si="240"/>
        <v>-0.52713302772166015</v>
      </c>
      <c r="BT97" s="18">
        <f t="shared" si="241"/>
        <v>-0.92838697420128957</v>
      </c>
      <c r="BV97" s="18">
        <f t="shared" si="242"/>
        <v>0.56658289150532948</v>
      </c>
      <c r="BW97" s="18">
        <f t="shared" si="243"/>
        <v>2.801558503976187</v>
      </c>
      <c r="BX97" s="18">
        <f t="shared" si="244"/>
        <v>3.1915050467197226</v>
      </c>
      <c r="BZ97" t="str">
        <f t="shared" si="261"/>
        <v>53 Skilled construction and building trades</v>
      </c>
      <c r="CA97" s="18">
        <f t="shared" si="245"/>
        <v>0.87295924656227708</v>
      </c>
      <c r="CB97" s="18">
        <f t="shared" si="245"/>
        <v>-13.513688266250556</v>
      </c>
      <c r="CC97" s="18">
        <f t="shared" si="245"/>
        <v>-2.3687968118658365</v>
      </c>
      <c r="CD97" s="18">
        <f t="shared" si="245"/>
        <v>-3.4910022631270965</v>
      </c>
      <c r="CE97" s="18">
        <f t="shared" si="246"/>
        <v>-3.8032189402227745</v>
      </c>
      <c r="CG97" s="18">
        <f t="shared" si="247"/>
        <v>-3.1183743730264446</v>
      </c>
      <c r="CH97" s="18">
        <f t="shared" si="248"/>
        <v>1.8679560891328828</v>
      </c>
      <c r="CI97" s="18">
        <f t="shared" si="249"/>
        <v>-0.39946360678698722</v>
      </c>
      <c r="CK97" t="str">
        <f t="shared" si="262"/>
        <v>53 Skilled construction and building trades</v>
      </c>
      <c r="CL97" s="18">
        <f t="shared" si="250"/>
        <v>1.4947370125019122</v>
      </c>
      <c r="CM97" s="18">
        <f t="shared" si="250"/>
        <v>-19.23153711577913</v>
      </c>
      <c r="CN97" s="18">
        <f t="shared" si="250"/>
        <v>-12.22338623541882</v>
      </c>
      <c r="CO97" s="18">
        <f t="shared" si="250"/>
        <v>-15.563827090776305</v>
      </c>
      <c r="CP97" s="18">
        <f t="shared" si="251"/>
        <v>-14.770717265267896</v>
      </c>
      <c r="CR97" s="18">
        <f t="shared" si="252"/>
        <v>-14.464716082467866</v>
      </c>
      <c r="CS97" s="18">
        <f t="shared" si="253"/>
        <v>0.78240576782808713</v>
      </c>
      <c r="CT97" s="18">
        <f t="shared" si="254"/>
        <v>-9.6016759185451832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0.14690239217183265</v>
      </c>
      <c r="C98" s="18">
        <f t="shared" si="210"/>
        <v>-8.0208731655468384</v>
      </c>
      <c r="D98" s="18">
        <f t="shared" si="210"/>
        <v>5.3007122832359421</v>
      </c>
      <c r="E98" s="18">
        <f t="shared" si="210"/>
        <v>2.8887820248535645</v>
      </c>
      <c r="F98" s="18">
        <f t="shared" si="211"/>
        <v>2.9130336735948337</v>
      </c>
      <c r="H98" s="18">
        <f t="shared" si="212"/>
        <v>3.6865570334044806</v>
      </c>
      <c r="I98" s="18">
        <f t="shared" si="213"/>
        <v>3.414134501717947</v>
      </c>
      <c r="J98" s="18">
        <f t="shared" si="214"/>
        <v>5.938668833659877</v>
      </c>
      <c r="L98" t="str">
        <f t="shared" si="255"/>
        <v>54 Textiles, printing and other skilled trades</v>
      </c>
      <c r="M98" s="18">
        <f t="shared" si="215"/>
        <v>6.2405587805079765</v>
      </c>
      <c r="N98" s="18">
        <f t="shared" si="215"/>
        <v>8.8702750147275253</v>
      </c>
      <c r="O98" s="18">
        <f t="shared" si="215"/>
        <v>5.7319567587555298</v>
      </c>
      <c r="P98" s="18">
        <f t="shared" si="215"/>
        <v>4.6231207612178693</v>
      </c>
      <c r="Q98" s="18">
        <f t="shared" si="216"/>
        <v>5.2297614064676035</v>
      </c>
      <c r="S98" s="18">
        <f t="shared" si="217"/>
        <v>4.9914346315300451</v>
      </c>
      <c r="T98" s="18">
        <f t="shared" si="218"/>
        <v>4.0212576013909374</v>
      </c>
      <c r="U98" s="18">
        <f t="shared" si="219"/>
        <v>7.3136317176245802</v>
      </c>
      <c r="W98" t="str">
        <f t="shared" si="256"/>
        <v>54 Textiles, printing and other skilled trades</v>
      </c>
      <c r="X98" s="18">
        <f t="shared" si="220"/>
        <v>-4.2455733475346147</v>
      </c>
      <c r="Y98" s="18">
        <f t="shared" si="220"/>
        <v>12.308520199282613</v>
      </c>
      <c r="Z98" s="18">
        <f t="shared" si="220"/>
        <v>3.4092350605837263</v>
      </c>
      <c r="AA98" s="18">
        <f t="shared" si="220"/>
        <v>2.4436751386736066</v>
      </c>
      <c r="AB98" s="18">
        <f t="shared" si="221"/>
        <v>3.3365129163884122</v>
      </c>
      <c r="AD98" s="18">
        <f t="shared" si="222"/>
        <v>2.7645225223420944</v>
      </c>
      <c r="AE98" s="18">
        <f t="shared" si="223"/>
        <v>3.678358844274987</v>
      </c>
      <c r="AF98" s="18">
        <f t="shared" si="224"/>
        <v>5.4750443146227123</v>
      </c>
      <c r="AH98" t="str">
        <f t="shared" si="257"/>
        <v>54 Textiles, printing and other skilled trades</v>
      </c>
      <c r="AI98" s="18">
        <f t="shared" si="225"/>
        <v>-6.5747237067245941</v>
      </c>
      <c r="AJ98" s="18">
        <f t="shared" si="225"/>
        <v>25.144382486175299</v>
      </c>
      <c r="AK98" s="18">
        <f t="shared" si="225"/>
        <v>0.83845664108748164</v>
      </c>
      <c r="AL98" s="18">
        <f t="shared" si="225"/>
        <v>1.9796652220732014</v>
      </c>
      <c r="AM98" s="18">
        <f t="shared" si="226"/>
        <v>2.9300972450951424</v>
      </c>
      <c r="AO98" s="18">
        <f t="shared" si="227"/>
        <v>1.5978345012167106</v>
      </c>
      <c r="AP98" s="18">
        <f t="shared" si="228"/>
        <v>3.4111352160268504</v>
      </c>
      <c r="AQ98" s="18">
        <f t="shared" si="229"/>
        <v>4.4532347560415131</v>
      </c>
      <c r="AS98" t="str">
        <f t="shared" si="258"/>
        <v>54 Textiles, printing and other skilled trades</v>
      </c>
      <c r="AT98" s="18">
        <f t="shared" si="230"/>
        <v>-5.968958694972482</v>
      </c>
      <c r="AU98" s="18">
        <f t="shared" si="230"/>
        <v>17.810826889638399</v>
      </c>
      <c r="AV98" s="18">
        <f t="shared" si="230"/>
        <v>1.8241412370707089</v>
      </c>
      <c r="AW98" s="18">
        <f t="shared" si="230"/>
        <v>1.6786741105301095</v>
      </c>
      <c r="AX98" s="18">
        <f t="shared" si="231"/>
        <v>2.6646918654841034</v>
      </c>
      <c r="AZ98" s="18">
        <f t="shared" si="232"/>
        <v>1.7271400473711562</v>
      </c>
      <c r="BA98" s="18">
        <f t="shared" si="233"/>
        <v>3.2868439485973511</v>
      </c>
      <c r="BB98" s="18">
        <f t="shared" si="234"/>
        <v>4.4346071459258063</v>
      </c>
      <c r="BD98" t="str">
        <f t="shared" si="259"/>
        <v>54 Textiles, printing and other skilled trades</v>
      </c>
      <c r="BE98" s="18">
        <f t="shared" si="235"/>
        <v>-0.93052162275426564</v>
      </c>
      <c r="BF98" s="18">
        <f t="shared" si="235"/>
        <v>-3.638266175005811</v>
      </c>
      <c r="BG98" s="18">
        <f t="shared" si="235"/>
        <v>1.7923310077235355</v>
      </c>
      <c r="BH98" s="18">
        <f t="shared" si="235"/>
        <v>-2.9023653897397583E-2</v>
      </c>
      <c r="BI98" s="18">
        <f t="shared" si="236"/>
        <v>0.30583613378787344</v>
      </c>
      <c r="BK98" s="18">
        <f t="shared" si="237"/>
        <v>0.57444444211309786</v>
      </c>
      <c r="BL98" s="18">
        <f t="shared" si="238"/>
        <v>2.4461604181923446</v>
      </c>
      <c r="BM98" s="18">
        <f t="shared" si="239"/>
        <v>2.8606501455822109</v>
      </c>
      <c r="BO98" t="str">
        <f t="shared" si="260"/>
        <v>54 Textiles, printing and other skilled trades</v>
      </c>
      <c r="BP98" s="18">
        <f t="shared" si="240"/>
        <v>-4.2414306705396143</v>
      </c>
      <c r="BQ98" s="18">
        <f t="shared" si="240"/>
        <v>-5.40892249304461</v>
      </c>
      <c r="BR98" s="18">
        <f t="shared" si="240"/>
        <v>-0.38316511593491365</v>
      </c>
      <c r="BS98" s="18">
        <f t="shared" si="240"/>
        <v>-0.50291952103144189</v>
      </c>
      <c r="BT98" s="18">
        <f t="shared" si="241"/>
        <v>-0.7795762185954791</v>
      </c>
      <c r="BV98" s="18">
        <f t="shared" si="242"/>
        <v>-0.46301739041729739</v>
      </c>
      <c r="BW98" s="18">
        <f t="shared" si="243"/>
        <v>2.2201296629128731</v>
      </c>
      <c r="BX98" s="18">
        <f t="shared" si="244"/>
        <v>1.8827872916288513</v>
      </c>
      <c r="BZ98" t="str">
        <f t="shared" si="261"/>
        <v>54 Textiles, printing and other skilled trades</v>
      </c>
      <c r="CA98" s="18">
        <f t="shared" si="245"/>
        <v>-5.9050293329917514</v>
      </c>
      <c r="CB98" s="18">
        <f t="shared" si="245"/>
        <v>-1.7210799941682287</v>
      </c>
      <c r="CC98" s="18">
        <f t="shared" si="245"/>
        <v>-2.5677550149621031</v>
      </c>
      <c r="CD98" s="18">
        <f t="shared" si="245"/>
        <v>-4.7218516758160689</v>
      </c>
      <c r="CE98" s="18">
        <f t="shared" si="246"/>
        <v>-3.8677321491492833</v>
      </c>
      <c r="CG98" s="18">
        <f t="shared" si="247"/>
        <v>-4.0091637090077237</v>
      </c>
      <c r="CH98" s="18">
        <f t="shared" si="248"/>
        <v>1.6938425847944361</v>
      </c>
      <c r="CI98" s="18">
        <f t="shared" si="249"/>
        <v>-1.2516652691259234</v>
      </c>
      <c r="CK98" t="str">
        <f t="shared" si="262"/>
        <v>54 Textiles, printing and other skilled trades</v>
      </c>
      <c r="CL98" s="18">
        <f t="shared" si="250"/>
        <v>-7.886011273723625</v>
      </c>
      <c r="CM98" s="18">
        <f t="shared" si="250"/>
        <v>6.5566662825079058</v>
      </c>
      <c r="CN98" s="18">
        <f t="shared" si="250"/>
        <v>-10.976407662845766</v>
      </c>
      <c r="CO98" s="18">
        <f t="shared" si="250"/>
        <v>-3.6681344393627913</v>
      </c>
      <c r="CP98" s="18">
        <f t="shared" si="251"/>
        <v>-5.4197692214499771</v>
      </c>
      <c r="CR98" s="18">
        <f t="shared" si="252"/>
        <v>-6.1685662664894831</v>
      </c>
      <c r="CS98" s="18">
        <f t="shared" si="253"/>
        <v>1.104867210378524</v>
      </c>
      <c r="CT98" s="18">
        <f t="shared" si="254"/>
        <v>-3.7463398848417206</v>
      </c>
    </row>
    <row r="99" spans="1:98" x14ac:dyDescent="0.2">
      <c r="A99" t="str">
        <f t="shared" si="209"/>
        <v>61 Caring personal service occupations</v>
      </c>
      <c r="B99" s="18">
        <f t="shared" si="210"/>
        <v>7.9513057342121218</v>
      </c>
      <c r="C99" s="18">
        <f t="shared" si="210"/>
        <v>0.74478104687114577</v>
      </c>
      <c r="D99" s="18">
        <f t="shared" si="210"/>
        <v>6.9298261665118321</v>
      </c>
      <c r="E99" s="18">
        <f t="shared" si="210"/>
        <v>6.0832994853951883</v>
      </c>
      <c r="F99" s="18">
        <f t="shared" si="211"/>
        <v>6.004472864584276</v>
      </c>
      <c r="H99" s="18">
        <f t="shared" si="212"/>
        <v>6.3647277846413886</v>
      </c>
      <c r="I99" s="18">
        <f t="shared" si="213"/>
        <v>4.3503760738786479</v>
      </c>
      <c r="J99" s="18">
        <f t="shared" si="214"/>
        <v>8.5374908063500001</v>
      </c>
      <c r="L99" t="str">
        <f t="shared" si="255"/>
        <v>61 Caring personal service occupations</v>
      </c>
      <c r="M99" s="18">
        <f t="shared" si="215"/>
        <v>10.276187802972348</v>
      </c>
      <c r="N99" s="18">
        <f t="shared" si="215"/>
        <v>3.2283963522885095</v>
      </c>
      <c r="O99" s="18">
        <f t="shared" si="215"/>
        <v>7.4320352282707836</v>
      </c>
      <c r="P99" s="18">
        <f t="shared" si="215"/>
        <v>6.700840171036071</v>
      </c>
      <c r="Q99" s="18">
        <f t="shared" si="216"/>
        <v>6.707921774596981</v>
      </c>
      <c r="S99" s="18">
        <f t="shared" si="217"/>
        <v>6.9440172219531471</v>
      </c>
      <c r="T99" s="18">
        <f t="shared" si="218"/>
        <v>4.7154771653943106</v>
      </c>
      <c r="U99" s="18">
        <f t="shared" si="219"/>
        <v>9.179434702695378</v>
      </c>
      <c r="W99" t="str">
        <f t="shared" si="256"/>
        <v>61 Caring personal service occupations</v>
      </c>
      <c r="X99" s="18">
        <f t="shared" si="220"/>
        <v>0.3775102996827151</v>
      </c>
      <c r="Y99" s="18">
        <f t="shared" si="220"/>
        <v>16.915496273175567</v>
      </c>
      <c r="Z99" s="18">
        <f t="shared" si="220"/>
        <v>3.1522641318005196</v>
      </c>
      <c r="AA99" s="18">
        <f t="shared" si="220"/>
        <v>2.6354443556185103</v>
      </c>
      <c r="AB99" s="18">
        <f t="shared" si="221"/>
        <v>3.6370334826734352</v>
      </c>
      <c r="AD99" s="18">
        <f t="shared" si="222"/>
        <v>2.8074292604610029</v>
      </c>
      <c r="AE99" s="18">
        <f t="shared" si="223"/>
        <v>4.1776866882818453</v>
      </c>
      <c r="AF99" s="18">
        <f t="shared" si="224"/>
        <v>5.8988909581910276</v>
      </c>
      <c r="AH99" t="str">
        <f t="shared" si="257"/>
        <v>61 Caring personal service occupations</v>
      </c>
      <c r="AI99" s="18">
        <f t="shared" si="225"/>
        <v>-2.5937643993449222</v>
      </c>
      <c r="AJ99" s="18">
        <f t="shared" si="225"/>
        <v>18.871589934325183</v>
      </c>
      <c r="AK99" s="18">
        <f t="shared" si="225"/>
        <v>0.48713073268993323</v>
      </c>
      <c r="AL99" s="18">
        <f t="shared" si="225"/>
        <v>1.096072317885799</v>
      </c>
      <c r="AM99" s="18">
        <f t="shared" si="226"/>
        <v>1.9320645863941444</v>
      </c>
      <c r="AO99" s="18">
        <f t="shared" si="227"/>
        <v>0.89268287623720521</v>
      </c>
      <c r="AP99" s="18">
        <f t="shared" si="228"/>
        <v>3.3394920133490213</v>
      </c>
      <c r="AQ99" s="18">
        <f t="shared" si="229"/>
        <v>3.9165916286006519</v>
      </c>
      <c r="AS99" t="str">
        <f t="shared" si="258"/>
        <v>61 Caring personal service occupations</v>
      </c>
      <c r="AT99" s="18">
        <f t="shared" si="230"/>
        <v>-0.65163903191645112</v>
      </c>
      <c r="AU99" s="18">
        <f t="shared" si="230"/>
        <v>17.033739288269455</v>
      </c>
      <c r="AV99" s="18">
        <f t="shared" si="230"/>
        <v>0.79588891808559659</v>
      </c>
      <c r="AW99" s="18">
        <f t="shared" si="230"/>
        <v>1.5911223083652448</v>
      </c>
      <c r="AX99" s="18">
        <f t="shared" si="231"/>
        <v>2.2421968364491951</v>
      </c>
      <c r="AZ99" s="18">
        <f t="shared" si="232"/>
        <v>1.3253498306901701</v>
      </c>
      <c r="BA99" s="18">
        <f t="shared" si="233"/>
        <v>3.4745819320257443</v>
      </c>
      <c r="BB99" s="18">
        <f t="shared" si="234"/>
        <v>4.3261131525249796</v>
      </c>
      <c r="BD99" t="str">
        <f t="shared" si="259"/>
        <v>61 Caring personal service occupations</v>
      </c>
      <c r="BE99" s="18">
        <f t="shared" si="235"/>
        <v>3.5611699569765953</v>
      </c>
      <c r="BF99" s="18">
        <f t="shared" si="235"/>
        <v>-4.8454330023920082</v>
      </c>
      <c r="BG99" s="18">
        <f t="shared" si="235"/>
        <v>2.1018242342901505</v>
      </c>
      <c r="BH99" s="18">
        <f t="shared" si="235"/>
        <v>0.84079669539292023</v>
      </c>
      <c r="BI99" s="18">
        <f t="shared" si="236"/>
        <v>0.8666249140555804</v>
      </c>
      <c r="BK99" s="18">
        <f t="shared" si="237"/>
        <v>1.2593991341845356</v>
      </c>
      <c r="BL99" s="18">
        <f t="shared" si="238"/>
        <v>3.3332762616255174</v>
      </c>
      <c r="BM99" s="18">
        <f t="shared" si="239"/>
        <v>4.1557582542795624</v>
      </c>
      <c r="BO99" t="str">
        <f t="shared" si="260"/>
        <v>61 Caring personal service occupations</v>
      </c>
      <c r="BP99" s="18">
        <f t="shared" si="240"/>
        <v>0.46139727801552954</v>
      </c>
      <c r="BQ99" s="18">
        <f t="shared" si="240"/>
        <v>-17.377727106488138</v>
      </c>
      <c r="BR99" s="18">
        <f t="shared" si="240"/>
        <v>1.174903406174832</v>
      </c>
      <c r="BS99" s="18">
        <f t="shared" si="240"/>
        <v>-1.894914702767958</v>
      </c>
      <c r="BT99" s="18">
        <f t="shared" si="241"/>
        <v>-2.0033972061938798</v>
      </c>
      <c r="BV99" s="18">
        <f t="shared" si="242"/>
        <v>-0.88213335931393022</v>
      </c>
      <c r="BW99" s="18">
        <f t="shared" si="243"/>
        <v>2.8307934498101872</v>
      </c>
      <c r="BX99" s="18">
        <f t="shared" si="244"/>
        <v>2.2468472907332115</v>
      </c>
      <c r="BZ99" t="str">
        <f t="shared" si="261"/>
        <v>61 Caring personal service occupations</v>
      </c>
      <c r="CA99" s="18">
        <f t="shared" si="245"/>
        <v>-13.08431868685318</v>
      </c>
      <c r="CB99" s="18">
        <f t="shared" si="245"/>
        <v>-18.139962544318735</v>
      </c>
      <c r="CC99" s="18">
        <f t="shared" si="245"/>
        <v>-6.1598270500796364</v>
      </c>
      <c r="CD99" s="18">
        <f t="shared" si="245"/>
        <v>-2.8907582870076221</v>
      </c>
      <c r="CE99" s="18">
        <f t="shared" si="246"/>
        <v>-4.9446975892773137</v>
      </c>
      <c r="CG99" s="18">
        <f t="shared" si="247"/>
        <v>-3.9929095286345695</v>
      </c>
      <c r="CH99" s="18">
        <f t="shared" si="248"/>
        <v>1.414476333698822</v>
      </c>
      <c r="CI99" s="18">
        <f t="shared" si="249"/>
        <v>-1.6662550692437939</v>
      </c>
      <c r="CK99" t="str">
        <f t="shared" si="262"/>
        <v>61 Caring personal service occupations</v>
      </c>
      <c r="CL99" s="18">
        <f t="shared" si="250"/>
        <v>-6.1656906260407096</v>
      </c>
      <c r="CM99" s="18">
        <f t="shared" si="250"/>
        <v>5.5001550281360112</v>
      </c>
      <c r="CN99" s="18">
        <f t="shared" si="250"/>
        <v>-4.3202021705252562</v>
      </c>
      <c r="CO99" s="18">
        <f t="shared" si="250"/>
        <v>-2.8321890127118055</v>
      </c>
      <c r="CP99" s="18">
        <f t="shared" si="251"/>
        <v>-2.8011429172938973</v>
      </c>
      <c r="CR99" s="18">
        <f t="shared" si="252"/>
        <v>-3.3307470738390466</v>
      </c>
      <c r="CS99" s="18">
        <f t="shared" si="253"/>
        <v>1.3612152663696087</v>
      </c>
      <c r="CT99" s="18">
        <f t="shared" si="254"/>
        <v>-1.2626676060978115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15.922302567636471</v>
      </c>
      <c r="C100" s="18">
        <f t="shared" si="210"/>
        <v>9.0468133151725638</v>
      </c>
      <c r="D100" s="18">
        <f t="shared" si="210"/>
        <v>8.0484633811443551</v>
      </c>
      <c r="E100" s="18">
        <f t="shared" si="210"/>
        <v>6.2863488357054464</v>
      </c>
      <c r="F100" s="18">
        <f t="shared" si="211"/>
        <v>7.005241696556741</v>
      </c>
      <c r="H100" s="18">
        <f t="shared" si="212"/>
        <v>6.8705039235068988</v>
      </c>
      <c r="I100" s="18">
        <f t="shared" si="213"/>
        <v>4.7331143845614543</v>
      </c>
      <c r="J100" s="18">
        <f t="shared" si="214"/>
        <v>9.1343835298733254</v>
      </c>
      <c r="L100" t="str">
        <f t="shared" si="255"/>
        <v>62 Leisure, travel and related personal service occupations</v>
      </c>
      <c r="M100" s="18">
        <f t="shared" si="215"/>
        <v>6.5077163399261284</v>
      </c>
      <c r="N100" s="18">
        <f t="shared" si="215"/>
        <v>-1.2994229443083483</v>
      </c>
      <c r="O100" s="18">
        <f t="shared" si="215"/>
        <v>5.9680473951136737</v>
      </c>
      <c r="P100" s="18">
        <f t="shared" si="215"/>
        <v>6.3225196943988093</v>
      </c>
      <c r="Q100" s="18">
        <f t="shared" si="216"/>
        <v>5.7189727701857151</v>
      </c>
      <c r="S100" s="18">
        <f t="shared" si="217"/>
        <v>6.2042307078440828</v>
      </c>
      <c r="T100" s="18">
        <f t="shared" si="218"/>
        <v>4.2975899495166558</v>
      </c>
      <c r="U100" s="18">
        <f t="shared" si="219"/>
        <v>8.3860403993055286</v>
      </c>
      <c r="W100" t="str">
        <f t="shared" si="256"/>
        <v>62 Leisure, travel and related personal service occupations</v>
      </c>
      <c r="X100" s="18">
        <f t="shared" si="220"/>
        <v>1.8663103388691038</v>
      </c>
      <c r="Y100" s="18">
        <f t="shared" si="220"/>
        <v>4.067589832494023</v>
      </c>
      <c r="Z100" s="18">
        <f t="shared" si="220"/>
        <v>4.4542739506983287</v>
      </c>
      <c r="AA100" s="18">
        <f t="shared" si="220"/>
        <v>3.5200872064158562</v>
      </c>
      <c r="AB100" s="18">
        <f t="shared" si="221"/>
        <v>3.8453498681201959</v>
      </c>
      <c r="AD100" s="18">
        <f t="shared" si="222"/>
        <v>3.8305507564271313</v>
      </c>
      <c r="AE100" s="18">
        <f t="shared" si="223"/>
        <v>4.2480407197748704</v>
      </c>
      <c r="AF100" s="18">
        <f t="shared" si="224"/>
        <v>6.6423410982196618</v>
      </c>
      <c r="AH100" t="str">
        <f t="shared" si="257"/>
        <v>62 Leisure, travel and related personal service occupations</v>
      </c>
      <c r="AI100" s="18">
        <f t="shared" si="225"/>
        <v>0.98084222955647782</v>
      </c>
      <c r="AJ100" s="18">
        <f t="shared" si="225"/>
        <v>7.9406840137293377</v>
      </c>
      <c r="AK100" s="18">
        <f t="shared" si="225"/>
        <v>2.9810656019655379</v>
      </c>
      <c r="AL100" s="18">
        <f t="shared" si="225"/>
        <v>3.2459811961659479</v>
      </c>
      <c r="AM100" s="18">
        <f t="shared" si="226"/>
        <v>3.4502339178261732</v>
      </c>
      <c r="AO100" s="18">
        <f t="shared" si="227"/>
        <v>3.1576003637489913</v>
      </c>
      <c r="AP100" s="18">
        <f t="shared" si="228"/>
        <v>4.0542679363384293</v>
      </c>
      <c r="AQ100" s="18">
        <f t="shared" si="229"/>
        <v>6.0371908205948177</v>
      </c>
      <c r="AS100" t="str">
        <f t="shared" si="258"/>
        <v>62 Leisure, travel and related personal service occupations</v>
      </c>
      <c r="AT100" s="18">
        <f t="shared" si="230"/>
        <v>0.79608097750196727</v>
      </c>
      <c r="AU100" s="18">
        <f t="shared" si="230"/>
        <v>11.861680953996</v>
      </c>
      <c r="AV100" s="18">
        <f t="shared" si="230"/>
        <v>3.739685681045346</v>
      </c>
      <c r="AW100" s="18">
        <f t="shared" si="230"/>
        <v>3.5229519362242501</v>
      </c>
      <c r="AX100" s="18">
        <f t="shared" si="231"/>
        <v>4.093420186618979</v>
      </c>
      <c r="AZ100" s="18">
        <f t="shared" si="232"/>
        <v>3.595146159747542</v>
      </c>
      <c r="BA100" s="18">
        <f t="shared" si="233"/>
        <v>4.1749416715051613</v>
      </c>
      <c r="BB100" s="18">
        <f t="shared" si="234"/>
        <v>6.4269977308326842</v>
      </c>
      <c r="BD100" t="str">
        <f t="shared" si="259"/>
        <v>62 Leisure, travel and related personal service occupations</v>
      </c>
      <c r="BE100" s="18">
        <f t="shared" si="235"/>
        <v>-1.0292932987175374</v>
      </c>
      <c r="BF100" s="18">
        <f t="shared" si="235"/>
        <v>-10.336686074892832</v>
      </c>
      <c r="BG100" s="18">
        <f t="shared" si="235"/>
        <v>0.42447003301826491</v>
      </c>
      <c r="BH100" s="18">
        <f t="shared" si="235"/>
        <v>-0.40257463035843211</v>
      </c>
      <c r="BI100" s="18">
        <f t="shared" si="236"/>
        <v>-0.79847397667308639</v>
      </c>
      <c r="BK100" s="18">
        <f t="shared" si="237"/>
        <v>-0.12765265014376137</v>
      </c>
      <c r="BL100" s="18">
        <f t="shared" si="238"/>
        <v>2.5085054917969529</v>
      </c>
      <c r="BM100" s="18">
        <f t="shared" si="239"/>
        <v>2.4185181555614221</v>
      </c>
      <c r="BO100" t="str">
        <f t="shared" si="260"/>
        <v>62 Leisure, travel and related personal service occupations</v>
      </c>
      <c r="BP100" s="18">
        <f t="shared" si="240"/>
        <v>-1.3191574144562512</v>
      </c>
      <c r="BQ100" s="18">
        <f t="shared" si="240"/>
        <v>-19.953082689287548</v>
      </c>
      <c r="BR100" s="18">
        <f t="shared" si="240"/>
        <v>0.21570040200120655</v>
      </c>
      <c r="BS100" s="18">
        <f t="shared" si="240"/>
        <v>-1.8611574260456121</v>
      </c>
      <c r="BT100" s="18">
        <f t="shared" si="241"/>
        <v>-2.4668956548843268</v>
      </c>
      <c r="BV100" s="18">
        <f t="shared" si="242"/>
        <v>-1.1736983539346268</v>
      </c>
      <c r="BW100" s="18">
        <f t="shared" si="243"/>
        <v>2.6010982004990968</v>
      </c>
      <c r="BX100" s="18">
        <f t="shared" si="244"/>
        <v>1.8038975178992001</v>
      </c>
      <c r="BZ100" t="str">
        <f t="shared" si="261"/>
        <v>62 Leisure, travel and related personal service occupations</v>
      </c>
      <c r="CA100" s="18">
        <f t="shared" si="245"/>
        <v>-2.4735931057156879</v>
      </c>
      <c r="CB100" s="18">
        <f t="shared" si="245"/>
        <v>-16.187490966815211</v>
      </c>
      <c r="CC100" s="18">
        <f t="shared" si="245"/>
        <v>-1.5637377503699534</v>
      </c>
      <c r="CD100" s="18">
        <f t="shared" si="245"/>
        <v>-4.1050900766516847</v>
      </c>
      <c r="CE100" s="18">
        <f t="shared" si="246"/>
        <v>-4.1283949678896708</v>
      </c>
      <c r="CG100" s="18">
        <f t="shared" si="247"/>
        <v>-3.2653476424400085</v>
      </c>
      <c r="CH100" s="18">
        <f t="shared" si="248"/>
        <v>2.0454383813495847</v>
      </c>
      <c r="CI100" s="18">
        <f t="shared" si="249"/>
        <v>-0.25345919157588881</v>
      </c>
      <c r="CK100" t="str">
        <f t="shared" si="262"/>
        <v>62 Leisure, travel and related personal service occupations</v>
      </c>
      <c r="CL100" s="18">
        <f t="shared" si="250"/>
        <v>-6.6365025762564533</v>
      </c>
      <c r="CM100" s="18">
        <f t="shared" si="250"/>
        <v>0.9246206843350091</v>
      </c>
      <c r="CN100" s="18">
        <f t="shared" si="250"/>
        <v>-8.4097945702282022</v>
      </c>
      <c r="CO100" s="18">
        <f t="shared" si="250"/>
        <v>-4.302919316837384</v>
      </c>
      <c r="CP100" s="18">
        <f t="shared" si="251"/>
        <v>-5.2914202167740125</v>
      </c>
      <c r="CR100" s="18">
        <f t="shared" si="252"/>
        <v>-5.6919415430043312</v>
      </c>
      <c r="CS100" s="18">
        <f t="shared" si="253"/>
        <v>1.1910609569944164</v>
      </c>
      <c r="CT100" s="18">
        <f t="shared" si="254"/>
        <v>-3.2466028320494944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12.054089945232004</v>
      </c>
      <c r="C101" s="18">
        <f t="shared" si="210"/>
        <v>-18.651863497479315</v>
      </c>
      <c r="D101" s="18">
        <f t="shared" si="210"/>
        <v>8.6526252048538588</v>
      </c>
      <c r="E101" s="18">
        <f t="shared" si="210"/>
        <v>5.1025107873410525</v>
      </c>
      <c r="F101" s="18">
        <f t="shared" si="211"/>
        <v>4.5123173377863868</v>
      </c>
      <c r="H101" s="18">
        <f t="shared" si="212"/>
        <v>6.272802961402979</v>
      </c>
      <c r="I101" s="18">
        <f t="shared" si="213"/>
        <v>4.513550561028401</v>
      </c>
      <c r="J101" s="18">
        <f t="shared" si="214"/>
        <v>8.5637106211937208</v>
      </c>
      <c r="L101" t="str">
        <f t="shared" si="255"/>
        <v>63 Community and civil enforcement occupations</v>
      </c>
      <c r="M101" s="18">
        <f t="shared" si="215"/>
        <v>3.5998525208362775</v>
      </c>
      <c r="N101" s="18">
        <f t="shared" si="215"/>
        <v>4.5282738150434154</v>
      </c>
      <c r="O101" s="18">
        <f t="shared" si="215"/>
        <v>3.1469070504664742</v>
      </c>
      <c r="P101" s="18">
        <f t="shared" si="215"/>
        <v>5.2476923664272368</v>
      </c>
      <c r="Q101" s="18">
        <f t="shared" si="216"/>
        <v>4.5418161774094745</v>
      </c>
      <c r="S101" s="18">
        <f t="shared" si="217"/>
        <v>4.5427190639471648</v>
      </c>
      <c r="T101" s="18">
        <f t="shared" si="218"/>
        <v>3.7041595614146328</v>
      </c>
      <c r="U101" s="18">
        <f t="shared" si="219"/>
        <v>6.7737165574595526</v>
      </c>
      <c r="W101" t="str">
        <f t="shared" si="256"/>
        <v>63 Community and civil enforcement occupations</v>
      </c>
      <c r="X101" s="18">
        <f t="shared" si="220"/>
        <v>-2.0672736049479945</v>
      </c>
      <c r="Y101" s="18">
        <f t="shared" si="220"/>
        <v>17.960504363918162</v>
      </c>
      <c r="Z101" s="18">
        <f t="shared" si="220"/>
        <v>2.5312065035177245</v>
      </c>
      <c r="AA101" s="18">
        <f t="shared" si="220"/>
        <v>2.518521305899446</v>
      </c>
      <c r="AB101" s="18">
        <f t="shared" si="221"/>
        <v>3.4254736293723553</v>
      </c>
      <c r="AD101" s="18">
        <f t="shared" si="222"/>
        <v>2.5227495307162506</v>
      </c>
      <c r="AE101" s="18">
        <f t="shared" si="223"/>
        <v>4.0553883917401112</v>
      </c>
      <c r="AF101" s="18">
        <f t="shared" si="224"/>
        <v>5.6126815722907786</v>
      </c>
      <c r="AH101" t="str">
        <f t="shared" si="257"/>
        <v>63 Community and civil enforcement occupations</v>
      </c>
      <c r="AI101" s="18">
        <f t="shared" si="225"/>
        <v>-4.3927979309673066</v>
      </c>
      <c r="AJ101" s="18">
        <f t="shared" si="225"/>
        <v>34.074560082266636</v>
      </c>
      <c r="AK101" s="18">
        <f t="shared" si="225"/>
        <v>-0.93171234459455965</v>
      </c>
      <c r="AL101" s="18">
        <f t="shared" si="225"/>
        <v>2.7695913544891093</v>
      </c>
      <c r="AM101" s="18">
        <f t="shared" si="226"/>
        <v>3.300904086419032</v>
      </c>
      <c r="AO101" s="18">
        <f t="shared" si="227"/>
        <v>1.5207081743105588</v>
      </c>
      <c r="AP101" s="18">
        <f t="shared" si="228"/>
        <v>3.27842203501163</v>
      </c>
      <c r="AQ101" s="18">
        <f t="shared" si="229"/>
        <v>4.2850054854029374</v>
      </c>
      <c r="AS101" t="str">
        <f t="shared" si="258"/>
        <v>63 Community and civil enforcement occupations</v>
      </c>
      <c r="AT101" s="18">
        <f t="shared" si="230"/>
        <v>-5.3124106143418999</v>
      </c>
      <c r="AU101" s="18">
        <f t="shared" si="230"/>
        <v>31.035170795172284</v>
      </c>
      <c r="AV101" s="18">
        <f t="shared" si="230"/>
        <v>-3.4574496279565214</v>
      </c>
      <c r="AW101" s="18">
        <f t="shared" si="230"/>
        <v>1.0052106979780984</v>
      </c>
      <c r="AX101" s="18">
        <f t="shared" si="231"/>
        <v>1.2223041605673002</v>
      </c>
      <c r="AZ101" s="18">
        <f t="shared" si="232"/>
        <v>-0.50480479456067595</v>
      </c>
      <c r="BA101" s="18">
        <f t="shared" si="233"/>
        <v>3.0200416807528274</v>
      </c>
      <c r="BB101" s="18">
        <f t="shared" si="234"/>
        <v>2.6914870956708192</v>
      </c>
      <c r="BD101" t="str">
        <f t="shared" si="259"/>
        <v>63 Community and civil enforcement occupations</v>
      </c>
      <c r="BE101" s="18">
        <f t="shared" si="235"/>
        <v>-7.483945033495365</v>
      </c>
      <c r="BF101" s="18">
        <f t="shared" si="235"/>
        <v>40.1347922015431</v>
      </c>
      <c r="BG101" s="18">
        <f t="shared" si="235"/>
        <v>-6.3789196603734943</v>
      </c>
      <c r="BH101" s="18">
        <f t="shared" si="235"/>
        <v>1.4838627496218892</v>
      </c>
      <c r="BI101" s="18">
        <f t="shared" si="236"/>
        <v>0.97445244147751353</v>
      </c>
      <c r="BK101" s="18">
        <f t="shared" si="237"/>
        <v>-1.2078260505128169</v>
      </c>
      <c r="BL101" s="18">
        <f t="shared" si="238"/>
        <v>1.6891219775572619</v>
      </c>
      <c r="BM101" s="18">
        <f t="shared" si="239"/>
        <v>0.75241498624043501</v>
      </c>
      <c r="BO101" t="str">
        <f t="shared" si="260"/>
        <v>63 Community and civil enforcement occupations</v>
      </c>
      <c r="BP101" s="18">
        <f t="shared" si="240"/>
        <v>-2.9103406639547247</v>
      </c>
      <c r="BQ101" s="18">
        <f t="shared" si="240"/>
        <v>17.888441527853317</v>
      </c>
      <c r="BR101" s="18">
        <f t="shared" si="240"/>
        <v>-3.3600754313807712</v>
      </c>
      <c r="BS101" s="18">
        <f t="shared" si="240"/>
        <v>0.65154741786053183</v>
      </c>
      <c r="BT101" s="18">
        <f t="shared" si="241"/>
        <v>0.36705212406182852</v>
      </c>
      <c r="BV101" s="18">
        <f t="shared" si="242"/>
        <v>-0.70382983048720149</v>
      </c>
      <c r="BW101" s="18">
        <f t="shared" si="243"/>
        <v>2.2415279697241441</v>
      </c>
      <c r="BX101" s="18">
        <f t="shared" si="244"/>
        <v>1.7328089948624781</v>
      </c>
      <c r="BZ101" t="str">
        <f t="shared" si="261"/>
        <v>63 Community and civil enforcement occupations</v>
      </c>
      <c r="CA101" s="18">
        <f t="shared" si="245"/>
        <v>-4.1769745252857486</v>
      </c>
      <c r="CB101" s="18">
        <f t="shared" si="245"/>
        <v>23.591047636405026</v>
      </c>
      <c r="CC101" s="18">
        <f t="shared" si="245"/>
        <v>-4.9150233527846865</v>
      </c>
      <c r="CD101" s="18">
        <f t="shared" si="245"/>
        <v>-1.9596988766574452</v>
      </c>
      <c r="CE101" s="18">
        <f t="shared" si="246"/>
        <v>-1.4771296078509466</v>
      </c>
      <c r="CG101" s="18">
        <f t="shared" si="247"/>
        <v>-2.9548745652279829</v>
      </c>
      <c r="CH101" s="18">
        <f t="shared" si="248"/>
        <v>1.7914523095767798</v>
      </c>
      <c r="CI101" s="18">
        <f t="shared" si="249"/>
        <v>-0.3914654205356416</v>
      </c>
      <c r="CK101" t="str">
        <f t="shared" si="262"/>
        <v>63 Community and civil enforcement occupations</v>
      </c>
      <c r="CL101" s="18">
        <f t="shared" si="250"/>
        <v>-12.200536933682082</v>
      </c>
      <c r="CM101" s="18">
        <f t="shared" si="250"/>
        <v>47.840188960284259</v>
      </c>
      <c r="CN101" s="18">
        <f t="shared" si="250"/>
        <v>-17.178651772556396</v>
      </c>
      <c r="CO101" s="18">
        <f t="shared" si="250"/>
        <v>-5.6492228895260173</v>
      </c>
      <c r="CP101" s="18">
        <f t="shared" si="251"/>
        <v>-6.8361504724342881</v>
      </c>
      <c r="CR101" s="18">
        <f t="shared" si="252"/>
        <v>-9.6604853411658134</v>
      </c>
      <c r="CS101" s="18">
        <f t="shared" si="253"/>
        <v>0.67127918596261438</v>
      </c>
      <c r="CT101" s="18">
        <f t="shared" si="254"/>
        <v>-7.2492078266724764</v>
      </c>
    </row>
    <row r="102" spans="1:98" x14ac:dyDescent="0.2">
      <c r="A102" t="str">
        <f t="shared" si="209"/>
        <v>71 Sales occupations</v>
      </c>
      <c r="B102" s="18">
        <f t="shared" si="210"/>
        <v>4.8509272420319993</v>
      </c>
      <c r="C102" s="18">
        <f t="shared" si="210"/>
        <v>-12.008248636692009</v>
      </c>
      <c r="D102" s="18">
        <f t="shared" si="210"/>
        <v>3.7630007662040166</v>
      </c>
      <c r="E102" s="18">
        <f t="shared" si="210"/>
        <v>3.8340677958975222</v>
      </c>
      <c r="F102" s="18">
        <f t="shared" si="211"/>
        <v>2.7432569372567217</v>
      </c>
      <c r="H102" s="18">
        <f t="shared" si="212"/>
        <v>3.8103733794633055</v>
      </c>
      <c r="I102" s="18">
        <f t="shared" si="213"/>
        <v>3.1649503553366154</v>
      </c>
      <c r="J102" s="18">
        <f t="shared" si="214"/>
        <v>5.8558266430439154</v>
      </c>
      <c r="L102" t="str">
        <f t="shared" si="255"/>
        <v>71 Sales occupations</v>
      </c>
      <c r="M102" s="18">
        <f t="shared" si="215"/>
        <v>5.7952101347048091</v>
      </c>
      <c r="N102" s="18">
        <f t="shared" si="215"/>
        <v>-1.3407814685453379</v>
      </c>
      <c r="O102" s="18">
        <f t="shared" si="215"/>
        <v>5.4842529733486023</v>
      </c>
      <c r="P102" s="18">
        <f t="shared" si="215"/>
        <v>5.5465863440508523</v>
      </c>
      <c r="Q102" s="18">
        <f t="shared" si="216"/>
        <v>5.0829748823679299</v>
      </c>
      <c r="S102" s="18">
        <f t="shared" si="217"/>
        <v>5.5258044621802505</v>
      </c>
      <c r="T102" s="18">
        <f t="shared" si="218"/>
        <v>3.6180706192876944</v>
      </c>
      <c r="U102" s="18">
        <f t="shared" si="219"/>
        <v>7.4661392312851182</v>
      </c>
      <c r="W102" t="str">
        <f t="shared" si="256"/>
        <v>71 Sales occupations</v>
      </c>
      <c r="X102" s="18">
        <f t="shared" si="220"/>
        <v>-2.2405252571017553</v>
      </c>
      <c r="Y102" s="18">
        <f t="shared" si="220"/>
        <v>13.878981577202332</v>
      </c>
      <c r="Z102" s="18">
        <f t="shared" si="220"/>
        <v>1.6238548564577293</v>
      </c>
      <c r="AA102" s="18">
        <f t="shared" si="220"/>
        <v>2.6805297257220362</v>
      </c>
      <c r="AB102" s="18">
        <f t="shared" si="221"/>
        <v>3.0134498133987053</v>
      </c>
      <c r="AD102" s="18">
        <f t="shared" si="222"/>
        <v>2.3270895768117805</v>
      </c>
      <c r="AE102" s="18">
        <f t="shared" si="223"/>
        <v>3.320356007861136</v>
      </c>
      <c r="AF102" s="18">
        <f t="shared" si="224"/>
        <v>4.8826117726714635</v>
      </c>
      <c r="AH102" t="str">
        <f t="shared" si="257"/>
        <v>71 Sales occupations</v>
      </c>
      <c r="AI102" s="18">
        <f t="shared" si="225"/>
        <v>-2.9895179681178385</v>
      </c>
      <c r="AJ102" s="18">
        <f t="shared" si="225"/>
        <v>17.439686185861405</v>
      </c>
      <c r="AK102" s="18">
        <f t="shared" si="225"/>
        <v>0.3116538172070582</v>
      </c>
      <c r="AL102" s="18">
        <f t="shared" si="225"/>
        <v>2.2682890643985765</v>
      </c>
      <c r="AM102" s="18">
        <f t="shared" si="226"/>
        <v>2.5354067658778678</v>
      </c>
      <c r="AO102" s="18">
        <f t="shared" si="227"/>
        <v>1.6118730789267399</v>
      </c>
      <c r="AP102" s="18">
        <f t="shared" si="228"/>
        <v>3.1493546016829965</v>
      </c>
      <c r="AQ102" s="18">
        <f t="shared" si="229"/>
        <v>4.2361286623194161</v>
      </c>
      <c r="AS102" t="str">
        <f t="shared" si="258"/>
        <v>71 Sales occupations</v>
      </c>
      <c r="AT102" s="18">
        <f t="shared" si="230"/>
        <v>-3.6546263308338545</v>
      </c>
      <c r="AU102" s="18">
        <f t="shared" si="230"/>
        <v>11.737778143239375</v>
      </c>
      <c r="AV102" s="18">
        <f t="shared" si="230"/>
        <v>-0.29400730705444467</v>
      </c>
      <c r="AW102" s="18">
        <f t="shared" si="230"/>
        <v>1.9180984776564491</v>
      </c>
      <c r="AX102" s="18">
        <f t="shared" si="231"/>
        <v>1.8052011729752904</v>
      </c>
      <c r="AZ102" s="18">
        <f t="shared" si="232"/>
        <v>1.17532981109707</v>
      </c>
      <c r="BA102" s="18">
        <f t="shared" si="233"/>
        <v>2.743499677477379</v>
      </c>
      <c r="BB102" s="18">
        <f t="shared" si="234"/>
        <v>3.5696650528761253</v>
      </c>
      <c r="BD102" t="str">
        <f t="shared" si="259"/>
        <v>71 Sales occupations</v>
      </c>
      <c r="BE102" s="18">
        <f t="shared" si="235"/>
        <v>-0.46463984541733616</v>
      </c>
      <c r="BF102" s="18">
        <f t="shared" si="235"/>
        <v>-0.32773344166644458</v>
      </c>
      <c r="BG102" s="18">
        <f t="shared" si="235"/>
        <v>-0.29646390949504831</v>
      </c>
      <c r="BH102" s="18">
        <f t="shared" si="235"/>
        <v>3.5945789553970542E-2</v>
      </c>
      <c r="BI102" s="18">
        <f t="shared" si="236"/>
        <v>-9.0796225827938226E-2</v>
      </c>
      <c r="BK102" s="18">
        <f t="shared" si="237"/>
        <v>-7.4980399979462931E-2</v>
      </c>
      <c r="BL102" s="18">
        <f t="shared" si="238"/>
        <v>2.4281221058746416</v>
      </c>
      <c r="BM102" s="18">
        <f t="shared" si="239"/>
        <v>2.3746178791517192</v>
      </c>
      <c r="BO102" t="str">
        <f t="shared" si="260"/>
        <v>71 Sales occupations</v>
      </c>
      <c r="BP102" s="18">
        <f t="shared" si="240"/>
        <v>-2.3159561173545007</v>
      </c>
      <c r="BQ102" s="18">
        <f t="shared" si="240"/>
        <v>-12.106855038275977</v>
      </c>
      <c r="BR102" s="18">
        <f t="shared" si="240"/>
        <v>-0.92072811684269507</v>
      </c>
      <c r="BS102" s="18">
        <f t="shared" si="240"/>
        <v>-2.0405348691456604</v>
      </c>
      <c r="BT102" s="18">
        <f t="shared" si="241"/>
        <v>-2.3559424520799066</v>
      </c>
      <c r="BV102" s="18">
        <f t="shared" si="242"/>
        <v>-1.6686793069756289</v>
      </c>
      <c r="BW102" s="18">
        <f t="shared" si="243"/>
        <v>2.4112737044132748</v>
      </c>
      <c r="BX102" s="18">
        <f t="shared" si="244"/>
        <v>1.2595207179380452</v>
      </c>
      <c r="BZ102" t="str">
        <f t="shared" si="261"/>
        <v>71 Sales occupations</v>
      </c>
      <c r="CA102" s="18">
        <f t="shared" si="245"/>
        <v>-3.4747467540551136</v>
      </c>
      <c r="CB102" s="18">
        <f t="shared" si="245"/>
        <v>-8.8103312550241402</v>
      </c>
      <c r="CC102" s="18">
        <f t="shared" si="245"/>
        <v>-5.0823072246648282</v>
      </c>
      <c r="CD102" s="18">
        <f t="shared" si="245"/>
        <v>-8.4725666359846024</v>
      </c>
      <c r="CE102" s="18">
        <f t="shared" si="246"/>
        <v>-7.4477147879588586</v>
      </c>
      <c r="CG102" s="18">
        <f t="shared" si="247"/>
        <v>-7.3561530807079833</v>
      </c>
      <c r="CH102" s="18">
        <f t="shared" si="248"/>
        <v>1.4202061882440331</v>
      </c>
      <c r="CI102" s="18">
        <f t="shared" si="249"/>
        <v>-3.8672568901105264</v>
      </c>
      <c r="CK102" t="str">
        <f t="shared" si="262"/>
        <v>71 Sales occupations</v>
      </c>
      <c r="CL102" s="18">
        <f t="shared" si="250"/>
        <v>-7.8918054188308773</v>
      </c>
      <c r="CM102" s="18">
        <f t="shared" si="250"/>
        <v>1.946481959739077</v>
      </c>
      <c r="CN102" s="18">
        <f t="shared" si="250"/>
        <v>-11.864077977515674</v>
      </c>
      <c r="CO102" s="18">
        <f t="shared" si="250"/>
        <v>-6.7485497289821783</v>
      </c>
      <c r="CP102" s="18">
        <f t="shared" si="251"/>
        <v>-7.866343031254841</v>
      </c>
      <c r="CR102" s="18">
        <f t="shared" si="252"/>
        <v>-8.485892776475545</v>
      </c>
      <c r="CS102" s="18">
        <f t="shared" si="253"/>
        <v>0.83436533409226854</v>
      </c>
      <c r="CT102" s="18">
        <f t="shared" si="254"/>
        <v>-5.9702642280856422</v>
      </c>
    </row>
    <row r="103" spans="1:98" x14ac:dyDescent="0.2">
      <c r="A103" t="str">
        <f t="shared" si="209"/>
        <v>72 Customer service occupations</v>
      </c>
      <c r="B103" s="18">
        <f t="shared" si="210"/>
        <v>5.2410540176987652</v>
      </c>
      <c r="C103" s="18">
        <f t="shared" si="210"/>
        <v>3.9564919040847801</v>
      </c>
      <c r="D103" s="18">
        <f t="shared" si="210"/>
        <v>12.862225486888601</v>
      </c>
      <c r="E103" s="18">
        <f t="shared" si="210"/>
        <v>6.5412011557842042</v>
      </c>
      <c r="F103" s="18">
        <f t="shared" si="211"/>
        <v>8.3111481206366467</v>
      </c>
      <c r="H103" s="18">
        <f t="shared" si="212"/>
        <v>8.6078614819515629</v>
      </c>
      <c r="I103" s="18">
        <f t="shared" si="213"/>
        <v>4.5830025085663584</v>
      </c>
      <c r="J103" s="18">
        <f t="shared" si="214"/>
        <v>10.397115256796319</v>
      </c>
      <c r="L103" t="str">
        <f t="shared" si="255"/>
        <v>72 Customer service occupations</v>
      </c>
      <c r="M103" s="18">
        <f t="shared" si="215"/>
        <v>8.5681951886482199</v>
      </c>
      <c r="N103" s="18">
        <f t="shared" si="215"/>
        <v>6.1015962765616605</v>
      </c>
      <c r="O103" s="18">
        <f t="shared" si="215"/>
        <v>11.138998922815357</v>
      </c>
      <c r="P103" s="18">
        <f t="shared" si="215"/>
        <v>6.1904938224920603</v>
      </c>
      <c r="Q103" s="18">
        <f t="shared" si="216"/>
        <v>7.7071217225528565</v>
      </c>
      <c r="S103" s="18">
        <f t="shared" si="217"/>
        <v>7.8150165285739703</v>
      </c>
      <c r="T103" s="18">
        <f t="shared" si="218"/>
        <v>4.5312338286805698</v>
      </c>
      <c r="U103" s="18">
        <f t="shared" si="219"/>
        <v>9.7473371118979024</v>
      </c>
      <c r="W103" t="str">
        <f t="shared" si="256"/>
        <v>72 Customer service occupations</v>
      </c>
      <c r="X103" s="18">
        <f t="shared" si="220"/>
        <v>-0.33145327692941651</v>
      </c>
      <c r="Y103" s="18">
        <f t="shared" si="220"/>
        <v>19.348942258014446</v>
      </c>
      <c r="Z103" s="18">
        <f t="shared" si="220"/>
        <v>7.0324955662208311</v>
      </c>
      <c r="AA103" s="18">
        <f t="shared" si="220"/>
        <v>3.2774228367461467</v>
      </c>
      <c r="AB103" s="18">
        <f t="shared" si="221"/>
        <v>5.3848476605830697</v>
      </c>
      <c r="AD103" s="18">
        <f t="shared" si="222"/>
        <v>4.5142428275055879</v>
      </c>
      <c r="AE103" s="18">
        <f t="shared" si="223"/>
        <v>3.9930744954728148</v>
      </c>
      <c r="AF103" s="18">
        <f t="shared" si="224"/>
        <v>6.9464404335512375</v>
      </c>
      <c r="AH103" t="str">
        <f t="shared" si="257"/>
        <v>72 Customer service occupations</v>
      </c>
      <c r="AI103" s="18">
        <f t="shared" si="225"/>
        <v>0.60622124310238945</v>
      </c>
      <c r="AJ103" s="18">
        <f t="shared" si="225"/>
        <v>26.049821072886804</v>
      </c>
      <c r="AK103" s="18">
        <f t="shared" si="225"/>
        <v>7.3179267246594515</v>
      </c>
      <c r="AL103" s="18">
        <f t="shared" si="225"/>
        <v>3.6476035735594881</v>
      </c>
      <c r="AM103" s="18">
        <f t="shared" si="226"/>
        <v>6.0702313256875362</v>
      </c>
      <c r="AO103" s="18">
        <f t="shared" si="227"/>
        <v>4.8568808736735747</v>
      </c>
      <c r="AP103" s="18">
        <f t="shared" si="228"/>
        <v>4.1449403229731452</v>
      </c>
      <c r="AQ103" s="18">
        <f t="shared" si="229"/>
        <v>7.2960638631712982</v>
      </c>
      <c r="AS103" t="str">
        <f t="shared" si="258"/>
        <v>72 Customer service occupations</v>
      </c>
      <c r="AT103" s="18">
        <f t="shared" si="230"/>
        <v>-2.2752001808416522</v>
      </c>
      <c r="AU103" s="18">
        <f t="shared" si="230"/>
        <v>8.5907079448119372</v>
      </c>
      <c r="AV103" s="18">
        <f t="shared" si="230"/>
        <v>6.5338441103728107</v>
      </c>
      <c r="AW103" s="18">
        <f t="shared" si="230"/>
        <v>2.0906385898560531</v>
      </c>
      <c r="AX103" s="18">
        <f t="shared" si="231"/>
        <v>3.8587559525701698</v>
      </c>
      <c r="AZ103" s="18">
        <f t="shared" si="232"/>
        <v>3.5507255728897347</v>
      </c>
      <c r="BA103" s="18">
        <f t="shared" si="233"/>
        <v>3.4696219956540375</v>
      </c>
      <c r="BB103" s="18">
        <f t="shared" si="234"/>
        <v>5.878540215600303</v>
      </c>
      <c r="BD103" t="str">
        <f t="shared" si="259"/>
        <v>72 Customer service occupations</v>
      </c>
      <c r="BE103" s="18">
        <f t="shared" si="235"/>
        <v>2.1153099532154496</v>
      </c>
      <c r="BF103" s="18">
        <f t="shared" si="235"/>
        <v>-8.73579254757062E-2</v>
      </c>
      <c r="BG103" s="18">
        <f t="shared" si="235"/>
        <v>5.9337998338507614</v>
      </c>
      <c r="BH103" s="18">
        <f t="shared" si="235"/>
        <v>1.4305661755149357</v>
      </c>
      <c r="BI103" s="18">
        <f t="shared" si="236"/>
        <v>2.7200224998301437</v>
      </c>
      <c r="BK103" s="18">
        <f t="shared" si="237"/>
        <v>2.9099617247035692</v>
      </c>
      <c r="BL103" s="18">
        <f t="shared" si="238"/>
        <v>3.0505491718189726</v>
      </c>
      <c r="BM103" s="18">
        <f t="shared" si="239"/>
        <v>5.0943936478322183</v>
      </c>
      <c r="BO103" t="str">
        <f t="shared" si="260"/>
        <v>72 Customer service occupations</v>
      </c>
      <c r="BP103" s="18">
        <f t="shared" si="240"/>
        <v>1.7471955039061404</v>
      </c>
      <c r="BQ103" s="18">
        <f t="shared" si="240"/>
        <v>-11.918979128494477</v>
      </c>
      <c r="BR103" s="18">
        <f t="shared" si="240"/>
        <v>5.7990849534893973</v>
      </c>
      <c r="BS103" s="18">
        <f t="shared" si="240"/>
        <v>-0.21671353889457512</v>
      </c>
      <c r="BT103" s="18">
        <f t="shared" si="241"/>
        <v>0.83629286143755976</v>
      </c>
      <c r="BV103" s="18">
        <f t="shared" si="242"/>
        <v>1.7495521487698174</v>
      </c>
      <c r="BW103" s="18">
        <f t="shared" si="243"/>
        <v>3.2650825879654066</v>
      </c>
      <c r="BX103" s="18">
        <f t="shared" si="244"/>
        <v>4.4315317374256979</v>
      </c>
      <c r="BZ103" t="str">
        <f t="shared" si="261"/>
        <v>72 Customer service occupations</v>
      </c>
      <c r="CA103" s="18">
        <f t="shared" si="245"/>
        <v>-2.0648560170545616</v>
      </c>
      <c r="CB103" s="18">
        <f t="shared" si="245"/>
        <v>-2.1289719135276663</v>
      </c>
      <c r="CC103" s="18">
        <f t="shared" si="245"/>
        <v>1.8971233250911768</v>
      </c>
      <c r="CD103" s="18">
        <f t="shared" si="245"/>
        <v>-1.8375988693427603</v>
      </c>
      <c r="CE103" s="18">
        <f t="shared" si="246"/>
        <v>-0.70389374063526411</v>
      </c>
      <c r="CG103" s="18">
        <f t="shared" si="247"/>
        <v>-0.60815406148946316</v>
      </c>
      <c r="CH103" s="18">
        <f t="shared" si="248"/>
        <v>2.0172059373430473</v>
      </c>
      <c r="CI103" s="18">
        <f t="shared" si="249"/>
        <v>1.5625426015829502</v>
      </c>
      <c r="CK103" t="str">
        <f t="shared" si="262"/>
        <v>72 Customer service occupations</v>
      </c>
      <c r="CL103" s="18">
        <f t="shared" si="250"/>
        <v>0.14918413938957986</v>
      </c>
      <c r="CM103" s="18">
        <f t="shared" si="250"/>
        <v>19.27374597192253</v>
      </c>
      <c r="CN103" s="18">
        <f t="shared" si="250"/>
        <v>1.0643408326071357</v>
      </c>
      <c r="CO103" s="18">
        <f t="shared" si="250"/>
        <v>-0.14690428526813459</v>
      </c>
      <c r="CP103" s="18">
        <f t="shared" si="251"/>
        <v>1.3495607842002322</v>
      </c>
      <c r="CR103" s="18">
        <f t="shared" si="252"/>
        <v>0.25522247509341955</v>
      </c>
      <c r="CS103" s="18">
        <f t="shared" si="253"/>
        <v>2.0659129567895951</v>
      </c>
      <c r="CT103" s="18">
        <f t="shared" si="254"/>
        <v>2.2584964200963675</v>
      </c>
    </row>
    <row r="104" spans="1:98" x14ac:dyDescent="0.2">
      <c r="A104" t="str">
        <f t="shared" si="209"/>
        <v>81 Process, plant and machine operatives</v>
      </c>
      <c r="B104" s="18">
        <f t="shared" si="210"/>
        <v>8.3314088414361045</v>
      </c>
      <c r="C104" s="18">
        <f t="shared" si="210"/>
        <v>-12.467155860950463</v>
      </c>
      <c r="D104" s="18">
        <f t="shared" si="210"/>
        <v>10.895660217173075</v>
      </c>
      <c r="E104" s="18">
        <f t="shared" si="210"/>
        <v>8.4529343217308863</v>
      </c>
      <c r="F104" s="18">
        <f t="shared" si="211"/>
        <v>7.7574495867771098</v>
      </c>
      <c r="H104" s="18">
        <f t="shared" si="212"/>
        <v>9.2611384922796969</v>
      </c>
      <c r="I104" s="18">
        <f t="shared" si="213"/>
        <v>5.4297915088358684</v>
      </c>
      <c r="J104" s="18">
        <f t="shared" si="214"/>
        <v>11.305391096711048</v>
      </c>
      <c r="L104" t="str">
        <f t="shared" si="255"/>
        <v>81 Process, plant and machine operatives</v>
      </c>
      <c r="M104" s="18">
        <f t="shared" si="215"/>
        <v>8.8869667177950973</v>
      </c>
      <c r="N104" s="18">
        <f t="shared" si="215"/>
        <v>-15.656919500759569</v>
      </c>
      <c r="O104" s="18">
        <f t="shared" si="215"/>
        <v>12.716447994149238</v>
      </c>
      <c r="P104" s="18">
        <f t="shared" si="215"/>
        <v>6.7566695904066165</v>
      </c>
      <c r="Q104" s="18">
        <f t="shared" si="216"/>
        <v>6.996853478856635</v>
      </c>
      <c r="S104" s="18">
        <f t="shared" si="217"/>
        <v>8.707400202275096</v>
      </c>
      <c r="T104" s="18">
        <f t="shared" si="218"/>
        <v>4.9064370592476481</v>
      </c>
      <c r="U104" s="18">
        <f t="shared" si="219"/>
        <v>10.628362608962693</v>
      </c>
      <c r="W104" t="str">
        <f t="shared" si="256"/>
        <v>81 Process, plant and machine operatives</v>
      </c>
      <c r="X104" s="18">
        <f t="shared" si="220"/>
        <v>-0.14897569827606594</v>
      </c>
      <c r="Y104" s="18">
        <f t="shared" si="220"/>
        <v>-3.983304303654378</v>
      </c>
      <c r="Z104" s="18">
        <f t="shared" si="220"/>
        <v>10.834091284694459</v>
      </c>
      <c r="AA104" s="18">
        <f t="shared" si="220"/>
        <v>5.5683091133010842</v>
      </c>
      <c r="AB104" s="18">
        <f t="shared" si="221"/>
        <v>6.5529743503851323</v>
      </c>
      <c r="AD104" s="18">
        <f t="shared" si="222"/>
        <v>7.2951682978793286</v>
      </c>
      <c r="AE104" s="18">
        <f t="shared" si="223"/>
        <v>4.9940563798389848</v>
      </c>
      <c r="AF104" s="18">
        <f t="shared" si="224"/>
        <v>9.5953503464170087</v>
      </c>
      <c r="AH104" t="str">
        <f t="shared" si="257"/>
        <v>81 Process, plant and machine operatives</v>
      </c>
      <c r="AI104" s="18">
        <f t="shared" si="225"/>
        <v>-0.66644209171070612</v>
      </c>
      <c r="AJ104" s="18">
        <f t="shared" si="225"/>
        <v>-3.957732152676674</v>
      </c>
      <c r="AK104" s="18">
        <f t="shared" si="225"/>
        <v>8.8777706616349974</v>
      </c>
      <c r="AL104" s="18">
        <f t="shared" si="225"/>
        <v>3.2838230283219083</v>
      </c>
      <c r="AM104" s="18">
        <f t="shared" si="226"/>
        <v>4.5243792772726055</v>
      </c>
      <c r="AO104" s="18">
        <f t="shared" si="227"/>
        <v>5.1157862704521717</v>
      </c>
      <c r="AP104" s="18">
        <f t="shared" si="228"/>
        <v>3.9072221426996734</v>
      </c>
      <c r="AQ104" s="18">
        <f t="shared" si="229"/>
        <v>7.3327600679080396</v>
      </c>
      <c r="AS104" t="str">
        <f t="shared" si="258"/>
        <v>81 Process, plant and machine operatives</v>
      </c>
      <c r="AT104" s="18">
        <f t="shared" si="230"/>
        <v>-2.305432544199737</v>
      </c>
      <c r="AU104" s="18">
        <f t="shared" si="230"/>
        <v>-7.0686651074426621</v>
      </c>
      <c r="AV104" s="18">
        <f t="shared" si="230"/>
        <v>8.3571832569610862</v>
      </c>
      <c r="AW104" s="18">
        <f t="shared" si="230"/>
        <v>3.22220292995965</v>
      </c>
      <c r="AX104" s="18">
        <f t="shared" si="231"/>
        <v>4.1145368535440374</v>
      </c>
      <c r="AZ104" s="18">
        <f t="shared" si="232"/>
        <v>4.9062391312365117</v>
      </c>
      <c r="BA104" s="18">
        <f t="shared" si="233"/>
        <v>3.8951010384159934</v>
      </c>
      <c r="BB104" s="18">
        <f t="shared" si="234"/>
        <v>7.169045265344165</v>
      </c>
      <c r="BD104" t="str">
        <f t="shared" si="259"/>
        <v>81 Process, plant and machine operatives</v>
      </c>
      <c r="BE104" s="18">
        <f t="shared" si="235"/>
        <v>2.3634100358911336</v>
      </c>
      <c r="BF104" s="18">
        <f t="shared" si="235"/>
        <v>-13.209198434395365</v>
      </c>
      <c r="BG104" s="18">
        <f t="shared" si="235"/>
        <v>7.1545430544055488</v>
      </c>
      <c r="BH104" s="18">
        <f t="shared" si="235"/>
        <v>1.483718942105039</v>
      </c>
      <c r="BI104" s="18">
        <f t="shared" si="236"/>
        <v>2.2187695410712749</v>
      </c>
      <c r="BK104" s="18">
        <f t="shared" si="237"/>
        <v>3.3398385715732726</v>
      </c>
      <c r="BL104" s="18">
        <f t="shared" si="238"/>
        <v>2.9155695471806853</v>
      </c>
      <c r="BM104" s="18">
        <f t="shared" si="239"/>
        <v>5.3192922828867895</v>
      </c>
      <c r="BO104" t="str">
        <f t="shared" si="260"/>
        <v>81 Process, plant and machine operatives</v>
      </c>
      <c r="BP104" s="18">
        <f t="shared" si="240"/>
        <v>1.463922591065403</v>
      </c>
      <c r="BQ104" s="18">
        <f t="shared" si="240"/>
        <v>-18.518983821203371</v>
      </c>
      <c r="BR104" s="18">
        <f t="shared" si="240"/>
        <v>7.0883657077958295</v>
      </c>
      <c r="BS104" s="18">
        <f t="shared" si="240"/>
        <v>-1.7209221363501115E-4</v>
      </c>
      <c r="BT104" s="18">
        <f t="shared" si="241"/>
        <v>0.86373033781101949</v>
      </c>
      <c r="BV104" s="18">
        <f t="shared" si="242"/>
        <v>2.3089432055708681</v>
      </c>
      <c r="BW104" s="18">
        <f t="shared" si="243"/>
        <v>3.0553323304330027</v>
      </c>
      <c r="BX104" s="18">
        <f t="shared" si="244"/>
        <v>4.6553787941586711</v>
      </c>
      <c r="BZ104" t="str">
        <f t="shared" si="261"/>
        <v>81 Process, plant and machine operatives</v>
      </c>
      <c r="CA104" s="18">
        <f t="shared" si="245"/>
        <v>-2.3602321043454277</v>
      </c>
      <c r="CB104" s="18">
        <f t="shared" si="245"/>
        <v>-13.431646953572008</v>
      </c>
      <c r="CC104" s="18">
        <f t="shared" si="245"/>
        <v>1.6797992024093267</v>
      </c>
      <c r="CD104" s="18">
        <f t="shared" si="245"/>
        <v>-6.733243972237835</v>
      </c>
      <c r="CE104" s="18">
        <f t="shared" si="246"/>
        <v>-4.6270800219148427</v>
      </c>
      <c r="CG104" s="18">
        <f t="shared" si="247"/>
        <v>-4.0092302425887238</v>
      </c>
      <c r="CH104" s="18">
        <f t="shared" si="248"/>
        <v>1.9376574200435703</v>
      </c>
      <c r="CI104" s="18">
        <f t="shared" si="249"/>
        <v>-0.88711105645359334</v>
      </c>
      <c r="CK104" t="str">
        <f t="shared" si="262"/>
        <v>81 Process, plant and machine operatives</v>
      </c>
      <c r="CL104" s="18">
        <f t="shared" si="250"/>
        <v>-8.4903673292296755</v>
      </c>
      <c r="CM104" s="18">
        <f t="shared" si="250"/>
        <v>-11.286931021618285</v>
      </c>
      <c r="CN104" s="18">
        <f t="shared" si="250"/>
        <v>-14.816325709356427</v>
      </c>
      <c r="CO104" s="18">
        <f t="shared" si="250"/>
        <v>-8.4333181532044712</v>
      </c>
      <c r="CP104" s="18">
        <f t="shared" si="251"/>
        <v>-10.654740730117551</v>
      </c>
      <c r="CR104" s="18">
        <f t="shared" si="252"/>
        <v>-10.612434881936228</v>
      </c>
      <c r="CS104" s="18">
        <f t="shared" si="253"/>
        <v>0.69291967968179158</v>
      </c>
      <c r="CT104" s="18">
        <f t="shared" si="254"/>
        <v>-7.8165457677333965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16.322575246180303</v>
      </c>
      <c r="C105" s="18">
        <f t="shared" si="210"/>
        <v>-25.9674692284683</v>
      </c>
      <c r="D105" s="18">
        <f t="shared" si="210"/>
        <v>12.602955833487517</v>
      </c>
      <c r="E105" s="18">
        <f t="shared" si="210"/>
        <v>6.7297302624335753</v>
      </c>
      <c r="F105" s="18">
        <f t="shared" si="211"/>
        <v>6.0783129799091062</v>
      </c>
      <c r="H105" s="18">
        <f t="shared" si="212"/>
        <v>8.652620425583212</v>
      </c>
      <c r="I105" s="18">
        <f t="shared" si="213"/>
        <v>5.8323404128192591</v>
      </c>
      <c r="J105" s="18">
        <f t="shared" si="214"/>
        <v>11.043066887134367</v>
      </c>
      <c r="L105" t="str">
        <f t="shared" si="255"/>
        <v>82 Transport and mobile machine drivers and operatives</v>
      </c>
      <c r="M105" s="18">
        <f t="shared" si="215"/>
        <v>11.828286800290289</v>
      </c>
      <c r="N105" s="18">
        <f t="shared" si="215"/>
        <v>-21.503717507072608</v>
      </c>
      <c r="O105" s="18">
        <f t="shared" si="215"/>
        <v>10.682597330846178</v>
      </c>
      <c r="P105" s="18">
        <f t="shared" si="215"/>
        <v>6.1837136500815459</v>
      </c>
      <c r="Q105" s="18">
        <f t="shared" si="216"/>
        <v>5.557490373576246</v>
      </c>
      <c r="S105" s="18">
        <f t="shared" si="217"/>
        <v>7.6626472286166702</v>
      </c>
      <c r="T105" s="18">
        <f t="shared" si="218"/>
        <v>5.3445171313619255</v>
      </c>
      <c r="U105" s="18">
        <f t="shared" si="219"/>
        <v>10.057941135686344</v>
      </c>
      <c r="W105" t="str">
        <f t="shared" si="256"/>
        <v>82 Transport and mobile machine drivers and operatives</v>
      </c>
      <c r="X105" s="18">
        <f t="shared" si="220"/>
        <v>5.9364246802653398</v>
      </c>
      <c r="Y105" s="18">
        <f t="shared" si="220"/>
        <v>-3.2577063193807931</v>
      </c>
      <c r="Z105" s="18">
        <f t="shared" si="220"/>
        <v>6.5181317648867587</v>
      </c>
      <c r="AA105" s="18">
        <f t="shared" si="220"/>
        <v>3.8719362180455574</v>
      </c>
      <c r="AB105" s="18">
        <f t="shared" si="221"/>
        <v>4.227488303403204</v>
      </c>
      <c r="AD105" s="18">
        <f t="shared" si="222"/>
        <v>4.7466152770645476</v>
      </c>
      <c r="AE105" s="18">
        <f t="shared" si="223"/>
        <v>4.7494563556477631</v>
      </c>
      <c r="AF105" s="18">
        <f t="shared" si="224"/>
        <v>7.624463838091744</v>
      </c>
      <c r="AH105" t="str">
        <f t="shared" si="257"/>
        <v>82 Transport and mobile machine drivers and operatives</v>
      </c>
      <c r="AI105" s="18">
        <f t="shared" si="225"/>
        <v>5.6008232486573162</v>
      </c>
      <c r="AJ105" s="18">
        <f t="shared" si="225"/>
        <v>-7.4698047826853298</v>
      </c>
      <c r="AK105" s="18">
        <f t="shared" si="225"/>
        <v>5.855681625174336</v>
      </c>
      <c r="AL105" s="18">
        <f t="shared" si="225"/>
        <v>2.7322919471081564</v>
      </c>
      <c r="AM105" s="18">
        <f t="shared" si="226"/>
        <v>3.0226595939618406</v>
      </c>
      <c r="AO105" s="18">
        <f t="shared" si="227"/>
        <v>3.7630452991152419</v>
      </c>
      <c r="AP105" s="18">
        <f t="shared" si="228"/>
        <v>4.366264687158794</v>
      </c>
      <c r="AQ105" s="18">
        <f t="shared" si="229"/>
        <v>6.6827208915476444</v>
      </c>
      <c r="AS105" t="str">
        <f t="shared" si="258"/>
        <v>82 Transport and mobile machine drivers and operatives</v>
      </c>
      <c r="AT105" s="18">
        <f t="shared" si="230"/>
        <v>2.9433469210516927</v>
      </c>
      <c r="AU105" s="18">
        <f t="shared" si="230"/>
        <v>-6.9756214129107601</v>
      </c>
      <c r="AV105" s="18">
        <f t="shared" si="230"/>
        <v>5.0552134101828017</v>
      </c>
      <c r="AW105" s="18">
        <f t="shared" si="230"/>
        <v>2.4362108338253252</v>
      </c>
      <c r="AX105" s="18">
        <f t="shared" si="231"/>
        <v>2.6274982740846164</v>
      </c>
      <c r="AZ105" s="18">
        <f t="shared" si="232"/>
        <v>3.3018755530495492</v>
      </c>
      <c r="BA105" s="18">
        <f t="shared" si="233"/>
        <v>4.2944101286233938</v>
      </c>
      <c r="BB105" s="18">
        <f t="shared" si="234"/>
        <v>6.3183846038303182</v>
      </c>
      <c r="BD105" t="str">
        <f t="shared" si="259"/>
        <v>82 Transport and mobile machine drivers and operatives</v>
      </c>
      <c r="BE105" s="18">
        <f t="shared" si="235"/>
        <v>6.7452618776515649</v>
      </c>
      <c r="BF105" s="18">
        <f t="shared" si="235"/>
        <v>-8.9780474534634784</v>
      </c>
      <c r="BG105" s="18">
        <f t="shared" si="235"/>
        <v>4.9450095978735176</v>
      </c>
      <c r="BH105" s="18">
        <f t="shared" si="235"/>
        <v>1.954831327921136</v>
      </c>
      <c r="BI105" s="18">
        <f t="shared" si="236"/>
        <v>2.1532235162204927</v>
      </c>
      <c r="BK105" s="18">
        <f t="shared" si="237"/>
        <v>2.941968998714084</v>
      </c>
      <c r="BL105" s="18">
        <f t="shared" si="238"/>
        <v>3.5188113888507289</v>
      </c>
      <c r="BM105" s="18">
        <f t="shared" si="239"/>
        <v>5.4756969034438718</v>
      </c>
      <c r="BO105" t="str">
        <f t="shared" si="260"/>
        <v>82 Transport and mobile machine drivers and operatives</v>
      </c>
      <c r="BP105" s="18">
        <f t="shared" si="240"/>
        <v>6.0682204301593545</v>
      </c>
      <c r="BQ105" s="18">
        <f t="shared" si="240"/>
        <v>-17.005467145450293</v>
      </c>
      <c r="BR105" s="18">
        <f t="shared" si="240"/>
        <v>5.3912872694699798</v>
      </c>
      <c r="BS105" s="18">
        <f t="shared" si="240"/>
        <v>0.79136470633534017</v>
      </c>
      <c r="BT105" s="18">
        <f t="shared" si="241"/>
        <v>0.97332157591334401</v>
      </c>
      <c r="BV105" s="18">
        <f t="shared" si="242"/>
        <v>2.3019204987779318</v>
      </c>
      <c r="BW105" s="18">
        <f t="shared" si="243"/>
        <v>3.7771922180138917</v>
      </c>
      <c r="BX105" s="18">
        <f t="shared" si="244"/>
        <v>5.238207504554615</v>
      </c>
      <c r="BZ105" t="str">
        <f t="shared" si="261"/>
        <v>82 Transport and mobile machine drivers and operatives</v>
      </c>
      <c r="CA105" s="18">
        <f t="shared" si="245"/>
        <v>0.72702399131272522</v>
      </c>
      <c r="CB105" s="18">
        <f t="shared" si="245"/>
        <v>-10.447940131720102</v>
      </c>
      <c r="CC105" s="18">
        <f t="shared" si="245"/>
        <v>-0.74726359307010215</v>
      </c>
      <c r="CD105" s="18">
        <f t="shared" si="245"/>
        <v>-2.4621861043179205</v>
      </c>
      <c r="CE105" s="18">
        <f t="shared" si="246"/>
        <v>-2.4516590419617623</v>
      </c>
      <c r="CG105" s="18">
        <f t="shared" si="247"/>
        <v>-1.8938631426217656</v>
      </c>
      <c r="CH105" s="18">
        <f t="shared" si="248"/>
        <v>2.3503455204158419</v>
      </c>
      <c r="CI105" s="18">
        <f t="shared" si="249"/>
        <v>1.0381283576537781</v>
      </c>
      <c r="CK105" t="str">
        <f t="shared" si="262"/>
        <v>82 Transport and mobile machine drivers and operatives</v>
      </c>
      <c r="CL105" s="18">
        <f t="shared" si="250"/>
        <v>1.9049625412852489</v>
      </c>
      <c r="CM105" s="18">
        <f t="shared" si="250"/>
        <v>-9.7616798257799573</v>
      </c>
      <c r="CN105" s="18">
        <f t="shared" si="250"/>
        <v>-8.3013910018901687</v>
      </c>
      <c r="CO105" s="18">
        <f t="shared" si="250"/>
        <v>-8.2985006729141766</v>
      </c>
      <c r="CP105" s="18">
        <f t="shared" si="251"/>
        <v>-8.3915428063343622</v>
      </c>
      <c r="CR105" s="18">
        <f t="shared" si="252"/>
        <v>-8.2994641260285658</v>
      </c>
      <c r="CS105" s="18">
        <f t="shared" si="253"/>
        <v>1.3824631573676527</v>
      </c>
      <c r="CT105" s="18">
        <f t="shared" si="254"/>
        <v>-4.4990103864301805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0.96607705661890808</v>
      </c>
      <c r="C106" s="18">
        <f t="shared" si="210"/>
        <v>-21.026750550236649</v>
      </c>
      <c r="D106" s="18">
        <f t="shared" si="210"/>
        <v>4.4940658553979773</v>
      </c>
      <c r="E106" s="18">
        <f t="shared" si="210"/>
        <v>5.326590319985347</v>
      </c>
      <c r="F106" s="18">
        <f t="shared" si="211"/>
        <v>3.1917315577082439</v>
      </c>
      <c r="H106" s="18">
        <f t="shared" si="212"/>
        <v>5.0483477756356754</v>
      </c>
      <c r="I106" s="18">
        <f t="shared" si="213"/>
        <v>4.1870859478713385</v>
      </c>
      <c r="J106" s="18">
        <f t="shared" si="214"/>
        <v>7.4626383148246767</v>
      </c>
      <c r="L106" t="str">
        <f t="shared" si="255"/>
        <v>91 Elementary trades and related occupations</v>
      </c>
      <c r="M106" s="18">
        <f t="shared" si="215"/>
        <v>5.3744253081005944</v>
      </c>
      <c r="N106" s="18">
        <f t="shared" si="215"/>
        <v>-33.090847265812329</v>
      </c>
      <c r="O106" s="18">
        <f t="shared" si="215"/>
        <v>6.9348895349768069</v>
      </c>
      <c r="P106" s="18">
        <f t="shared" si="215"/>
        <v>6.7155115512289365</v>
      </c>
      <c r="Q106" s="18">
        <f t="shared" si="216"/>
        <v>3.7134031730785111</v>
      </c>
      <c r="S106" s="18">
        <f t="shared" si="217"/>
        <v>6.7885874939283664</v>
      </c>
      <c r="T106" s="18">
        <f t="shared" si="218"/>
        <v>4.4620318396606296</v>
      </c>
      <c r="U106" s="18">
        <f t="shared" si="219"/>
        <v>8.9211237735787208</v>
      </c>
      <c r="W106" t="str">
        <f t="shared" si="256"/>
        <v>91 Elementary trades and related occupations</v>
      </c>
      <c r="X106" s="18">
        <f t="shared" si="220"/>
        <v>-4.4379865182719636</v>
      </c>
      <c r="Y106" s="18">
        <f t="shared" si="220"/>
        <v>-9.7754667223226797</v>
      </c>
      <c r="Z106" s="18">
        <f t="shared" si="220"/>
        <v>0.87422282639753046</v>
      </c>
      <c r="AA106" s="18">
        <f t="shared" si="220"/>
        <v>1.9489633824541386</v>
      </c>
      <c r="AB106" s="18">
        <f t="shared" si="221"/>
        <v>0.83896099025717596</v>
      </c>
      <c r="AD106" s="18">
        <f t="shared" si="222"/>
        <v>1.5894502323587467</v>
      </c>
      <c r="AE106" s="18">
        <f t="shared" si="223"/>
        <v>3.6285653794483341</v>
      </c>
      <c r="AF106" s="18">
        <f t="shared" si="224"/>
        <v>4.637029410765714</v>
      </c>
      <c r="AH106" t="str">
        <f t="shared" si="257"/>
        <v>91 Elementary trades and related occupations</v>
      </c>
      <c r="AI106" s="18">
        <f t="shared" si="225"/>
        <v>-3.9542399552426999</v>
      </c>
      <c r="AJ106" s="18">
        <f t="shared" si="225"/>
        <v>-13.446574851468707</v>
      </c>
      <c r="AK106" s="18">
        <f t="shared" si="225"/>
        <v>1.2239229155743825</v>
      </c>
      <c r="AL106" s="18">
        <f t="shared" si="225"/>
        <v>2.5022347148818458</v>
      </c>
      <c r="AM106" s="18">
        <f t="shared" si="226"/>
        <v>1.0274959217340118</v>
      </c>
      <c r="AO106" s="18">
        <f t="shared" si="227"/>
        <v>2.0743470834663436</v>
      </c>
      <c r="AP106" s="18">
        <f t="shared" si="228"/>
        <v>3.65188476571916</v>
      </c>
      <c r="AQ106" s="18">
        <f t="shared" si="229"/>
        <v>4.9809135245986624</v>
      </c>
      <c r="AS106" t="str">
        <f t="shared" si="258"/>
        <v>91 Elementary trades and related occupations</v>
      </c>
      <c r="AT106" s="18">
        <f t="shared" si="230"/>
        <v>-3.566379765667016</v>
      </c>
      <c r="AU106" s="18">
        <f t="shared" si="230"/>
        <v>-5.9443858820667721</v>
      </c>
      <c r="AV106" s="18">
        <f t="shared" si="230"/>
        <v>0.99839547123818928</v>
      </c>
      <c r="AW106" s="18">
        <f t="shared" si="230"/>
        <v>1.6565209460041475</v>
      </c>
      <c r="AX106" s="18">
        <f t="shared" si="231"/>
        <v>0.95883838302663893</v>
      </c>
      <c r="AZ106" s="18">
        <f t="shared" si="232"/>
        <v>1.4366706652305439</v>
      </c>
      <c r="BA106" s="18">
        <f t="shared" si="233"/>
        <v>3.2420551712008416</v>
      </c>
      <c r="BB106" s="18">
        <f t="shared" si="234"/>
        <v>4.1954367697492501</v>
      </c>
      <c r="BD106" t="str">
        <f t="shared" si="259"/>
        <v>91 Elementary trades and related occupations</v>
      </c>
      <c r="BE106" s="18">
        <f t="shared" si="235"/>
        <v>0.49272626649119466</v>
      </c>
      <c r="BF106" s="18">
        <f t="shared" si="235"/>
        <v>-16.609399884777641</v>
      </c>
      <c r="BG106" s="18">
        <f t="shared" si="235"/>
        <v>0.74581867726766227</v>
      </c>
      <c r="BH106" s="18">
        <f t="shared" si="235"/>
        <v>1.8827118919743313</v>
      </c>
      <c r="BI106" s="18">
        <f t="shared" si="236"/>
        <v>0.26308791582638769</v>
      </c>
      <c r="BK106" s="18">
        <f t="shared" si="237"/>
        <v>1.5023290814362378</v>
      </c>
      <c r="BL106" s="18">
        <f t="shared" si="238"/>
        <v>2.1915990286291098</v>
      </c>
      <c r="BM106" s="18">
        <f t="shared" si="239"/>
        <v>3.3317352987293436</v>
      </c>
      <c r="BO106" t="str">
        <f t="shared" si="260"/>
        <v>91 Elementary trades and related occupations</v>
      </c>
      <c r="BP106" s="18">
        <f t="shared" si="240"/>
        <v>-0.89915542276838289</v>
      </c>
      <c r="BQ106" s="18">
        <f t="shared" si="240"/>
        <v>-16.966080694112375</v>
      </c>
      <c r="BR106" s="18">
        <f t="shared" si="240"/>
        <v>-0.18715357144143407</v>
      </c>
      <c r="BS106" s="18">
        <f t="shared" si="240"/>
        <v>0.15300831821911665</v>
      </c>
      <c r="BT106" s="18">
        <f t="shared" si="241"/>
        <v>-1.1186850542973859</v>
      </c>
      <c r="BV106" s="18">
        <f t="shared" si="242"/>
        <v>3.9492408520724887E-2</v>
      </c>
      <c r="BW106" s="18">
        <f t="shared" si="243"/>
        <v>2.2093385577328206</v>
      </c>
      <c r="BX106" s="18">
        <f t="shared" si="244"/>
        <v>2.2384444290558303</v>
      </c>
      <c r="BZ106" t="str">
        <f t="shared" si="261"/>
        <v>91 Elementary trades and related occupations</v>
      </c>
      <c r="CA106" s="18">
        <f t="shared" si="245"/>
        <v>-2.5890546340097687</v>
      </c>
      <c r="CB106" s="18">
        <f t="shared" si="245"/>
        <v>-14.313390700244899</v>
      </c>
      <c r="CC106" s="18">
        <f t="shared" si="245"/>
        <v>-4.2590408168911242</v>
      </c>
      <c r="CD106" s="18">
        <f t="shared" si="245"/>
        <v>-2.6733469819517408</v>
      </c>
      <c r="CE106" s="18">
        <f t="shared" si="246"/>
        <v>-3.9394691823231298</v>
      </c>
      <c r="CG106" s="18">
        <f t="shared" si="247"/>
        <v>-3.2048084067529903</v>
      </c>
      <c r="CH106" s="18">
        <f t="shared" si="248"/>
        <v>1.802770028825762</v>
      </c>
      <c r="CI106" s="18">
        <f t="shared" si="249"/>
        <v>-0.54824747091923864</v>
      </c>
      <c r="CK106" t="str">
        <f t="shared" si="262"/>
        <v>91 Elementary trades and related occupations</v>
      </c>
      <c r="CL106" s="18">
        <f t="shared" si="250"/>
        <v>-6.0816461510493136</v>
      </c>
      <c r="CM106" s="18">
        <f t="shared" si="250"/>
        <v>-4.5560758730512907</v>
      </c>
      <c r="CN106" s="18">
        <f t="shared" si="250"/>
        <v>-9.7561880795165585</v>
      </c>
      <c r="CO106" s="18">
        <f t="shared" si="250"/>
        <v>-4.7278255910670026</v>
      </c>
      <c r="CP106" s="18">
        <f t="shared" si="251"/>
        <v>-6.3180302404151174</v>
      </c>
      <c r="CR106" s="18">
        <f t="shared" si="252"/>
        <v>-6.4343306552039898</v>
      </c>
      <c r="CS106" s="18">
        <f t="shared" si="253"/>
        <v>1.1238521582644934</v>
      </c>
      <c r="CT106" s="18">
        <f t="shared" si="254"/>
        <v>-3.8924068696528091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9.5025808990921732</v>
      </c>
      <c r="C107" s="18">
        <f t="shared" si="210"/>
        <v>-13.116173068669301</v>
      </c>
      <c r="D107" s="18">
        <f t="shared" si="210"/>
        <v>8.961128149854769</v>
      </c>
      <c r="E107" s="18">
        <f t="shared" si="210"/>
        <v>5.3814295749363028</v>
      </c>
      <c r="F107" s="18">
        <f t="shared" si="211"/>
        <v>5.2103849721371942</v>
      </c>
      <c r="H107" s="18">
        <f t="shared" si="212"/>
        <v>6.5614008098603183</v>
      </c>
      <c r="I107" s="18">
        <f t="shared" si="213"/>
        <v>4.5692254335295113</v>
      </c>
      <c r="J107" s="18">
        <f t="shared" si="214"/>
        <v>8.8107723018169271</v>
      </c>
      <c r="L107" t="str">
        <f t="shared" ref="L107" si="263">A107</f>
        <v>92 Elementary administration and service occupations</v>
      </c>
      <c r="M107" s="18">
        <f t="shared" si="215"/>
        <v>8.5128681568271691</v>
      </c>
      <c r="N107" s="18">
        <f t="shared" si="215"/>
        <v>-5.8685665870490062</v>
      </c>
      <c r="O107" s="18">
        <f t="shared" si="215"/>
        <v>8.9192520273184694</v>
      </c>
      <c r="P107" s="18">
        <f t="shared" si="215"/>
        <v>7.2580914573652677</v>
      </c>
      <c r="Q107" s="18">
        <f t="shared" si="216"/>
        <v>6.8986968024652651</v>
      </c>
      <c r="S107" s="18">
        <f t="shared" si="217"/>
        <v>7.8089774099849185</v>
      </c>
      <c r="T107" s="18">
        <f t="shared" si="218"/>
        <v>4.9654129988757179</v>
      </c>
      <c r="U107" s="18">
        <f t="shared" si="219"/>
        <v>9.9656468151078315</v>
      </c>
      <c r="W107" t="str">
        <f t="shared" ref="W107" si="264">A107</f>
        <v>92 Elementary administration and service occupations</v>
      </c>
      <c r="X107" s="18">
        <f t="shared" si="220"/>
        <v>-0.32154282288618941</v>
      </c>
      <c r="Y107" s="18">
        <f t="shared" si="220"/>
        <v>10.09785768429472</v>
      </c>
      <c r="Z107" s="18">
        <f t="shared" si="220"/>
        <v>4.5116543160573563</v>
      </c>
      <c r="AA107" s="18">
        <f t="shared" si="220"/>
        <v>2.9653439190628239</v>
      </c>
      <c r="AB107" s="18">
        <f t="shared" si="221"/>
        <v>3.8800324215768844</v>
      </c>
      <c r="AD107" s="18">
        <f t="shared" si="222"/>
        <v>3.4782217943343685</v>
      </c>
      <c r="AE107" s="18">
        <f t="shared" si="223"/>
        <v>4.3338560191998443</v>
      </c>
      <c r="AF107" s="18">
        <f t="shared" si="224"/>
        <v>6.4664306108847658</v>
      </c>
      <c r="AH107" t="str">
        <f t="shared" ref="AH107" si="265">L107</f>
        <v>92 Elementary administration and service occupations</v>
      </c>
      <c r="AI107" s="18">
        <f t="shared" si="225"/>
        <v>-0.11578004704215772</v>
      </c>
      <c r="AJ107" s="18">
        <f t="shared" si="225"/>
        <v>9.1575535528160898</v>
      </c>
      <c r="AK107" s="18">
        <f t="shared" si="225"/>
        <v>4.185705090204328</v>
      </c>
      <c r="AL107" s="18">
        <f t="shared" si="225"/>
        <v>3.5602039050705248</v>
      </c>
      <c r="AM107" s="18">
        <f t="shared" si="226"/>
        <v>4.0971800721605334</v>
      </c>
      <c r="AO107" s="18">
        <f t="shared" si="227"/>
        <v>3.7682859239014821</v>
      </c>
      <c r="AP107" s="18">
        <f t="shared" si="228"/>
        <v>4.1393040507572643</v>
      </c>
      <c r="AQ107" s="18">
        <f t="shared" si="229"/>
        <v>6.5201628929556721</v>
      </c>
      <c r="AS107" t="str">
        <f t="shared" ref="AS107" si="266">W107</f>
        <v>92 Elementary administration and service occupations</v>
      </c>
      <c r="AT107" s="18">
        <f t="shared" si="230"/>
        <v>-1.4807062926332937</v>
      </c>
      <c r="AU107" s="18">
        <f t="shared" si="230"/>
        <v>10.607596833596666</v>
      </c>
      <c r="AV107" s="18">
        <f t="shared" si="230"/>
        <v>3.9692147091675567</v>
      </c>
      <c r="AW107" s="18">
        <f t="shared" si="230"/>
        <v>3.2736587139428952</v>
      </c>
      <c r="AX107" s="18">
        <f t="shared" si="231"/>
        <v>3.9352285635315898</v>
      </c>
      <c r="AZ107" s="18">
        <f t="shared" si="232"/>
        <v>3.5049921376087756</v>
      </c>
      <c r="BA107" s="18">
        <f t="shared" si="233"/>
        <v>4.129658748209164</v>
      </c>
      <c r="BB107" s="18">
        <f t="shared" si="234"/>
        <v>6.3315084402712163</v>
      </c>
      <c r="BD107" t="str">
        <f t="shared" ref="BD107" si="267">AH107</f>
        <v>92 Elementary administration and service occupations</v>
      </c>
      <c r="BE107" s="18">
        <f t="shared" si="235"/>
        <v>-0.52105507493392933</v>
      </c>
      <c r="BF107" s="18">
        <f t="shared" si="235"/>
        <v>-8.1716019251539489</v>
      </c>
      <c r="BG107" s="18">
        <f t="shared" si="235"/>
        <v>1.0728458461008561</v>
      </c>
      <c r="BH107" s="18">
        <f t="shared" si="235"/>
        <v>-0.45450903310610968</v>
      </c>
      <c r="BI107" s="18">
        <f t="shared" si="236"/>
        <v>-0.48287110561909818</v>
      </c>
      <c r="BK107" s="18">
        <f t="shared" si="237"/>
        <v>5.2027381694896846E-2</v>
      </c>
      <c r="BL107" s="18">
        <f t="shared" si="238"/>
        <v>2.7600329917378374</v>
      </c>
      <c r="BM107" s="18">
        <f t="shared" si="239"/>
        <v>2.7956143141672607</v>
      </c>
      <c r="BO107" t="str">
        <f t="shared" ref="BO107" si="268">AS107</f>
        <v>92 Elementary administration and service occupations</v>
      </c>
      <c r="BP107" s="18">
        <f t="shared" si="240"/>
        <v>1.2994677586112946</v>
      </c>
      <c r="BQ107" s="18">
        <f t="shared" si="240"/>
        <v>-18.221884761419517</v>
      </c>
      <c r="BR107" s="18">
        <f t="shared" si="240"/>
        <v>2.9134484609257827</v>
      </c>
      <c r="BS107" s="18">
        <f t="shared" si="240"/>
        <v>-0.58682777746861259</v>
      </c>
      <c r="BT107" s="18">
        <f t="shared" si="241"/>
        <v>-0.72501798343583834</v>
      </c>
      <c r="BV107" s="18">
        <f t="shared" si="242"/>
        <v>0.56649907927779353</v>
      </c>
      <c r="BW107" s="18">
        <f t="shared" si="243"/>
        <v>3.0382658319201727</v>
      </c>
      <c r="BX107" s="18">
        <f t="shared" si="244"/>
        <v>3.4161334708874502</v>
      </c>
      <c r="BZ107" t="str">
        <f t="shared" ref="BZ107" si="269">BD107</f>
        <v>92 Elementary administration and service occupations</v>
      </c>
      <c r="CA107" s="18">
        <f t="shared" si="245"/>
        <v>-1.182892806509106</v>
      </c>
      <c r="CB107" s="18">
        <f t="shared" si="245"/>
        <v>-14.174249529894588</v>
      </c>
      <c r="CC107" s="18">
        <f t="shared" si="245"/>
        <v>-1.1332759310163087</v>
      </c>
      <c r="CD107" s="18">
        <f t="shared" si="245"/>
        <v>-3.9495390075655501</v>
      </c>
      <c r="CE107" s="18">
        <f t="shared" si="246"/>
        <v>-3.7576034010453285</v>
      </c>
      <c r="CG107" s="18">
        <f t="shared" si="247"/>
        <v>-3.0198130216381958</v>
      </c>
      <c r="CH107" s="18">
        <f t="shared" si="248"/>
        <v>2.0187318649164787</v>
      </c>
      <c r="CI107" s="18">
        <f t="shared" si="249"/>
        <v>-0.12852105705509764</v>
      </c>
      <c r="CK107" t="str">
        <f t="shared" ref="CK107" si="270">BO107</f>
        <v>92 Elementary administration and service occupations</v>
      </c>
      <c r="CL107" s="18">
        <f t="shared" si="250"/>
        <v>-9.1511056122900118</v>
      </c>
      <c r="CM107" s="18">
        <f t="shared" si="250"/>
        <v>-3.2057780220455023</v>
      </c>
      <c r="CN107" s="18">
        <f t="shared" si="250"/>
        <v>-9.0876153845030228</v>
      </c>
      <c r="CO107" s="18">
        <f t="shared" si="250"/>
        <v>-5.8073410446340628</v>
      </c>
      <c r="CP107" s="18">
        <f t="shared" si="251"/>
        <v>-6.6861833499118344</v>
      </c>
      <c r="CR107" s="18">
        <f t="shared" si="252"/>
        <v>-6.9137101464350597</v>
      </c>
      <c r="CS107" s="18">
        <f t="shared" si="253"/>
        <v>1.0544920055450158</v>
      </c>
      <c r="CT107" s="18">
        <f t="shared" si="254"/>
        <v>-4.3670214338600299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8.9449648891746882</v>
      </c>
      <c r="C109" s="26">
        <f>IF(AND(D$6-C$6 &lt;&gt; 0,C35&lt;&gt;0,D35&lt;&gt;0),(EXP(LN(D35/C35)/(D$6-C$6))-1)*100,0)</f>
        <v>-2.9237554891663686</v>
      </c>
      <c r="D109" s="26">
        <f>IF(AND(E$6-D$6 &lt;&gt; 0,D35&lt;&gt;0,E35&lt;&gt;0),(EXP(LN(E35/D35)/(E$6-D$6))-1)*100,0)</f>
        <v>5.3683109112955485</v>
      </c>
      <c r="E109" s="26">
        <f>IF(AND(F$6-E$6 &lt;&gt; 0,E35&lt;&gt;0,F35&lt;&gt;0),(EXP(LN(F35/E35)/(F$6-E$6))-1)*100,0)</f>
        <v>3.9750769447974621</v>
      </c>
      <c r="F109" s="26">
        <f>IF(AND(F$6-C$6 &lt;&gt; 0,C35&lt;&gt;0,F35&lt;&gt;0),(EXP(LN(F35/C35)/(F$6-C$6))-1)*100,0)</f>
        <v>3.9614247355418186</v>
      </c>
      <c r="H109" s="26">
        <f t="shared" ref="H109" si="271">IF($F$6-$D$6 &lt;&gt; 0,(EXP(LN(1+(H72/100))/($F$6-$D$6))-1)*100,0)</f>
        <v>4.4374292493540413</v>
      </c>
      <c r="I109" s="26">
        <f t="shared" ref="I109" si="272">IF(D35&gt;0,((1+(I35/D35))^(1/($F$6-$D$6))-1)*100,0)</f>
        <v>3.5331672040807671</v>
      </c>
      <c r="J109" s="26">
        <f t="shared" ref="J109" si="273">IF($F$6-$D$6 &lt;&gt; 0,(EXP(LN(1+(J72/100))/($F$6-$D$6))-1)*100,0)</f>
        <v>6.581150427885829</v>
      </c>
      <c r="L109" s="24" t="str">
        <f>L35</f>
        <v>All occupations</v>
      </c>
      <c r="M109" s="26">
        <f>IF(AND(N$6-M$6 &lt;&gt; 0,M35&lt;&gt;0,N35&lt;&gt;0),(EXP(LN(N35/M35)/(N$6-M$6))-1)*100,0)</f>
        <v>9.2468859155144365</v>
      </c>
      <c r="N109" s="26">
        <f>IF(AND(O$6-N$6 &lt;&gt; 0,N35&lt;&gt;0,O35&lt;&gt;0),(EXP(LN(O35/N35)/(O$6-N$6))-1)*100,0)</f>
        <v>-0.52397706549328626</v>
      </c>
      <c r="O109" s="26">
        <f>IF(AND(P$6-O$6 &lt;&gt; 0,O35&lt;&gt;0,P35&lt;&gt;0),(EXP(LN(P35/O35)/(P$6-O$6))-1)*100,0)</f>
        <v>5.032536906043461</v>
      </c>
      <c r="P109" s="26">
        <f>IF(AND(Q$6-P$6 &lt;&gt; 0,P35&lt;&gt;0,Q35&lt;&gt;0),(EXP(LN(Q35/P35)/(Q$6-P$6))-1)*100,0)</f>
        <v>4.0074826133449593</v>
      </c>
      <c r="Q109" s="26">
        <f>IF(AND(Q$6-N$6 &lt;&gt; 0,N35&lt;&gt;0,Q35&lt;&gt;0),(EXP(LN(Q35/N35)/(Q$6-N$6))-1)*100,0)</f>
        <v>4.0366767888558197</v>
      </c>
      <c r="S109" s="26">
        <f t="shared" ref="S109" si="274">IF($F$6-$D$6 &lt;&gt; 0,(EXP(LN(1+(S72/100))/($F$6-$D$6))-1)*100,0)</f>
        <v>4.3480509827818148</v>
      </c>
      <c r="T109" s="26">
        <f t="shared" ref="T109" si="275">IF(O35&gt;0,((1+(T35/O35))^(1/($F$6-$D$6))-1)*100,0)</f>
        <v>3.6261814498397049</v>
      </c>
      <c r="U109" s="26">
        <f t="shared" ref="U109" si="276">IF($F$6-$D$6 &lt;&gt; 0,(EXP(LN(1+(U72/100))/($F$6-$D$6))-1)*100,0)</f>
        <v>6.5766552416151924</v>
      </c>
      <c r="W109" s="24" t="str">
        <f>W35</f>
        <v>All occupations</v>
      </c>
      <c r="X109" s="26">
        <f>IF(AND(Y$6-X$6 &lt;&gt; 0,X35&lt;&gt;0,Y35&lt;&gt;0),(EXP(LN(Y35/X35)/(Y$6-X$6))-1)*100,0)</f>
        <v>6.8685554450831354E-2</v>
      </c>
      <c r="Y109" s="26">
        <f>IF(AND(Z$6-Y$6 &lt;&gt; 0,Y35&lt;&gt;0,Z35&lt;&gt;0),(EXP(LN(Z35/Y35)/(Z$6-Y$6))-1)*100,0)</f>
        <v>10.924490298333623</v>
      </c>
      <c r="Z109" s="26">
        <f>IF(AND(AA$6-Z$6 &lt;&gt; 0,Z35&lt;&gt;0,AA35&lt;&gt;0),(EXP(LN(AA35/Z35)/(AA$6-Z$6))-1)*100,0)</f>
        <v>1.5440356278833889</v>
      </c>
      <c r="AA109" s="26">
        <f>IF(AND(AB$6-AA$6 &lt;&gt; 0,AA35&lt;&gt;0,AB35&lt;&gt;0),(EXP(LN(AB35/AA35)/(AB$6-AA$6))-1)*100,0)</f>
        <v>1.5161213626355252</v>
      </c>
      <c r="AB109" s="26">
        <f>IF(AND(AB$6-Y$6 &lt;&gt; 0,Y35&lt;&gt;0,AB35&lt;&gt;0),(EXP(LN(AB35/Y35)/(AB$6-Y$6))-1)*100,0)</f>
        <v>2.0888017407762138</v>
      </c>
      <c r="AD109" s="26">
        <f t="shared" ref="AD109" si="277">IF($F$6-$D$6 &lt;&gt; 0,(EXP(LN(1+(AD72/100))/($F$6-$D$6))-1)*100,0)</f>
        <v>1.5254252649940403</v>
      </c>
      <c r="AE109" s="26">
        <f t="shared" ref="AE109" si="278">IF(Z35&gt;0,((1+(AE35/Z35))^(1/($F$6-$D$6))-1)*100,0)</f>
        <v>3.2918505146342536</v>
      </c>
      <c r="AF109" s="26">
        <f t="shared" ref="AF109" si="279">IF($F$6-$D$6 &lt;&gt; 0,(EXP(LN(1+(AF72/100))/($F$6-$D$6))-1)*100,0)</f>
        <v>4.2999640432916042</v>
      </c>
      <c r="AH109" s="24" t="str">
        <f>AH35</f>
        <v>All occupations</v>
      </c>
      <c r="AI109" s="26">
        <f>IF(AND(AJ$6-AI$6 &lt;&gt; 0,AI35&lt;&gt;0,AJ35&lt;&gt;0),(EXP(LN(AJ35/AI35)/(AJ$6-AI$6))-1)*100,0)</f>
        <v>-2.2003143543638637</v>
      </c>
      <c r="AJ109" s="26">
        <f>IF(AND(AK$6-AJ$6 &lt;&gt; 0,AJ35&lt;&gt;0,AK35&lt;&gt;0),(EXP(LN(AK35/AJ35)/(AK$6-AJ$6))-1)*100,0)</f>
        <v>11.37272658717874</v>
      </c>
      <c r="AK109" s="26">
        <f>IF(AND(AL$6-AK$6 &lt;&gt; 0,AK35&lt;&gt;0,AL35&lt;&gt;0),(EXP(LN(AL35/AK35)/(AL$6-AK$6))-1)*100,0)</f>
        <v>-0.14541873368010272</v>
      </c>
      <c r="AL109" s="26">
        <f>IF(AND(AM$6-AL$6 &lt;&gt; 0,AL35&lt;&gt;0,AM35&lt;&gt;0),(EXP(LN(AM35/AL35)/(AM$6-AL$6))-1)*100,0)</f>
        <v>1.0849215161654824</v>
      </c>
      <c r="AM109" s="26">
        <f>IF(AND(AM$6-AJ$6 &lt;&gt; 0,AJ35&lt;&gt;0,AM35&lt;&gt;0),(EXP(LN(AM35/AJ35)/(AM$6-AJ$6))-1)*100,0)</f>
        <v>1.3106642936711932</v>
      </c>
      <c r="AO109" s="26">
        <f t="shared" ref="AO109" si="280">IF($F$6-$D$6 &lt;&gt; 0,(EXP(LN(1+(AO72/100))/($F$6-$D$6))-1)*100,0)</f>
        <v>0.67313287814751988</v>
      </c>
      <c r="AP109" s="26">
        <f t="shared" ref="AP109" si="281">IF(AK35&gt;0,((1+(AP35/AK35))^(1/($F$6-$D$6))-1)*100,0)</f>
        <v>2.987930267882688</v>
      </c>
      <c r="AQ109" s="26">
        <f t="shared" ref="AQ109" si="282">IF($F$6-$D$6 &lt;&gt; 0,(EXP(LN(1+(AQ72/100))/($F$6-$D$6))-1)*100,0)</f>
        <v>3.4410828513326441</v>
      </c>
      <c r="AS109" s="24" t="str">
        <f>AS35</f>
        <v>All occupations</v>
      </c>
      <c r="AT109" s="26">
        <f>IF(AND(AU$6-AT$6 &lt;&gt; 0,AT35&lt;&gt;0,AU35&lt;&gt;0),(EXP(LN(AU35/AT35)/(AU$6-AT$6))-1)*100,0)</f>
        <v>-0.91842224493660085</v>
      </c>
      <c r="AU109" s="26">
        <f>IF(AND(AV$6-AU$6 &lt;&gt; 0,AU35&lt;&gt;0,AV35&lt;&gt;0),(EXP(LN(AV35/AU35)/(AV$6-AU$6))-1)*100,0)</f>
        <v>8.6311850984656537</v>
      </c>
      <c r="AV109" s="26">
        <f>IF(AND(AW$6-AV$6 &lt;&gt; 0,AV35&lt;&gt;0,AW35&lt;&gt;0),(EXP(LN(AW35/AV35)/(AW$6-AV$6))-1)*100,0)</f>
        <v>1.015187853039845</v>
      </c>
      <c r="AW109" s="26">
        <f>IF(AND(AX$6-AW$6 &lt;&gt; 0,AW35&lt;&gt;0,AX35&lt;&gt;0),(EXP(LN(AX35/AW35)/(AX$6-AW$6))-1)*100,0)</f>
        <v>1.452104177092739</v>
      </c>
      <c r="AX109" s="26">
        <f>IF(AND(AX$6-AU$6 &lt;&gt; 0,AU35&lt;&gt;0,AX35&lt;&gt;0),(EXP(LN(AX35/AU35)/(AX$6-AU$6))-1)*100,0)</f>
        <v>1.74923563867877</v>
      </c>
      <c r="AZ109" s="26">
        <f t="shared" ref="AZ109" si="283">IF($F$6-$D$6 &lt;&gt; 0,(EXP(LN(1+(AZ72/100))/($F$6-$D$6))-1)*100,0)</f>
        <v>1.3062558301476512</v>
      </c>
      <c r="BA109" s="26">
        <f t="shared" ref="BA109" si="284">IF(AV35&gt;0,((1+(BA35/AV35))^(1/($F$6-$D$6))-1)*100,0)</f>
        <v>3.0530698221204799</v>
      </c>
      <c r="BB109" s="26">
        <f t="shared" ref="BB109" si="285">IF($F$6-$D$6 &lt;&gt; 0,(EXP(LN(1+(BB72/100))/($F$6-$D$6))-1)*100,0)</f>
        <v>3.9382156061365858</v>
      </c>
      <c r="BD109" s="24" t="str">
        <f>BD35</f>
        <v>All occupations</v>
      </c>
      <c r="BE109" s="26">
        <f>IF(AND(BF$6-BE$6 &lt;&gt; 0,BE35&lt;&gt;0,BF35&lt;&gt;0),(EXP(LN(BF35/BE35)/(BF$6-BE$6))-1)*100,0)</f>
        <v>2.461813557832504</v>
      </c>
      <c r="BF109" s="26">
        <f>IF(AND(BG$6-BF$6 &lt;&gt; 0,BF35&lt;&gt;0,BG35&lt;&gt;0),(EXP(LN(BG35/BF35)/(BG$6-BF$6))-1)*100,0)</f>
        <v>-4.8969503783825701</v>
      </c>
      <c r="BG109" s="26">
        <f>IF(AND(BH$6-BG$6 &lt;&gt; 0,BG35&lt;&gt;0,BH35&lt;&gt;0),(EXP(LN(BH35/BG35)/(BH$6-BG$6))-1)*100,0)</f>
        <v>1.0619328129549688</v>
      </c>
      <c r="BH109" s="26">
        <f>IF(AND(BI$6-BH$6 &lt;&gt; 0,BH35&lt;&gt;0,BI35&lt;&gt;0),(EXP(LN(BI35/BH35)/(BI$6-BH$6))-1)*100,0)</f>
        <v>0.1679706557852656</v>
      </c>
      <c r="BI109" s="26">
        <f>IF(AND(BI$6-BF$6 &lt;&gt; 0,BF35&lt;&gt;0,BI35&lt;&gt;0),(EXP(LN(BI35/BF35)/(BI$6-BF$6))-1)*100,0)</f>
        <v>0.12126421769582674</v>
      </c>
      <c r="BK109" s="26">
        <f t="shared" ref="BK109" si="286">IF($F$6-$D$6 &lt;&gt; 0,(EXP(LN(1+(BK72/100))/($F$6-$D$6))-1)*100,0)</f>
        <v>0.46507593498714694</v>
      </c>
      <c r="BL109" s="26">
        <f t="shared" ref="BL109" si="287">IF(BG35&gt;0,((1+(BL35/BG35))^(1/($F$6-$D$6))-1)*100,0)</f>
        <v>2.5988875675361678</v>
      </c>
      <c r="BM109" s="26">
        <f t="shared" ref="BM109" si="288">IF($F$6-$D$6 &lt;&gt; 0,(EXP(LN(1+(BM72/100))/($F$6-$D$6))-1)*100,0)</f>
        <v>2.9269624484070444</v>
      </c>
      <c r="BO109" s="24" t="str">
        <f>BO35</f>
        <v>All occupations</v>
      </c>
      <c r="BP109" s="26">
        <f>IF(AND(BQ$6-BP$6 &lt;&gt; 0,BP35&lt;&gt;0,BQ35&lt;&gt;0),(EXP(LN(BQ35/BP35)/(BQ$6-BP$6))-1)*100,0)</f>
        <v>1.1674217332482639</v>
      </c>
      <c r="BQ109" s="26">
        <f>IF(AND(BR$6-BQ$6 &lt;&gt; 0,BQ35&lt;&gt;0,BR35&lt;&gt;0),(EXP(LN(BR35/BQ35)/(BR$6-BQ$6))-1)*100,0)</f>
        <v>-13.643229758521791</v>
      </c>
      <c r="BR109" s="26">
        <f>IF(AND(BS$6-BR$6 &lt;&gt; 0,BR35&lt;&gt;0,BS35&lt;&gt;0),(EXP(LN(BS35/BR35)/(BS$6-BR$6))-1)*100,0)</f>
        <v>1.3760289001981896</v>
      </c>
      <c r="BS109" s="26">
        <f>IF(AND(BT$6-BS$6 &lt;&gt; 0,BS35&lt;&gt;0,BT35&lt;&gt;0),(EXP(LN(BT35/BS35)/(BT$6-BS$6))-1)*100,0)</f>
        <v>-1.1310822187423963</v>
      </c>
      <c r="BT109" s="26">
        <f>IF(AND(BT$6-BQ$6 &lt;&gt; 0,BQ35&lt;&gt;0,BT35&lt;&gt;0),(EXP(LN(BT35/BQ35)/(BT$6-BQ$6))-1)*100,0)</f>
        <v>-1.193467010715088</v>
      </c>
      <c r="BV109" s="26">
        <f t="shared" ref="BV109" si="289">IF($F$6-$D$6 &lt;&gt; 0,(EXP(LN(1+(BV72/100))/($F$6-$D$6))-1)*100,0)</f>
        <v>-0.30234455503939106</v>
      </c>
      <c r="BW109" s="26">
        <f t="shared" ref="BW109" si="290">IF(BR35&gt;0,((1+(BW35/BR35))^(1/($F$6-$D$6))-1)*100,0)</f>
        <v>2.6769949168822693</v>
      </c>
      <c r="BX109" s="26">
        <f t="shared" ref="BX109" si="291">IF($F$6-$D$6 &lt;&gt; 0,(EXP(LN(1+(BX72/100))/($F$6-$D$6))-1)*100,0)</f>
        <v>2.4695796933695169</v>
      </c>
      <c r="BZ109" s="24" t="str">
        <f>BZ35</f>
        <v>All occupations</v>
      </c>
      <c r="CA109" s="26">
        <f>IF(AND(CB$6-CA$6 &lt;&gt; 0,CA35&lt;&gt;0,CB35&lt;&gt;0),(EXP(LN(CB35/CA35)/(CB$6-CA$6))-1)*100,0)</f>
        <v>-1.9040088592236715</v>
      </c>
      <c r="CB109" s="26">
        <f>IF(AND(CC$6-CB$6 &lt;&gt; 0,CB35&lt;&gt;0,CC35&lt;&gt;0),(EXP(LN(CC35/CB35)/(CC$6-CB$6))-1)*100,0)</f>
        <v>-8.9458461314553812</v>
      </c>
      <c r="CC109" s="26">
        <f>IF(AND(CD$6-CC$6 &lt;&gt; 0,CC35&lt;&gt;0,CD35&lt;&gt;0),(EXP(LN(CD35/CC35)/(CD$6-CC$6))-1)*100,0)</f>
        <v>-2.5209487014543397</v>
      </c>
      <c r="CD109" s="26">
        <f>IF(AND(CE$6-CD$6 &lt;&gt; 0,CD35&lt;&gt;0,CE35&lt;&gt;0),(EXP(LN(CE35/CD35)/(CE$6-CD$6))-1)*100,0)</f>
        <v>-4.5020612477052024</v>
      </c>
      <c r="CE109" s="26">
        <f>IF(AND(CE$6-CB$6 &lt;&gt; 0,CB35&lt;&gt;0,CE35&lt;&gt;0),(EXP(LN(CE35/CB35)/(CE$6-CB$6))-1)*100,0)</f>
        <v>-4.1731387969155875</v>
      </c>
      <c r="CG109" s="26">
        <f t="shared" ref="CG109" si="292">IF($F$6-$D$6 &lt;&gt; 0,(EXP(LN(1+(CG72/100))/($F$6-$D$6))-1)*100,0)</f>
        <v>-3.8462049694151457</v>
      </c>
      <c r="CH109" s="26">
        <f t="shared" ref="CH109" si="293">IF(CC35&gt;0,((1+(CH35/CC35))^(1/($F$6-$D$6))-1)*100,0)</f>
        <v>1.8472439833227439</v>
      </c>
      <c r="CI109" s="26">
        <f t="shared" ref="CI109" si="294">IF($F$6-$D$6 &lt;&gt; 0,(EXP(LN(1+(CI72/100))/($F$6-$D$6))-1)*100,0)</f>
        <v>-0.91494023587773698</v>
      </c>
      <c r="CK109" s="24" t="str">
        <f>CK35</f>
        <v>All occupations</v>
      </c>
      <c r="CL109" s="26">
        <f>IF(AND(CM$6-CL$6 &lt;&gt; 0,CL35&lt;&gt;0,CM35&lt;&gt;0),(EXP(LN(CM35/CL35)/(CM$6-CL$6))-1)*100,0)</f>
        <v>-4.7283144420377399</v>
      </c>
      <c r="CM109" s="26">
        <f>IF(AND(CN$6-CM$6 &lt;&gt; 0,CM35&lt;&gt;0,CN35&lt;&gt;0),(EXP(LN(CN35/CM35)/(CN$6-CM$6))-1)*100,0)</f>
        <v>-2.2737278071705669</v>
      </c>
      <c r="CN109" s="26">
        <f>IF(AND(CO$6-CN$6 &lt;&gt; 0,CN35&lt;&gt;0,CO35&lt;&gt;0),(EXP(LN(CO35/CN35)/(CO$6-CN$6))-1)*100,0)</f>
        <v>-8.597944663309331</v>
      </c>
      <c r="CO109" s="26">
        <f>IF(AND(CP$6-CO$6 &lt;&gt; 0,CO35&lt;&gt;0,CP35&lt;&gt;0),(EXP(LN(CP35/CO35)/(CP$6-CO$6))-1)*100,0)</f>
        <v>-4.7839053405446368</v>
      </c>
      <c r="CP109" s="26">
        <f>IF(AND(CP$6-CM$6 &lt;&gt; 0,CM35&lt;&gt;0,CP35&lt;&gt;0),(EXP(LN(CP35/CM35)/(CP$6-CM$6))-1)*100,0)</f>
        <v>-5.839571921660891</v>
      </c>
      <c r="CR109" s="26">
        <f t="shared" ref="CR109" si="295">IF($F$6-$D$6 &lt;&gt; 0,(EXP(LN(1+(CR72/100))/($F$6-$D$6))-1)*100,0)</f>
        <v>-6.0726152386044951</v>
      </c>
      <c r="CS109" s="26">
        <f t="shared" ref="CS109" si="296">IF(CN35&gt;0,((1+(CS35/CN35))^(1/($F$6-$D$6))-1)*100,0)</f>
        <v>1.2156836835714779</v>
      </c>
      <c r="CT109" s="26">
        <f t="shared" ref="CT109" si="297">IF($F$6-$D$6 &lt;&gt; 0,(EXP(LN(1+(CT72/100))/($F$6-$D$6))-1)*100,0)</f>
        <v>-3.4623582905511041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Stoke-on-Trent and Staffordshire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Stoke-on-Trent and Staffordshire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Stoke-on-Trent and Staffordshire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Stoke-on-Trent and Staffordshire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Stoke-on-Trent and Staffordshire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Stoke-on-Trent and Staffordshire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Stoke-on-Trent and Staffordshire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Stoke-on-Trent and Staffordshire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Stoke-on-Trent and Staffordshire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0.13531312230590287</v>
      </c>
      <c r="C119" s="27">
        <f t="shared" si="299"/>
        <v>-3.2478549335550388E-2</v>
      </c>
      <c r="D119" s="27">
        <f t="shared" si="299"/>
        <v>9.204775902099821E-2</v>
      </c>
      <c r="E119" s="27">
        <f t="shared" si="299"/>
        <v>0.29482605152046581</v>
      </c>
      <c r="F119" s="27">
        <f t="shared" ref="F119:F144" si="300">F8-D8</f>
        <v>0.38687381054146402</v>
      </c>
      <c r="L119" t="str">
        <f>A119</f>
        <v>11 Corporate managers and directors</v>
      </c>
      <c r="M119" s="27">
        <f t="shared" ref="M119:P144" si="301">N8-M8</f>
        <v>1.4824329496944335</v>
      </c>
      <c r="N119" s="27">
        <f t="shared" si="301"/>
        <v>-0.14725616260112773</v>
      </c>
      <c r="O119" s="27">
        <f t="shared" si="301"/>
        <v>0.72920860694031386</v>
      </c>
      <c r="P119" s="27">
        <f t="shared" si="301"/>
        <v>2.5629335726451963</v>
      </c>
      <c r="Q119" s="27">
        <f t="shared" ref="Q119:Q144" si="302">Q8-O8</f>
        <v>3.2921421795855101</v>
      </c>
      <c r="W119" t="str">
        <f>A119</f>
        <v>11 Corporate managers and directors</v>
      </c>
      <c r="X119" s="27">
        <f t="shared" ref="X119:AA144" si="303">Y8-X8</f>
        <v>0.81795328908903109</v>
      </c>
      <c r="Y119" s="27">
        <f t="shared" si="303"/>
        <v>0.66786001501212588</v>
      </c>
      <c r="Z119" s="27">
        <f t="shared" si="303"/>
        <v>-0.1817093475656435</v>
      </c>
      <c r="AA119" s="27">
        <f t="shared" si="303"/>
        <v>1.574379438278946</v>
      </c>
      <c r="AB119" s="27">
        <f t="shared" ref="AB119:AB144" si="304">AB8-Z8</f>
        <v>1.3926700907133025</v>
      </c>
      <c r="AH119" t="str">
        <f>L119</f>
        <v>11 Corporate managers and directors</v>
      </c>
      <c r="AI119" s="27">
        <f t="shared" ref="AI119:AL144" si="305">AJ8-AI8</f>
        <v>0.10114336904873644</v>
      </c>
      <c r="AJ119" s="27">
        <f t="shared" si="305"/>
        <v>0.19335478828243002</v>
      </c>
      <c r="AK119" s="27">
        <f t="shared" si="305"/>
        <v>-0.15939543481606777</v>
      </c>
      <c r="AL119" s="27">
        <f t="shared" si="305"/>
        <v>0.16342198188579915</v>
      </c>
      <c r="AM119" s="27">
        <f t="shared" ref="AM119:AM144" si="306">AM8-AK8</f>
        <v>4.0265470697313788E-3</v>
      </c>
      <c r="AS119" t="str">
        <f>W119</f>
        <v>11 Corporate managers and directors</v>
      </c>
      <c r="AT119" s="27">
        <f t="shared" ref="AT119:AW144" si="307">AU8-AT8</f>
        <v>0.11015905909438262</v>
      </c>
      <c r="AU119" s="27">
        <f t="shared" si="307"/>
        <v>0.158663900925895</v>
      </c>
      <c r="AV119" s="27">
        <f t="shared" si="307"/>
        <v>-0.26052242737524356</v>
      </c>
      <c r="AW119" s="27">
        <f t="shared" si="307"/>
        <v>0.19750682435594946</v>
      </c>
      <c r="AX119" s="27">
        <f t="shared" ref="AX119:AX144" si="308">AX8-AV8</f>
        <v>-6.3015603019294097E-2</v>
      </c>
      <c r="BD119" t="str">
        <f>AH119</f>
        <v>11 Corporate managers and directors</v>
      </c>
      <c r="BE119" s="27">
        <f t="shared" ref="BE119:BH144" si="309">BF8-BE8</f>
        <v>1.4065488343503025</v>
      </c>
      <c r="BF119" s="27">
        <f t="shared" si="309"/>
        <v>0.13782962457296044</v>
      </c>
      <c r="BG119" s="27">
        <f t="shared" si="309"/>
        <v>-0.56163956303107021</v>
      </c>
      <c r="BH119" s="27">
        <f t="shared" si="309"/>
        <v>0.54383543700714565</v>
      </c>
      <c r="BI119" s="27">
        <f t="shared" ref="BI119:BI144" si="310">BI8-BG8</f>
        <v>-1.780412602392456E-2</v>
      </c>
      <c r="BO119" t="str">
        <f>AS119</f>
        <v>11 Corporate managers and directors</v>
      </c>
      <c r="BP119" s="27">
        <f t="shared" ref="BP119:BS144" si="311">BQ8-BP8</f>
        <v>0.82507380969221256</v>
      </c>
      <c r="BQ119" s="27">
        <f t="shared" si="311"/>
        <v>-0.37254367715664216</v>
      </c>
      <c r="BR119" s="27">
        <f t="shared" si="311"/>
        <v>-0.45250851759462485</v>
      </c>
      <c r="BS119" s="27">
        <f t="shared" si="311"/>
        <v>-0.56326295718680441</v>
      </c>
      <c r="BT119" s="27">
        <f t="shared" ref="BT119:BT144" si="312">BT8-BR8</f>
        <v>-1.0157714747814293</v>
      </c>
      <c r="BZ119" t="str">
        <f>BD119</f>
        <v>11 Corporate managers and directors</v>
      </c>
      <c r="CA119" s="68">
        <f t="shared" ref="CA119:CD144" si="313">CB8-CA8</f>
        <v>0.27184076185852524</v>
      </c>
      <c r="CB119" s="68">
        <f t="shared" si="313"/>
        <v>0.14964082400398571</v>
      </c>
      <c r="CC119" s="68">
        <f t="shared" si="313"/>
        <v>-0.70789413740122775</v>
      </c>
      <c r="CD119" s="68">
        <f t="shared" si="313"/>
        <v>-0.86014609007955922</v>
      </c>
      <c r="CE119" s="68">
        <f t="shared" ref="CE119:CE144" si="314">CE8-CC8</f>
        <v>-1.568040227480787</v>
      </c>
      <c r="CK119" t="str">
        <f>BO119</f>
        <v>11 Corporate managers and directors</v>
      </c>
      <c r="CL119" s="68">
        <f t="shared" ref="CL119:CO144" si="315">CM8-CL8</f>
        <v>0.10212633864261877</v>
      </c>
      <c r="CM119" s="68">
        <f t="shared" si="315"/>
        <v>0.1016013339519386</v>
      </c>
      <c r="CN119" s="68">
        <f t="shared" si="315"/>
        <v>-0.50306638258996017</v>
      </c>
      <c r="CO119" s="68">
        <f t="shared" si="315"/>
        <v>-0.154057038809854</v>
      </c>
      <c r="CP119" s="68">
        <f t="shared" ref="CP119:CP144" si="316">CP8-CN8</f>
        <v>-0.65712342139981417</v>
      </c>
    </row>
    <row r="120" spans="1:94" x14ac:dyDescent="0.2">
      <c r="A120" t="str">
        <f t="shared" si="298"/>
        <v>12 Other managers and proprietors</v>
      </c>
      <c r="B120" s="27">
        <f t="shared" si="299"/>
        <v>4.3535931650001858E-2</v>
      </c>
      <c r="C120" s="27">
        <f t="shared" si="299"/>
        <v>-1.7032308845679633E-2</v>
      </c>
      <c r="D120" s="27">
        <f t="shared" si="299"/>
        <v>9.0059105565939435E-2</v>
      </c>
      <c r="E120" s="27">
        <f t="shared" si="299"/>
        <v>0.17838779596947305</v>
      </c>
      <c r="F120" s="27">
        <f t="shared" si="300"/>
        <v>0.26844690153541251</v>
      </c>
      <c r="L120" t="str">
        <f t="shared" ref="L120:L143" si="317">A120</f>
        <v>12 Other managers and proprietors</v>
      </c>
      <c r="M120" s="27">
        <f t="shared" si="301"/>
        <v>0.37923766772538281</v>
      </c>
      <c r="N120" s="27">
        <f t="shared" si="301"/>
        <v>2.0665811140351487E-2</v>
      </c>
      <c r="O120" s="27">
        <f t="shared" si="301"/>
        <v>0.84313191273368204</v>
      </c>
      <c r="P120" s="27">
        <f t="shared" si="301"/>
        <v>1.7451213507976888</v>
      </c>
      <c r="Q120" s="27">
        <f t="shared" si="302"/>
        <v>2.5882532635313709</v>
      </c>
      <c r="W120" t="str">
        <f t="shared" ref="W120:W143" si="318">A120</f>
        <v>12 Other managers and proprietors</v>
      </c>
      <c r="X120" s="27">
        <f t="shared" si="303"/>
        <v>-3.6607851269477187E-2</v>
      </c>
      <c r="Y120" s="27">
        <f t="shared" si="303"/>
        <v>0.37371673017453633</v>
      </c>
      <c r="Z120" s="27">
        <f t="shared" si="303"/>
        <v>0.97291886729284238</v>
      </c>
      <c r="AA120" s="27">
        <f t="shared" si="303"/>
        <v>1.2135688352464511</v>
      </c>
      <c r="AB120" s="27">
        <f t="shared" si="304"/>
        <v>2.1864877025392935</v>
      </c>
      <c r="AH120" t="str">
        <f t="shared" ref="AH120:AH143" si="319">L120</f>
        <v>12 Other managers and proprietors</v>
      </c>
      <c r="AI120" s="27">
        <f t="shared" si="305"/>
        <v>-3.5459072051907681E-2</v>
      </c>
      <c r="AJ120" s="27">
        <f t="shared" si="305"/>
        <v>0.14629030432816503</v>
      </c>
      <c r="AK120" s="27">
        <f t="shared" si="305"/>
        <v>0.19846283217598615</v>
      </c>
      <c r="AL120" s="27">
        <f t="shared" si="305"/>
        <v>0.31021701085170594</v>
      </c>
      <c r="AM120" s="27">
        <f t="shared" si="306"/>
        <v>0.50867984302769209</v>
      </c>
      <c r="AS120" t="str">
        <f t="shared" ref="AS120:AS143" si="320">W120</f>
        <v>12 Other managers and proprietors</v>
      </c>
      <c r="AT120" s="27">
        <f t="shared" si="307"/>
        <v>-3.9474081863650534E-2</v>
      </c>
      <c r="AU120" s="27">
        <f t="shared" si="307"/>
        <v>0.11999264762249928</v>
      </c>
      <c r="AV120" s="27">
        <f t="shared" si="307"/>
        <v>0.26473914070281768</v>
      </c>
      <c r="AW120" s="27">
        <f t="shared" si="307"/>
        <v>0.2819245461468558</v>
      </c>
      <c r="AX120" s="27">
        <f t="shared" si="308"/>
        <v>0.54666368684967348</v>
      </c>
      <c r="BD120" t="str">
        <f t="shared" ref="BD120:BD143" si="321">AH120</f>
        <v>12 Other managers and proprietors</v>
      </c>
      <c r="BE120" s="27">
        <f t="shared" si="309"/>
        <v>9.0597560269733091E-2</v>
      </c>
      <c r="BF120" s="27">
        <f t="shared" si="309"/>
        <v>-3.7147687519056838E-2</v>
      </c>
      <c r="BG120" s="27">
        <f t="shared" si="309"/>
        <v>0.52683417839766156</v>
      </c>
      <c r="BH120" s="27">
        <f t="shared" si="309"/>
        <v>0.30447446574455883</v>
      </c>
      <c r="BI120" s="27">
        <f t="shared" si="310"/>
        <v>0.83130864414222039</v>
      </c>
      <c r="BO120" t="str">
        <f t="shared" ref="BO120:BO143" si="322">AS120</f>
        <v>12 Other managers and proprietors</v>
      </c>
      <c r="BP120" s="27">
        <f t="shared" si="311"/>
        <v>7.2271480453006021E-2</v>
      </c>
      <c r="BQ120" s="27">
        <f t="shared" si="311"/>
        <v>-8.400936166846229E-2</v>
      </c>
      <c r="BR120" s="27">
        <f t="shared" si="311"/>
        <v>0.76126025475901571</v>
      </c>
      <c r="BS120" s="27">
        <f t="shared" si="311"/>
        <v>-7.2187610649270706E-2</v>
      </c>
      <c r="BT120" s="27">
        <f t="shared" si="312"/>
        <v>0.689072644109745</v>
      </c>
      <c r="BZ120" t="str">
        <f t="shared" ref="BZ120:BZ143" si="323">BD120</f>
        <v>12 Other managers and proprietors</v>
      </c>
      <c r="CA120" s="68">
        <f t="shared" si="313"/>
        <v>-0.10527384983316312</v>
      </c>
      <c r="CB120" s="68">
        <f t="shared" si="313"/>
        <v>2.9095634481604016E-3</v>
      </c>
      <c r="CC120" s="68">
        <f t="shared" si="313"/>
        <v>8.1238140759735789E-2</v>
      </c>
      <c r="CD120" s="68">
        <f t="shared" si="313"/>
        <v>-0.50649715427287112</v>
      </c>
      <c r="CE120" s="68">
        <f t="shared" si="314"/>
        <v>-0.42525901351313533</v>
      </c>
      <c r="CK120" t="str">
        <f t="shared" ref="CK120:CK143" si="324">BO120</f>
        <v>12 Other managers and proprietors</v>
      </c>
      <c r="CL120" s="68">
        <f t="shared" si="315"/>
        <v>-0.11334985454683755</v>
      </c>
      <c r="CM120" s="68">
        <f t="shared" si="315"/>
        <v>1.9224409558937783E-3</v>
      </c>
      <c r="CN120" s="68">
        <f t="shared" si="315"/>
        <v>-7.3185448338039527E-2</v>
      </c>
      <c r="CO120" s="68">
        <f t="shared" si="315"/>
        <v>-0.23316797088588914</v>
      </c>
      <c r="CP120" s="68">
        <f t="shared" si="316"/>
        <v>-0.30635341922392867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0.44330256280644587</v>
      </c>
      <c r="C121" s="27">
        <f t="shared" si="299"/>
        <v>-0.12750433772223979</v>
      </c>
      <c r="D121" s="27">
        <f t="shared" si="299"/>
        <v>0.37757231539779279</v>
      </c>
      <c r="E121" s="27">
        <f t="shared" si="299"/>
        <v>0.69745620258480812</v>
      </c>
      <c r="F121" s="27">
        <f t="shared" si="300"/>
        <v>1.0750285179826009</v>
      </c>
      <c r="L121" t="str">
        <f t="shared" si="317"/>
        <v>21 Science, research, engineering and technology professionals</v>
      </c>
      <c r="M121" s="27">
        <f t="shared" si="301"/>
        <v>1.7407692004447428</v>
      </c>
      <c r="N121" s="27">
        <f t="shared" si="301"/>
        <v>-0.25158416094955527</v>
      </c>
      <c r="O121" s="27">
        <f t="shared" si="301"/>
        <v>1.6150429311880723</v>
      </c>
      <c r="P121" s="27">
        <f t="shared" si="301"/>
        <v>3.0058567864326555</v>
      </c>
      <c r="Q121" s="27">
        <f t="shared" si="302"/>
        <v>4.6208997176207278</v>
      </c>
      <c r="W121" t="str">
        <f t="shared" si="318"/>
        <v>21 Science, research, engineering and technology professionals</v>
      </c>
      <c r="X121" s="27">
        <f t="shared" si="303"/>
        <v>0.27200431006334114</v>
      </c>
      <c r="Y121" s="27">
        <f t="shared" si="303"/>
        <v>0.92187694596006331</v>
      </c>
      <c r="Z121" s="27">
        <f t="shared" si="303"/>
        <v>0.21179450334148164</v>
      </c>
      <c r="AA121" s="27">
        <f t="shared" si="303"/>
        <v>0.43729974796127991</v>
      </c>
      <c r="AB121" s="27">
        <f t="shared" si="304"/>
        <v>0.64909425130276155</v>
      </c>
      <c r="AH121" t="str">
        <f t="shared" si="319"/>
        <v>21 Science, research, engineering and technology professionals</v>
      </c>
      <c r="AI121" s="27">
        <f t="shared" si="305"/>
        <v>-2.2476861194256181E-2</v>
      </c>
      <c r="AJ121" s="27">
        <f t="shared" si="305"/>
        <v>0.13175187865627758</v>
      </c>
      <c r="AK121" s="27">
        <f t="shared" si="305"/>
        <v>1.0955535464301835E-2</v>
      </c>
      <c r="AL121" s="27">
        <f t="shared" si="305"/>
        <v>9.0342032256533811E-2</v>
      </c>
      <c r="AM121" s="27">
        <f t="shared" si="306"/>
        <v>0.10129756772083565</v>
      </c>
      <c r="AS121" t="str">
        <f t="shared" si="320"/>
        <v>21 Science, research, engineering and technology professionals</v>
      </c>
      <c r="AT121" s="27">
        <f t="shared" si="307"/>
        <v>6.7358877054105371E-2</v>
      </c>
      <c r="AU121" s="27">
        <f t="shared" si="307"/>
        <v>0.29086210090579856</v>
      </c>
      <c r="AV121" s="27">
        <f t="shared" si="307"/>
        <v>-0.15020154994878876</v>
      </c>
      <c r="AW121" s="27">
        <f t="shared" si="307"/>
        <v>-2.3861535982003357E-2</v>
      </c>
      <c r="AX121" s="27">
        <f t="shared" si="308"/>
        <v>-0.17406308593079212</v>
      </c>
      <c r="BD121" t="str">
        <f t="shared" si="321"/>
        <v>21 Science, research, engineering and technology professionals</v>
      </c>
      <c r="BE121" s="27">
        <f t="shared" si="309"/>
        <v>0.79335749542225065</v>
      </c>
      <c r="BF121" s="27">
        <f t="shared" si="309"/>
        <v>0.29549128018149418</v>
      </c>
      <c r="BG121" s="27">
        <f t="shared" si="309"/>
        <v>-9.0404858286710521E-2</v>
      </c>
      <c r="BH121" s="27">
        <f t="shared" si="309"/>
        <v>0.12255744453683626</v>
      </c>
      <c r="BI121" s="27">
        <f t="shared" si="310"/>
        <v>3.2152586250125736E-2</v>
      </c>
      <c r="BO121" t="str">
        <f t="shared" si="322"/>
        <v>21 Science, research, engineering and technology professionals</v>
      </c>
      <c r="BP121" s="27">
        <f t="shared" si="311"/>
        <v>0.45908675409578903</v>
      </c>
      <c r="BQ121" s="27">
        <f t="shared" si="311"/>
        <v>4.385798914156025E-2</v>
      </c>
      <c r="BR121" s="27">
        <f t="shared" si="311"/>
        <v>-1.2075446081988073E-2</v>
      </c>
      <c r="BS121" s="27">
        <f t="shared" si="311"/>
        <v>-0.36904996699456261</v>
      </c>
      <c r="BT121" s="27">
        <f t="shared" si="312"/>
        <v>-0.38112541307655068</v>
      </c>
      <c r="BZ121" t="str">
        <f t="shared" si="323"/>
        <v>21 Science, research, engineering and technology professionals</v>
      </c>
      <c r="CA121" s="68">
        <f t="shared" si="313"/>
        <v>0.12783243228328489</v>
      </c>
      <c r="CB121" s="68">
        <f t="shared" si="313"/>
        <v>0.1591637705817357</v>
      </c>
      <c r="CC121" s="68">
        <f t="shared" si="313"/>
        <v>-0.21394424188093342</v>
      </c>
      <c r="CD121" s="68">
        <f t="shared" si="313"/>
        <v>-0.48114259968935214</v>
      </c>
      <c r="CE121" s="68">
        <f t="shared" si="314"/>
        <v>-0.69508684157028555</v>
      </c>
      <c r="CK121" t="str">
        <f t="shared" si="324"/>
        <v>21 Science, research, engineering and technology professionals</v>
      </c>
      <c r="CL121" s="68">
        <f t="shared" si="315"/>
        <v>0.10051357999151234</v>
      </c>
      <c r="CM121" s="68">
        <f t="shared" si="315"/>
        <v>9.8612026813403864E-2</v>
      </c>
      <c r="CN121" s="68">
        <f t="shared" si="315"/>
        <v>-0.15825655054417576</v>
      </c>
      <c r="CO121" s="68">
        <f t="shared" si="315"/>
        <v>-0.13488448272685033</v>
      </c>
      <c r="CP121" s="68">
        <f t="shared" si="316"/>
        <v>-0.29314103327102609</v>
      </c>
    </row>
    <row r="122" spans="1:94" x14ac:dyDescent="0.2">
      <c r="A122" t="str">
        <f t="shared" si="298"/>
        <v>22 Health professionals</v>
      </c>
      <c r="B122" s="27">
        <f t="shared" si="299"/>
        <v>0.63699022946148909</v>
      </c>
      <c r="C122" s="27">
        <f t="shared" si="299"/>
        <v>-3.7629951083335555E-2</v>
      </c>
      <c r="D122" s="27">
        <f t="shared" si="299"/>
        <v>0.57717825841402948</v>
      </c>
      <c r="E122" s="27">
        <f t="shared" si="299"/>
        <v>1.1161279173781518</v>
      </c>
      <c r="F122" s="27">
        <f t="shared" si="300"/>
        <v>1.6933061757921812</v>
      </c>
      <c r="L122" t="str">
        <f t="shared" si="317"/>
        <v>22 Health professionals</v>
      </c>
      <c r="M122" s="27">
        <f t="shared" si="301"/>
        <v>1.9518543625934046</v>
      </c>
      <c r="N122" s="27">
        <f t="shared" si="301"/>
        <v>-6.0552893882164227E-2</v>
      </c>
      <c r="O122" s="27">
        <f t="shared" si="301"/>
        <v>1.5533628833213093</v>
      </c>
      <c r="P122" s="27">
        <f t="shared" si="301"/>
        <v>3.0919225122008012</v>
      </c>
      <c r="Q122" s="27">
        <f t="shared" si="302"/>
        <v>4.6452853955221105</v>
      </c>
      <c r="W122" t="str">
        <f t="shared" si="318"/>
        <v>22 Health professionals</v>
      </c>
      <c r="X122" s="27">
        <f t="shared" si="303"/>
        <v>0.97343321970377872</v>
      </c>
      <c r="Y122" s="27">
        <f t="shared" si="303"/>
        <v>0.55777504110637466</v>
      </c>
      <c r="Z122" s="27">
        <f t="shared" si="303"/>
        <v>0.96758904814375235</v>
      </c>
      <c r="AA122" s="27">
        <f t="shared" si="303"/>
        <v>0.57769763115811479</v>
      </c>
      <c r="AB122" s="27">
        <f t="shared" si="304"/>
        <v>1.5452866793018671</v>
      </c>
      <c r="AH122" t="str">
        <f t="shared" si="319"/>
        <v>22 Health professionals</v>
      </c>
      <c r="AI122" s="27">
        <f t="shared" si="305"/>
        <v>-0.92078960212265315</v>
      </c>
      <c r="AJ122" s="27">
        <f t="shared" si="305"/>
        <v>-6.3518732815262879E-2</v>
      </c>
      <c r="AK122" s="27">
        <f t="shared" si="305"/>
        <v>-1.2787854172257775</v>
      </c>
      <c r="AL122" s="27">
        <f t="shared" si="305"/>
        <v>-1.2444527043724019</v>
      </c>
      <c r="AM122" s="27">
        <f t="shared" si="306"/>
        <v>-2.5232381215981796</v>
      </c>
      <c r="AS122" t="str">
        <f t="shared" si="320"/>
        <v>22 Health professionals</v>
      </c>
      <c r="AT122" s="27">
        <f t="shared" si="307"/>
        <v>3.7231813820829629E-2</v>
      </c>
      <c r="AU122" s="27">
        <f t="shared" si="307"/>
        <v>7.4405510898046701E-2</v>
      </c>
      <c r="AV122" s="27">
        <f t="shared" si="307"/>
        <v>3.0760965765263104E-2</v>
      </c>
      <c r="AW122" s="27">
        <f t="shared" si="307"/>
        <v>4.3803376033977548E-2</v>
      </c>
      <c r="AX122" s="27">
        <f t="shared" si="308"/>
        <v>7.4564341799240652E-2</v>
      </c>
      <c r="BD122" t="str">
        <f t="shared" si="321"/>
        <v>22 Health professionals</v>
      </c>
      <c r="BE122" s="27">
        <f t="shared" si="309"/>
        <v>0.74780876812715213</v>
      </c>
      <c r="BF122" s="27">
        <f t="shared" si="309"/>
        <v>-0.25586357278495209</v>
      </c>
      <c r="BG122" s="27">
        <f t="shared" si="309"/>
        <v>0.31111432066722289</v>
      </c>
      <c r="BH122" s="27">
        <f t="shared" si="309"/>
        <v>-0.17539685318213216</v>
      </c>
      <c r="BI122" s="27">
        <f t="shared" si="310"/>
        <v>0.13571746748509073</v>
      </c>
      <c r="BO122" t="str">
        <f t="shared" si="322"/>
        <v>22 Health professionals</v>
      </c>
      <c r="BP122" s="27">
        <f t="shared" si="311"/>
        <v>0.41652198935766327</v>
      </c>
      <c r="BQ122" s="27">
        <f t="shared" si="311"/>
        <v>-0.39674788037744313</v>
      </c>
      <c r="BR122" s="27">
        <f t="shared" si="311"/>
        <v>0.1822891046333599</v>
      </c>
      <c r="BS122" s="27">
        <f t="shared" si="311"/>
        <v>-0.41378536947396594</v>
      </c>
      <c r="BT122" s="27">
        <f t="shared" si="312"/>
        <v>-0.23149626484060604</v>
      </c>
      <c r="BZ122" t="str">
        <f t="shared" si="323"/>
        <v>22 Health professionals</v>
      </c>
      <c r="CA122" s="68">
        <f t="shared" si="313"/>
        <v>0.19464040739895094</v>
      </c>
      <c r="CB122" s="68">
        <f t="shared" si="313"/>
        <v>-0.29347467740954525</v>
      </c>
      <c r="CC122" s="68">
        <f t="shared" si="313"/>
        <v>-0.10500341087988108</v>
      </c>
      <c r="CD122" s="68">
        <f t="shared" si="313"/>
        <v>-0.42275734286687899</v>
      </c>
      <c r="CE122" s="68">
        <f t="shared" si="314"/>
        <v>-0.52776075374676013</v>
      </c>
      <c r="CK122" t="str">
        <f t="shared" si="324"/>
        <v>22 Health professionals</v>
      </c>
      <c r="CL122" s="68">
        <f t="shared" si="315"/>
        <v>4.3179704838058608E-2</v>
      </c>
      <c r="CM122" s="68">
        <f t="shared" si="315"/>
        <v>6.4532177301822036E-2</v>
      </c>
      <c r="CN122" s="68">
        <f t="shared" si="315"/>
        <v>-2.1476447531007581E-2</v>
      </c>
      <c r="CO122" s="68">
        <f t="shared" si="315"/>
        <v>5.2413331254721529E-2</v>
      </c>
      <c r="CP122" s="68">
        <f t="shared" si="316"/>
        <v>3.0936883723713948E-2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0.34730647746950671</v>
      </c>
      <c r="C123" s="27">
        <f t="shared" si="299"/>
        <v>5.1092207181408167E-2</v>
      </c>
      <c r="D123" s="27">
        <f t="shared" si="299"/>
        <v>0.35282487245779737</v>
      </c>
      <c r="E123" s="27">
        <f t="shared" si="299"/>
        <v>0.56364139876629604</v>
      </c>
      <c r="F123" s="27">
        <f t="shared" si="300"/>
        <v>0.91646627122409341</v>
      </c>
      <c r="L123" t="str">
        <f t="shared" si="317"/>
        <v>23 Teaching and other educational professionals</v>
      </c>
      <c r="M123" s="27">
        <f t="shared" si="301"/>
        <v>2.3229588588075014</v>
      </c>
      <c r="N123" s="27">
        <f t="shared" si="301"/>
        <v>0.39153810041665871</v>
      </c>
      <c r="O123" s="27">
        <f t="shared" si="301"/>
        <v>1.8761617607459495</v>
      </c>
      <c r="P123" s="27">
        <f t="shared" si="301"/>
        <v>3.0666081653555164</v>
      </c>
      <c r="Q123" s="27">
        <f t="shared" si="302"/>
        <v>4.9427699261014659</v>
      </c>
      <c r="W123" t="str">
        <f t="shared" si="318"/>
        <v>23 Teaching and other educational professionals</v>
      </c>
      <c r="X123" s="27">
        <f t="shared" si="303"/>
        <v>-1.2324566390341705</v>
      </c>
      <c r="Y123" s="27">
        <f t="shared" si="303"/>
        <v>0.54879281212324305</v>
      </c>
      <c r="Z123" s="27">
        <f t="shared" si="303"/>
        <v>-0.82048520234604716</v>
      </c>
      <c r="AA123" s="27">
        <f t="shared" si="303"/>
        <v>-1.1711743216621469</v>
      </c>
      <c r="AB123" s="27">
        <f t="shared" si="304"/>
        <v>-1.991659524008194</v>
      </c>
      <c r="AH123" t="str">
        <f t="shared" si="319"/>
        <v>23 Teaching and other educational professionals</v>
      </c>
      <c r="AI123" s="27">
        <f t="shared" si="305"/>
        <v>-0.41737079468827737</v>
      </c>
      <c r="AJ123" s="27">
        <f t="shared" si="305"/>
        <v>-4.5983726271731085E-3</v>
      </c>
      <c r="AK123" s="27">
        <f t="shared" si="305"/>
        <v>-0.14386793042794976</v>
      </c>
      <c r="AL123" s="27">
        <f t="shared" si="305"/>
        <v>-1.0260241709198481E-3</v>
      </c>
      <c r="AM123" s="27">
        <f t="shared" si="306"/>
        <v>-0.14489395459886961</v>
      </c>
      <c r="AS123" t="str">
        <f t="shared" si="320"/>
        <v>23 Teaching and other educational professionals</v>
      </c>
      <c r="AT123" s="27">
        <f t="shared" si="307"/>
        <v>-3.7110854209938066E-2</v>
      </c>
      <c r="AU123" s="27">
        <f t="shared" si="307"/>
        <v>2.3675778630775718E-2</v>
      </c>
      <c r="AV123" s="27">
        <f t="shared" si="307"/>
        <v>-3.4601491248187233E-2</v>
      </c>
      <c r="AW123" s="27">
        <f t="shared" si="307"/>
        <v>-2.2257583409437065E-2</v>
      </c>
      <c r="AX123" s="27">
        <f t="shared" si="308"/>
        <v>-5.6859074657624298E-2</v>
      </c>
      <c r="BD123" t="str">
        <f t="shared" si="321"/>
        <v>23 Teaching and other educational professionals</v>
      </c>
      <c r="BE123" s="27">
        <f t="shared" si="309"/>
        <v>1.5727249486414241E-2</v>
      </c>
      <c r="BF123" s="27">
        <f t="shared" si="309"/>
        <v>6.1812206941254999E-2</v>
      </c>
      <c r="BG123" s="27">
        <f t="shared" si="309"/>
        <v>7.9909182491312292E-3</v>
      </c>
      <c r="BH123" s="27">
        <f t="shared" si="309"/>
        <v>1.3229008259091679E-2</v>
      </c>
      <c r="BI123" s="27">
        <f t="shared" si="310"/>
        <v>2.1219926508222908E-2</v>
      </c>
      <c r="BO123" t="str">
        <f t="shared" si="322"/>
        <v>23 Teaching and other educational professionals</v>
      </c>
      <c r="BP123" s="27">
        <f t="shared" si="311"/>
        <v>2.0845655771354332E-3</v>
      </c>
      <c r="BQ123" s="27">
        <f t="shared" si="311"/>
        <v>-7.421888080607264E-2</v>
      </c>
      <c r="BR123" s="27">
        <f t="shared" si="311"/>
        <v>-7.7255399574097661E-3</v>
      </c>
      <c r="BS123" s="27">
        <f t="shared" si="311"/>
        <v>-0.14287798863681189</v>
      </c>
      <c r="BT123" s="27">
        <f t="shared" si="312"/>
        <v>-0.15060352859422166</v>
      </c>
      <c r="BZ123" t="str">
        <f t="shared" si="323"/>
        <v>23 Teaching and other educational professionals</v>
      </c>
      <c r="CA123" s="68">
        <f t="shared" si="313"/>
        <v>-1.8539853859506628E-2</v>
      </c>
      <c r="CB123" s="68">
        <f t="shared" si="313"/>
        <v>3.0032355676415379E-3</v>
      </c>
      <c r="CC123" s="68">
        <f t="shared" si="313"/>
        <v>-6.5037168256904698E-2</v>
      </c>
      <c r="CD123" s="68">
        <f t="shared" si="313"/>
        <v>-0.16088854309902689</v>
      </c>
      <c r="CE123" s="68">
        <f t="shared" si="314"/>
        <v>-0.22592571135593159</v>
      </c>
      <c r="CK123" t="str">
        <f t="shared" si="324"/>
        <v>23 Teaching and other educational professionals</v>
      </c>
      <c r="CL123" s="68">
        <f t="shared" si="315"/>
        <v>5.8936564655049928E-3</v>
      </c>
      <c r="CM123" s="68">
        <f t="shared" si="315"/>
        <v>5.7624459551209983E-2</v>
      </c>
      <c r="CN123" s="68">
        <f t="shared" si="315"/>
        <v>-4.5782939290684971E-2</v>
      </c>
      <c r="CO123" s="68">
        <f t="shared" si="315"/>
        <v>-3.4557777595836614E-2</v>
      </c>
      <c r="CP123" s="68">
        <f t="shared" si="316"/>
        <v>-8.0340716886521585E-2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0.16192097267588362</v>
      </c>
      <c r="C124" s="27">
        <f t="shared" si="299"/>
        <v>7.3323511245273476E-3</v>
      </c>
      <c r="D124" s="27">
        <f t="shared" si="299"/>
        <v>0.20986067463668268</v>
      </c>
      <c r="E124" s="27">
        <f t="shared" si="299"/>
        <v>0.40248756845591516</v>
      </c>
      <c r="F124" s="27">
        <f t="shared" si="300"/>
        <v>0.61234824309259783</v>
      </c>
      <c r="L124" t="str">
        <f t="shared" si="317"/>
        <v>24 Business, media and public service professionals</v>
      </c>
      <c r="M124" s="27">
        <f t="shared" si="301"/>
        <v>2.1795868351451926</v>
      </c>
      <c r="N124" s="27">
        <f t="shared" si="301"/>
        <v>1.9739098563674062E-2</v>
      </c>
      <c r="O124" s="27">
        <f t="shared" si="301"/>
        <v>1.9508637061438536</v>
      </c>
      <c r="P124" s="27">
        <f t="shared" si="301"/>
        <v>3.4697364958394825</v>
      </c>
      <c r="Q124" s="27">
        <f t="shared" si="302"/>
        <v>5.4206002019833361</v>
      </c>
      <c r="W124" t="str">
        <f t="shared" si="318"/>
        <v>24 Business, media and public service professionals</v>
      </c>
      <c r="X124" s="27">
        <f t="shared" si="303"/>
        <v>0.51964663693334678</v>
      </c>
      <c r="Y124" s="27">
        <f t="shared" si="303"/>
        <v>1.606065528313442</v>
      </c>
      <c r="Z124" s="27">
        <f t="shared" si="303"/>
        <v>1.0960852471755125</v>
      </c>
      <c r="AA124" s="27">
        <f t="shared" si="303"/>
        <v>1.2269099544749853</v>
      </c>
      <c r="AB124" s="27">
        <f t="shared" si="304"/>
        <v>2.3229952016504978</v>
      </c>
      <c r="AH124" t="str">
        <f t="shared" si="319"/>
        <v>24 Business, media and public service professionals</v>
      </c>
      <c r="AI124" s="27">
        <f t="shared" si="305"/>
        <v>-8.1657044493820163E-2</v>
      </c>
      <c r="AJ124" s="27">
        <f t="shared" si="305"/>
        <v>0.18650242429634301</v>
      </c>
      <c r="AK124" s="27">
        <f t="shared" si="305"/>
        <v>-2.9763685013957542E-2</v>
      </c>
      <c r="AL124" s="27">
        <f t="shared" si="305"/>
        <v>5.5187519711248578E-2</v>
      </c>
      <c r="AM124" s="27">
        <f t="shared" si="306"/>
        <v>2.5423834697291037E-2</v>
      </c>
      <c r="AS124" t="str">
        <f t="shared" si="320"/>
        <v>24 Business, media and public service professionals</v>
      </c>
      <c r="AT124" s="27">
        <f t="shared" si="307"/>
        <v>7.0514079056955836E-3</v>
      </c>
      <c r="AU124" s="27">
        <f t="shared" si="307"/>
        <v>0.25773913455857445</v>
      </c>
      <c r="AV124" s="27">
        <f t="shared" si="307"/>
        <v>0.14879042921780861</v>
      </c>
      <c r="AW124" s="27">
        <f t="shared" si="307"/>
        <v>0.20486219987646792</v>
      </c>
      <c r="AX124" s="27">
        <f t="shared" si="308"/>
        <v>0.35365262909427653</v>
      </c>
      <c r="BD124" t="str">
        <f t="shared" si="321"/>
        <v>24 Business, media and public service professionals</v>
      </c>
      <c r="BE124" s="27">
        <f t="shared" si="309"/>
        <v>0.83737014246004149</v>
      </c>
      <c r="BF124" s="27">
        <f t="shared" si="309"/>
        <v>0.42452484207979957</v>
      </c>
      <c r="BG124" s="27">
        <f t="shared" si="309"/>
        <v>0.57483064711994469</v>
      </c>
      <c r="BH124" s="27">
        <f t="shared" si="309"/>
        <v>0.52684785784741095</v>
      </c>
      <c r="BI124" s="27">
        <f t="shared" si="310"/>
        <v>1.1016785049673556</v>
      </c>
      <c r="BO124" t="str">
        <f t="shared" si="322"/>
        <v>24 Business, media and public service professionals</v>
      </c>
      <c r="BP124" s="27">
        <f t="shared" si="311"/>
        <v>0.34930114937850343</v>
      </c>
      <c r="BQ124" s="27">
        <f t="shared" si="311"/>
        <v>-6.3720150551386023E-2</v>
      </c>
      <c r="BR124" s="27">
        <f t="shared" si="311"/>
        <v>0.16498153113740655</v>
      </c>
      <c r="BS124" s="27">
        <f t="shared" si="311"/>
        <v>-0.35616178666438181</v>
      </c>
      <c r="BT124" s="27">
        <f t="shared" si="312"/>
        <v>-0.19118025552697526</v>
      </c>
      <c r="BZ124" t="str">
        <f t="shared" si="323"/>
        <v>24 Business, media and public service professionals</v>
      </c>
      <c r="CA124" s="68">
        <f t="shared" si="313"/>
        <v>0.1342050231925036</v>
      </c>
      <c r="CB124" s="68">
        <f t="shared" si="313"/>
        <v>8.0633273347339607E-2</v>
      </c>
      <c r="CC124" s="68">
        <f t="shared" si="313"/>
        <v>-0.14240675739925157</v>
      </c>
      <c r="CD124" s="68">
        <f t="shared" si="313"/>
        <v>-0.59330610182537136</v>
      </c>
      <c r="CE124" s="68">
        <f t="shared" si="314"/>
        <v>-0.73571285922462293</v>
      </c>
      <c r="CK124" t="str">
        <f t="shared" si="324"/>
        <v>24 Business, media and public service professionals</v>
      </c>
      <c r="CL124" s="68">
        <f t="shared" si="315"/>
        <v>4.5594176664448427E-2</v>
      </c>
      <c r="CM124" s="68">
        <f t="shared" si="315"/>
        <v>0.11686644282956704</v>
      </c>
      <c r="CN124" s="68">
        <f t="shared" si="315"/>
        <v>-0.16979583025320455</v>
      </c>
      <c r="CO124" s="68">
        <f t="shared" si="315"/>
        <v>-0.13274439221311696</v>
      </c>
      <c r="CP124" s="68">
        <f t="shared" si="316"/>
        <v>-0.30254022246632151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5.6548990072237681E-2</v>
      </c>
      <c r="C125" s="27">
        <f t="shared" si="299"/>
        <v>-7.4706055978442931E-3</v>
      </c>
      <c r="D125" s="27">
        <f t="shared" si="299"/>
        <v>3.2330258843071669E-2</v>
      </c>
      <c r="E125" s="27">
        <f t="shared" si="299"/>
        <v>0.11654692270187889</v>
      </c>
      <c r="F125" s="27">
        <f t="shared" si="300"/>
        <v>0.14887718154495055</v>
      </c>
      <c r="L125" t="str">
        <f t="shared" si="317"/>
        <v>31 Science, engineering and technology associate professionals</v>
      </c>
      <c r="M125" s="27">
        <f t="shared" si="301"/>
        <v>0.34226868004846955</v>
      </c>
      <c r="N125" s="27">
        <f t="shared" si="301"/>
        <v>-4.1730861909448302E-2</v>
      </c>
      <c r="O125" s="27">
        <f t="shared" si="301"/>
        <v>8.1131073158539513E-2</v>
      </c>
      <c r="P125" s="27">
        <f t="shared" si="301"/>
        <v>0.4414813993010267</v>
      </c>
      <c r="Q125" s="27">
        <f t="shared" si="302"/>
        <v>0.52261247245956621</v>
      </c>
      <c r="W125" t="str">
        <f t="shared" si="318"/>
        <v>31 Science, engineering and technology associate professionals</v>
      </c>
      <c r="X125" s="27">
        <f t="shared" si="303"/>
        <v>0.18620627980147786</v>
      </c>
      <c r="Y125" s="27">
        <f t="shared" si="303"/>
        <v>0.22468144712011373</v>
      </c>
      <c r="Z125" s="27">
        <f t="shared" si="303"/>
        <v>-0.18690423794744371</v>
      </c>
      <c r="AA125" s="27">
        <f t="shared" si="303"/>
        <v>0.22377617313995746</v>
      </c>
      <c r="AB125" s="27">
        <f t="shared" si="304"/>
        <v>3.687193519251375E-2</v>
      </c>
      <c r="AH125" t="str">
        <f t="shared" si="319"/>
        <v>31 Science, engineering and technology associate professionals</v>
      </c>
      <c r="AI125" s="27">
        <f t="shared" si="305"/>
        <v>4.5646367078266525E-2</v>
      </c>
      <c r="AJ125" s="27">
        <f t="shared" si="305"/>
        <v>7.1912685642722018E-2</v>
      </c>
      <c r="AK125" s="27">
        <f t="shared" si="305"/>
        <v>-5.2162348449915075E-3</v>
      </c>
      <c r="AL125" s="27">
        <f t="shared" si="305"/>
        <v>0.12959526531622578</v>
      </c>
      <c r="AM125" s="27">
        <f t="shared" si="306"/>
        <v>0.12437903047123428</v>
      </c>
      <c r="AS125" t="str">
        <f t="shared" si="320"/>
        <v>31 Science, engineering and technology associate professionals</v>
      </c>
      <c r="AT125" s="27">
        <f t="shared" si="307"/>
        <v>4.856500760427318E-3</v>
      </c>
      <c r="AU125" s="27">
        <f t="shared" si="307"/>
        <v>8.6689977996766698E-2</v>
      </c>
      <c r="AV125" s="27">
        <f t="shared" si="307"/>
        <v>-0.18135695264539708</v>
      </c>
      <c r="AW125" s="27">
        <f t="shared" si="307"/>
        <v>-4.9086853726479918E-3</v>
      </c>
      <c r="AX125" s="27">
        <f t="shared" si="308"/>
        <v>-0.18626563801804508</v>
      </c>
      <c r="BD125" t="str">
        <f t="shared" si="321"/>
        <v>31 Science, engineering and technology associate professionals</v>
      </c>
      <c r="BE125" s="27">
        <f t="shared" si="309"/>
        <v>0.16178653714032265</v>
      </c>
      <c r="BF125" s="27">
        <f t="shared" si="309"/>
        <v>0.13246465585566969</v>
      </c>
      <c r="BG125" s="27">
        <f t="shared" si="309"/>
        <v>-0.35702944339500475</v>
      </c>
      <c r="BH125" s="27">
        <f t="shared" si="309"/>
        <v>-0.2016717655798943</v>
      </c>
      <c r="BI125" s="27">
        <f t="shared" si="310"/>
        <v>-0.55870120897489906</v>
      </c>
      <c r="BO125" t="str">
        <f t="shared" si="322"/>
        <v>31 Science, engineering and technology associate professionals</v>
      </c>
      <c r="BP125" s="27">
        <f t="shared" si="311"/>
        <v>0.22671617363117869</v>
      </c>
      <c r="BQ125" s="27">
        <f t="shared" si="311"/>
        <v>5.0863780397645497E-2</v>
      </c>
      <c r="BR125" s="27">
        <f t="shared" si="311"/>
        <v>-0.17897868007761897</v>
      </c>
      <c r="BS125" s="27">
        <f t="shared" si="311"/>
        <v>-7.2801909975952928E-2</v>
      </c>
      <c r="BT125" s="27">
        <f t="shared" si="312"/>
        <v>-0.2517805900535719</v>
      </c>
      <c r="BZ125" t="str">
        <f t="shared" si="323"/>
        <v>31 Science, engineering and technology associate professionals</v>
      </c>
      <c r="CA125" s="68">
        <f t="shared" si="313"/>
        <v>0.10614685076707142</v>
      </c>
      <c r="CB125" s="68">
        <f t="shared" si="313"/>
        <v>0.15994002547430874</v>
      </c>
      <c r="CC125" s="68">
        <f t="shared" si="313"/>
        <v>-0.3039079102051232</v>
      </c>
      <c r="CD125" s="68">
        <f t="shared" si="313"/>
        <v>-0.19844058232543427</v>
      </c>
      <c r="CE125" s="68">
        <f t="shared" si="314"/>
        <v>-0.50234849253055747</v>
      </c>
      <c r="CK125" t="str">
        <f t="shared" si="324"/>
        <v>31 Science, engineering and technology associate professionals</v>
      </c>
      <c r="CL125" s="68">
        <f t="shared" si="315"/>
        <v>4.7252404030366429E-2</v>
      </c>
      <c r="CM125" s="68">
        <f t="shared" si="315"/>
        <v>9.1093036451882103E-2</v>
      </c>
      <c r="CN125" s="68">
        <f t="shared" si="315"/>
        <v>-7.8031737294633252E-2</v>
      </c>
      <c r="CO125" s="68">
        <f t="shared" si="315"/>
        <v>4.5859221870151234E-2</v>
      </c>
      <c r="CP125" s="68">
        <f t="shared" si="316"/>
        <v>-3.2172515424482018E-2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1.3953295962420096E-2</v>
      </c>
      <c r="C126" s="27">
        <f t="shared" si="299"/>
        <v>-4.3537627903924292E-3</v>
      </c>
      <c r="D126" s="27">
        <f t="shared" si="299"/>
        <v>1.6358128023245502E-2</v>
      </c>
      <c r="E126" s="27">
        <f t="shared" si="299"/>
        <v>5.1044433382923839E-2</v>
      </c>
      <c r="F126" s="27">
        <f t="shared" si="300"/>
        <v>6.7402561406169348E-2</v>
      </c>
      <c r="L126" t="str">
        <f t="shared" si="317"/>
        <v>32 Health and social care associate professionals</v>
      </c>
      <c r="M126" s="27">
        <f t="shared" si="301"/>
        <v>0.4467821286260214</v>
      </c>
      <c r="N126" s="27">
        <f t="shared" si="301"/>
        <v>3.0451717156133151E-2</v>
      </c>
      <c r="O126" s="27">
        <f t="shared" si="301"/>
        <v>0.38085653458543023</v>
      </c>
      <c r="P126" s="27">
        <f t="shared" si="301"/>
        <v>1.2070909804810825</v>
      </c>
      <c r="Q126" s="27">
        <f t="shared" si="302"/>
        <v>1.5879475150665128</v>
      </c>
      <c r="W126" t="str">
        <f t="shared" si="318"/>
        <v>32 Health and social care associate professionals</v>
      </c>
      <c r="X126" s="27">
        <f t="shared" si="303"/>
        <v>0.37384895291916997</v>
      </c>
      <c r="Y126" s="27">
        <f t="shared" si="303"/>
        <v>0.35352841128169477</v>
      </c>
      <c r="Z126" s="27">
        <f t="shared" si="303"/>
        <v>0.35308761641933772</v>
      </c>
      <c r="AA126" s="27">
        <f t="shared" si="303"/>
        <v>0.70843271420560017</v>
      </c>
      <c r="AB126" s="27">
        <f t="shared" si="304"/>
        <v>1.0615203306249379</v>
      </c>
      <c r="AH126" t="str">
        <f t="shared" si="319"/>
        <v>32 Health and social care associate professionals</v>
      </c>
      <c r="AI126" s="27">
        <f t="shared" si="305"/>
        <v>-0.2645577418745344</v>
      </c>
      <c r="AJ126" s="27">
        <f t="shared" si="305"/>
        <v>9.9505915606106443E-2</v>
      </c>
      <c r="AK126" s="27">
        <f t="shared" si="305"/>
        <v>-0.43434428284032789</v>
      </c>
      <c r="AL126" s="27">
        <f t="shared" si="305"/>
        <v>-0.51725387303075887</v>
      </c>
      <c r="AM126" s="27">
        <f t="shared" si="306"/>
        <v>-0.95159815587108676</v>
      </c>
      <c r="AS126" t="str">
        <f t="shared" si="320"/>
        <v>32 Health and social care associate professionals</v>
      </c>
      <c r="AT126" s="27">
        <f t="shared" si="307"/>
        <v>1.7037723745109368E-2</v>
      </c>
      <c r="AU126" s="27">
        <f t="shared" si="307"/>
        <v>6.8768805607103245E-2</v>
      </c>
      <c r="AV126" s="27">
        <f t="shared" si="307"/>
        <v>-2.3050267046749728E-2</v>
      </c>
      <c r="AW126" s="27">
        <f t="shared" si="307"/>
        <v>4.5417369001856278E-2</v>
      </c>
      <c r="AX126" s="27">
        <f t="shared" si="308"/>
        <v>2.236710195510655E-2</v>
      </c>
      <c r="BD126" t="str">
        <f t="shared" si="321"/>
        <v>32 Health and social care associate professionals</v>
      </c>
      <c r="BE126" s="27">
        <f t="shared" si="309"/>
        <v>0.47822619343516948</v>
      </c>
      <c r="BF126" s="27">
        <f t="shared" si="309"/>
        <v>-0.10194021715325619</v>
      </c>
      <c r="BG126" s="27">
        <f t="shared" si="309"/>
        <v>7.5943341424457245E-2</v>
      </c>
      <c r="BH126" s="27">
        <f t="shared" si="309"/>
        <v>4.0819797645895717E-2</v>
      </c>
      <c r="BI126" s="27">
        <f t="shared" si="310"/>
        <v>0.11676313907035296</v>
      </c>
      <c r="BO126" t="str">
        <f t="shared" si="322"/>
        <v>32 Health and social care associate professionals</v>
      </c>
      <c r="BP126" s="27">
        <f t="shared" si="311"/>
        <v>0.24026578851087788</v>
      </c>
      <c r="BQ126" s="27">
        <f t="shared" si="311"/>
        <v>-0.27914693730469953</v>
      </c>
      <c r="BR126" s="27">
        <f t="shared" si="311"/>
        <v>6.4633360701200626E-3</v>
      </c>
      <c r="BS126" s="27">
        <f t="shared" si="311"/>
        <v>-0.28364095030510295</v>
      </c>
      <c r="BT126" s="27">
        <f t="shared" si="312"/>
        <v>-0.27717761423498288</v>
      </c>
      <c r="BZ126" t="str">
        <f t="shared" si="323"/>
        <v>32 Health and social care associate professionals</v>
      </c>
      <c r="CA126" s="68">
        <f t="shared" si="313"/>
        <v>-1.2599937014462603E-2</v>
      </c>
      <c r="CB126" s="68">
        <f t="shared" si="313"/>
        <v>-9.2813852062331947E-2</v>
      </c>
      <c r="CC126" s="68">
        <f t="shared" si="313"/>
        <v>-8.9602366235530584E-2</v>
      </c>
      <c r="CD126" s="68">
        <f t="shared" si="313"/>
        <v>-0.15576014083738884</v>
      </c>
      <c r="CE126" s="68">
        <f t="shared" si="314"/>
        <v>-0.24536250707291943</v>
      </c>
      <c r="CK126" t="str">
        <f t="shared" si="324"/>
        <v>32 Health and social care associate professionals</v>
      </c>
      <c r="CL126" s="68">
        <f t="shared" si="315"/>
        <v>7.0781099429310518E-3</v>
      </c>
      <c r="CM126" s="68">
        <f t="shared" si="315"/>
        <v>1.8745628892236049E-2</v>
      </c>
      <c r="CN126" s="68">
        <f t="shared" si="315"/>
        <v>-3.0393637229460063E-2</v>
      </c>
      <c r="CO126" s="68">
        <f t="shared" si="315"/>
        <v>-3.0963279717272224E-3</v>
      </c>
      <c r="CP126" s="68">
        <f t="shared" si="316"/>
        <v>-3.3489965201187286E-2</v>
      </c>
    </row>
    <row r="127" spans="1:94" x14ac:dyDescent="0.2">
      <c r="A127" t="str">
        <f t="shared" si="298"/>
        <v>33 Protective service occupations</v>
      </c>
      <c r="B127" s="27">
        <f t="shared" si="299"/>
        <v>8.5819784079025803E-3</v>
      </c>
      <c r="C127" s="27">
        <f t="shared" si="299"/>
        <v>-2.7942103488152008E-3</v>
      </c>
      <c r="D127" s="27">
        <f t="shared" si="299"/>
        <v>1.5543512231760707E-2</v>
      </c>
      <c r="E127" s="27">
        <f t="shared" si="299"/>
        <v>3.360395810531476E-2</v>
      </c>
      <c r="F127" s="27">
        <f t="shared" si="300"/>
        <v>4.9147470337075463E-2</v>
      </c>
      <c r="L127" t="str">
        <f t="shared" si="317"/>
        <v>33 Protective service occupations</v>
      </c>
      <c r="M127" s="27">
        <f t="shared" si="301"/>
        <v>8.2422352474602195E-2</v>
      </c>
      <c r="N127" s="27">
        <f t="shared" si="301"/>
        <v>-2.7217987828988544E-2</v>
      </c>
      <c r="O127" s="27">
        <f t="shared" si="301"/>
        <v>0.16733952365953109</v>
      </c>
      <c r="P127" s="27">
        <f t="shared" si="301"/>
        <v>0.34492106415730039</v>
      </c>
      <c r="Q127" s="27">
        <f t="shared" si="302"/>
        <v>0.51226058781683148</v>
      </c>
      <c r="W127" t="str">
        <f t="shared" si="318"/>
        <v>33 Protective service occupations</v>
      </c>
      <c r="X127" s="27">
        <f t="shared" si="303"/>
        <v>-1.0757152977849627E-2</v>
      </c>
      <c r="Y127" s="27">
        <f t="shared" si="303"/>
        <v>0.19556504289792498</v>
      </c>
      <c r="Z127" s="27">
        <f t="shared" si="303"/>
        <v>0.40466023614142399</v>
      </c>
      <c r="AA127" s="27">
        <f t="shared" si="303"/>
        <v>0.78077111580890435</v>
      </c>
      <c r="AB127" s="27">
        <f t="shared" si="304"/>
        <v>1.1854313519503283</v>
      </c>
      <c r="AH127" t="str">
        <f t="shared" si="319"/>
        <v>33 Protective service occupations</v>
      </c>
      <c r="AI127" s="27">
        <f t="shared" si="305"/>
        <v>-7.2627645019169296E-3</v>
      </c>
      <c r="AJ127" s="27">
        <f t="shared" si="305"/>
        <v>5.2726034377398645E-2</v>
      </c>
      <c r="AK127" s="27">
        <f t="shared" si="305"/>
        <v>0.1108424498752365</v>
      </c>
      <c r="AL127" s="27">
        <f t="shared" si="305"/>
        <v>0.20344744239153079</v>
      </c>
      <c r="AM127" s="27">
        <f t="shared" si="306"/>
        <v>0.31428989226676729</v>
      </c>
      <c r="AS127" t="str">
        <f t="shared" si="320"/>
        <v>33 Protective service occupations</v>
      </c>
      <c r="AT127" s="27">
        <f t="shared" si="307"/>
        <v>-3.7896797234698631E-2</v>
      </c>
      <c r="AU127" s="27">
        <f t="shared" si="307"/>
        <v>3.7757894921461033E-2</v>
      </c>
      <c r="AV127" s="27">
        <f t="shared" si="307"/>
        <v>4.0299004571992425E-2</v>
      </c>
      <c r="AW127" s="27">
        <f t="shared" si="307"/>
        <v>6.8620910131805268E-2</v>
      </c>
      <c r="AX127" s="27">
        <f t="shared" si="308"/>
        <v>0.10891991470379769</v>
      </c>
      <c r="BD127" t="str">
        <f t="shared" si="321"/>
        <v>33 Protective service occupations</v>
      </c>
      <c r="BE127" s="27">
        <f t="shared" si="309"/>
        <v>-1.7691525737007052E-2</v>
      </c>
      <c r="BF127" s="27">
        <f t="shared" si="309"/>
        <v>4.4139396550412546E-2</v>
      </c>
      <c r="BG127" s="27">
        <f t="shared" si="309"/>
        <v>0.1783733796746596</v>
      </c>
      <c r="BH127" s="27">
        <f t="shared" si="309"/>
        <v>7.884652292329597E-2</v>
      </c>
      <c r="BI127" s="27">
        <f t="shared" si="310"/>
        <v>0.25721990259795557</v>
      </c>
      <c r="BO127" t="str">
        <f t="shared" si="322"/>
        <v>33 Protective service occupations</v>
      </c>
      <c r="BP127" s="27">
        <f t="shared" si="311"/>
        <v>3.9938232301923282E-2</v>
      </c>
      <c r="BQ127" s="27">
        <f t="shared" si="311"/>
        <v>-3.7024617178305519E-2</v>
      </c>
      <c r="BR127" s="27">
        <f t="shared" si="311"/>
        <v>0.24616189169201896</v>
      </c>
      <c r="BS127" s="27">
        <f t="shared" si="311"/>
        <v>-0.10641164395776737</v>
      </c>
      <c r="BT127" s="27">
        <f t="shared" si="312"/>
        <v>0.1397502477342516</v>
      </c>
      <c r="BZ127" t="str">
        <f t="shared" si="323"/>
        <v>33 Protective service occupations</v>
      </c>
      <c r="CA127" s="68">
        <f t="shared" si="313"/>
        <v>-4.4337147459907134E-2</v>
      </c>
      <c r="CB127" s="68">
        <f t="shared" si="313"/>
        <v>1.7252419558331011E-2</v>
      </c>
      <c r="CC127" s="68">
        <f t="shared" si="313"/>
        <v>2.3678283452770232E-2</v>
      </c>
      <c r="CD127" s="68">
        <f t="shared" si="313"/>
        <v>-0.25151553056751957</v>
      </c>
      <c r="CE127" s="68">
        <f t="shared" si="314"/>
        <v>-0.22783724711474934</v>
      </c>
      <c r="CK127" t="str">
        <f t="shared" si="324"/>
        <v>33 Protective service occupations</v>
      </c>
      <c r="CL127" s="68">
        <f t="shared" si="315"/>
        <v>-3.9044911595156079E-2</v>
      </c>
      <c r="CM127" s="68">
        <f t="shared" si="315"/>
        <v>1.5531243791928356E-2</v>
      </c>
      <c r="CN127" s="68">
        <f t="shared" si="315"/>
        <v>-3.2775263165121943E-2</v>
      </c>
      <c r="CO127" s="68">
        <f t="shared" si="315"/>
        <v>-2.3398815493404113E-2</v>
      </c>
      <c r="CP127" s="68">
        <f t="shared" si="316"/>
        <v>-5.6174078658526055E-2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2.5953771430829019E-2</v>
      </c>
      <c r="C128" s="27">
        <f t="shared" si="299"/>
        <v>2.0244191346649038E-3</v>
      </c>
      <c r="D128" s="27">
        <f t="shared" si="299"/>
        <v>1.6782479474850245E-2</v>
      </c>
      <c r="E128" s="27">
        <f t="shared" si="299"/>
        <v>4.2867548901246583E-2</v>
      </c>
      <c r="F128" s="27">
        <f t="shared" si="300"/>
        <v>5.9650028376096828E-2</v>
      </c>
      <c r="L128" t="str">
        <f t="shared" si="317"/>
        <v>34 Culture, media and sports occupations</v>
      </c>
      <c r="M128" s="27">
        <f t="shared" si="301"/>
        <v>0.50245441597979479</v>
      </c>
      <c r="N128" s="27">
        <f t="shared" si="301"/>
        <v>-4.4620500895137694E-2</v>
      </c>
      <c r="O128" s="27">
        <f t="shared" si="301"/>
        <v>0.21336697731178034</v>
      </c>
      <c r="P128" s="27">
        <f t="shared" si="301"/>
        <v>0.7585706677462869</v>
      </c>
      <c r="Q128" s="27">
        <f t="shared" si="302"/>
        <v>0.97193764505806723</v>
      </c>
      <c r="W128" t="str">
        <f t="shared" si="318"/>
        <v>34 Culture, media and sports occupations</v>
      </c>
      <c r="X128" s="27">
        <f t="shared" si="303"/>
        <v>1.3706287597243794E-2</v>
      </c>
      <c r="Y128" s="27">
        <f t="shared" si="303"/>
        <v>8.4163841788960969E-2</v>
      </c>
      <c r="Z128" s="27">
        <f t="shared" si="303"/>
        <v>-0.10683592789511343</v>
      </c>
      <c r="AA128" s="27">
        <f t="shared" si="303"/>
        <v>0.39712341168632337</v>
      </c>
      <c r="AB128" s="27">
        <f t="shared" si="304"/>
        <v>0.29028748379120994</v>
      </c>
      <c r="AH128" t="str">
        <f t="shared" si="319"/>
        <v>34 Culture, media and sports occupations</v>
      </c>
      <c r="AI128" s="27">
        <f t="shared" si="305"/>
        <v>-6.6074588401160927E-2</v>
      </c>
      <c r="AJ128" s="27">
        <f t="shared" si="305"/>
        <v>7.8149266667384754E-2</v>
      </c>
      <c r="AK128" s="27">
        <f t="shared" si="305"/>
        <v>7.7285919423475402E-3</v>
      </c>
      <c r="AL128" s="27">
        <f t="shared" si="305"/>
        <v>0.15986974345897431</v>
      </c>
      <c r="AM128" s="27">
        <f t="shared" si="306"/>
        <v>0.16759833540132185</v>
      </c>
      <c r="AS128" t="str">
        <f t="shared" si="320"/>
        <v>34 Culture, media and sports occupations</v>
      </c>
      <c r="AT128" s="27">
        <f t="shared" si="307"/>
        <v>-2.5482965411396052E-2</v>
      </c>
      <c r="AU128" s="27">
        <f t="shared" si="307"/>
        <v>1.0963886829197245E-2</v>
      </c>
      <c r="AV128" s="27">
        <f t="shared" si="307"/>
        <v>-5.653286343844921E-2</v>
      </c>
      <c r="AW128" s="27">
        <f t="shared" si="307"/>
        <v>2.8313138961611806E-2</v>
      </c>
      <c r="AX128" s="27">
        <f t="shared" si="308"/>
        <v>-2.8219724476837404E-2</v>
      </c>
      <c r="BD128" t="str">
        <f t="shared" si="321"/>
        <v>34 Culture, media and sports occupations</v>
      </c>
      <c r="BE128" s="27">
        <f t="shared" si="309"/>
        <v>0.11501448318945706</v>
      </c>
      <c r="BF128" s="27">
        <f t="shared" si="309"/>
        <v>1.4415495217811047E-2</v>
      </c>
      <c r="BG128" s="27">
        <f t="shared" si="309"/>
        <v>-5.4972464915139074E-2</v>
      </c>
      <c r="BH128" s="27">
        <f t="shared" si="309"/>
        <v>0.20243473322614314</v>
      </c>
      <c r="BI128" s="27">
        <f t="shared" si="310"/>
        <v>0.14746226831100406</v>
      </c>
      <c r="BO128" t="str">
        <f t="shared" si="322"/>
        <v>34 Culture, media and sports occupations</v>
      </c>
      <c r="BP128" s="27">
        <f t="shared" si="311"/>
        <v>-1.3114837783920863E-2</v>
      </c>
      <c r="BQ128" s="27">
        <f t="shared" si="311"/>
        <v>-0.12023323758200399</v>
      </c>
      <c r="BR128" s="27">
        <f t="shared" si="311"/>
        <v>-0.10798715810601156</v>
      </c>
      <c r="BS128" s="27">
        <f t="shared" si="311"/>
        <v>-0.17927392415398596</v>
      </c>
      <c r="BT128" s="27">
        <f t="shared" si="312"/>
        <v>-0.28726108225999752</v>
      </c>
      <c r="BZ128" t="str">
        <f t="shared" si="323"/>
        <v>34 Culture, media and sports occupations</v>
      </c>
      <c r="CA128" s="68">
        <f t="shared" si="313"/>
        <v>-7.3555926755868417E-2</v>
      </c>
      <c r="CB128" s="68">
        <f t="shared" si="313"/>
        <v>-2.3270436909821446E-2</v>
      </c>
      <c r="CC128" s="68">
        <f t="shared" si="313"/>
        <v>-0.1460663664074508</v>
      </c>
      <c r="CD128" s="68">
        <f t="shared" si="313"/>
        <v>-0.16907645998712034</v>
      </c>
      <c r="CE128" s="68">
        <f t="shared" si="314"/>
        <v>-0.31514282639457114</v>
      </c>
      <c r="CK128" t="str">
        <f t="shared" si="324"/>
        <v>34 Culture, media and sports occupations</v>
      </c>
      <c r="CL128" s="68">
        <f t="shared" si="315"/>
        <v>-7.2654308586764804E-3</v>
      </c>
      <c r="CM128" s="68">
        <f t="shared" si="315"/>
        <v>1.9934381290585335E-2</v>
      </c>
      <c r="CN128" s="68">
        <f t="shared" si="315"/>
        <v>-0.1219590933175532</v>
      </c>
      <c r="CO128" s="68">
        <f t="shared" si="315"/>
        <v>-4.1436152951451366E-2</v>
      </c>
      <c r="CP128" s="68">
        <f t="shared" si="316"/>
        <v>-0.16339524626900456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0.10768570726478865</v>
      </c>
      <c r="C129" s="27">
        <f t="shared" si="299"/>
        <v>-2.1882100307289876E-2</v>
      </c>
      <c r="D129" s="27">
        <f t="shared" si="299"/>
        <v>0.10129329220016114</v>
      </c>
      <c r="E129" s="27">
        <f t="shared" si="299"/>
        <v>0.28962890303321198</v>
      </c>
      <c r="F129" s="27">
        <f t="shared" si="300"/>
        <v>0.39092219523337313</v>
      </c>
      <c r="L129" t="str">
        <f t="shared" si="317"/>
        <v>35 Business and public service associate professionals</v>
      </c>
      <c r="M129" s="27">
        <f t="shared" si="301"/>
        <v>0.98232870860046884</v>
      </c>
      <c r="N129" s="27">
        <f t="shared" si="301"/>
        <v>-9.6940216410137836E-2</v>
      </c>
      <c r="O129" s="27">
        <f t="shared" si="301"/>
        <v>0.77191315063378285</v>
      </c>
      <c r="P129" s="27">
        <f t="shared" si="301"/>
        <v>2.0611755462068855</v>
      </c>
      <c r="Q129" s="27">
        <f t="shared" si="302"/>
        <v>2.8330886968406683</v>
      </c>
      <c r="W129" t="str">
        <f t="shared" si="318"/>
        <v>35 Business and public service associate professionals</v>
      </c>
      <c r="X129" s="27">
        <f t="shared" si="303"/>
        <v>-0.36494270527880701</v>
      </c>
      <c r="Y129" s="27">
        <f t="shared" si="303"/>
        <v>0.74503303387516695</v>
      </c>
      <c r="Z129" s="27">
        <f t="shared" si="303"/>
        <v>-0.18846257923703735</v>
      </c>
      <c r="AA129" s="27">
        <f t="shared" si="303"/>
        <v>0.45468343903681596</v>
      </c>
      <c r="AB129" s="27">
        <f t="shared" si="304"/>
        <v>0.26622085979977861</v>
      </c>
      <c r="AH129" t="str">
        <f t="shared" si="319"/>
        <v>35 Business and public service associate professionals</v>
      </c>
      <c r="AI129" s="27">
        <f t="shared" si="305"/>
        <v>-4.0588991019192999E-2</v>
      </c>
      <c r="AJ129" s="27">
        <f t="shared" si="305"/>
        <v>0.3017738321760568</v>
      </c>
      <c r="AK129" s="27">
        <f t="shared" si="305"/>
        <v>-3.055986051751125E-2</v>
      </c>
      <c r="AL129" s="27">
        <f t="shared" si="305"/>
        <v>0.23269814769043684</v>
      </c>
      <c r="AM129" s="27">
        <f t="shared" si="306"/>
        <v>0.20213828717292559</v>
      </c>
      <c r="AS129" t="str">
        <f t="shared" si="320"/>
        <v>35 Business and public service associate professionals</v>
      </c>
      <c r="AT129" s="27">
        <f t="shared" si="307"/>
        <v>-8.7706100000065179E-2</v>
      </c>
      <c r="AU129" s="27">
        <f t="shared" si="307"/>
        <v>0.20381550481202737</v>
      </c>
      <c r="AV129" s="27">
        <f t="shared" si="307"/>
        <v>-6.7494275061835474E-2</v>
      </c>
      <c r="AW129" s="27">
        <f t="shared" si="307"/>
        <v>0.1846799178062053</v>
      </c>
      <c r="AX129" s="27">
        <f t="shared" si="308"/>
        <v>0.11718564274436982</v>
      </c>
      <c r="BD129" t="str">
        <f t="shared" si="321"/>
        <v>35 Business and public service associate professionals</v>
      </c>
      <c r="BE129" s="27">
        <f t="shared" si="309"/>
        <v>0.45725180555874267</v>
      </c>
      <c r="BF129" s="27">
        <f t="shared" si="309"/>
        <v>8.1086848139933387E-2</v>
      </c>
      <c r="BG129" s="27">
        <f t="shared" si="309"/>
        <v>-0.33221079533879028</v>
      </c>
      <c r="BH129" s="27">
        <f t="shared" si="309"/>
        <v>-0.13738531569834223</v>
      </c>
      <c r="BI129" s="27">
        <f t="shared" si="310"/>
        <v>-0.4695961110371325</v>
      </c>
      <c r="BO129" t="str">
        <f t="shared" si="322"/>
        <v>35 Business and public service associate professionals</v>
      </c>
      <c r="BP129" s="27">
        <f t="shared" si="311"/>
        <v>0.13022009455476002</v>
      </c>
      <c r="BQ129" s="27">
        <f t="shared" si="311"/>
        <v>-0.36018665011816875</v>
      </c>
      <c r="BR129" s="27">
        <f t="shared" si="311"/>
        <v>-0.27766903192551595</v>
      </c>
      <c r="BS129" s="27">
        <f t="shared" si="311"/>
        <v>-0.64367015049731746</v>
      </c>
      <c r="BT129" s="27">
        <f t="shared" si="312"/>
        <v>-0.92133918242283341</v>
      </c>
      <c r="BZ129" t="str">
        <f t="shared" si="323"/>
        <v>35 Business and public service associate professionals</v>
      </c>
      <c r="CA129" s="68">
        <f t="shared" si="313"/>
        <v>-0.10592134328940084</v>
      </c>
      <c r="CB129" s="68">
        <f t="shared" si="313"/>
        <v>-5.1180929821440291E-2</v>
      </c>
      <c r="CC129" s="68">
        <f t="shared" si="313"/>
        <v>-0.60329407527524737</v>
      </c>
      <c r="CD129" s="68">
        <f t="shared" si="313"/>
        <v>-0.84702551612162646</v>
      </c>
      <c r="CE129" s="68">
        <f t="shared" si="314"/>
        <v>-1.4503195913968738</v>
      </c>
      <c r="CK129" t="str">
        <f t="shared" si="324"/>
        <v>35 Business and public service associate professionals</v>
      </c>
      <c r="CL129" s="68">
        <f t="shared" si="315"/>
        <v>-6.4595805147700913E-2</v>
      </c>
      <c r="CM129" s="68">
        <f t="shared" si="315"/>
        <v>0.11519477553786517</v>
      </c>
      <c r="CN129" s="68">
        <f t="shared" si="315"/>
        <v>-0.34982705354378008</v>
      </c>
      <c r="CO129" s="68">
        <f t="shared" si="315"/>
        <v>-4.768168729927813E-2</v>
      </c>
      <c r="CP129" s="68">
        <f t="shared" si="316"/>
        <v>-0.39750874084305821</v>
      </c>
    </row>
    <row r="130" spans="1:94" x14ac:dyDescent="0.2">
      <c r="A130" t="str">
        <f t="shared" si="298"/>
        <v>41 Administrative occupations</v>
      </c>
      <c r="B130" s="27">
        <f t="shared" si="299"/>
        <v>6.0925403200890377E-2</v>
      </c>
      <c r="C130" s="27">
        <f t="shared" si="299"/>
        <v>1.7063288410228972E-2</v>
      </c>
      <c r="D130" s="27">
        <f t="shared" si="299"/>
        <v>8.2257470859223469E-2</v>
      </c>
      <c r="E130" s="27">
        <f t="shared" si="299"/>
        <v>0.25393546047518351</v>
      </c>
      <c r="F130" s="27">
        <f t="shared" si="300"/>
        <v>0.33619293133440697</v>
      </c>
      <c r="L130" t="str">
        <f t="shared" si="317"/>
        <v>41 Administrative occupations</v>
      </c>
      <c r="M130" s="27">
        <f t="shared" si="301"/>
        <v>0.72380221902007769</v>
      </c>
      <c r="N130" s="27">
        <f t="shared" si="301"/>
        <v>0.25474186950957955</v>
      </c>
      <c r="O130" s="27">
        <f t="shared" si="301"/>
        <v>0.69562521490806528</v>
      </c>
      <c r="P130" s="27">
        <f t="shared" si="301"/>
        <v>1.8042680108957341</v>
      </c>
      <c r="Q130" s="27">
        <f t="shared" si="302"/>
        <v>2.4998932258037994</v>
      </c>
      <c r="W130" t="str">
        <f t="shared" si="318"/>
        <v>41 Administrative occupations</v>
      </c>
      <c r="X130" s="27">
        <f t="shared" si="303"/>
        <v>-0.76162606083004825</v>
      </c>
      <c r="Y130" s="27">
        <f t="shared" si="303"/>
        <v>1.6618570846038452</v>
      </c>
      <c r="Z130" s="27">
        <f t="shared" si="303"/>
        <v>0.27041819758798624</v>
      </c>
      <c r="AA130" s="27">
        <f t="shared" si="303"/>
        <v>1.6633886762712624</v>
      </c>
      <c r="AB130" s="27">
        <f t="shared" si="304"/>
        <v>1.9338068738592487</v>
      </c>
      <c r="AH130" t="str">
        <f t="shared" si="319"/>
        <v>41 Administrative occupations</v>
      </c>
      <c r="AI130" s="27">
        <f t="shared" si="305"/>
        <v>-0.11949039815032503</v>
      </c>
      <c r="AJ130" s="27">
        <f t="shared" si="305"/>
        <v>0.68159545533858701</v>
      </c>
      <c r="AK130" s="27">
        <f t="shared" si="305"/>
        <v>4.2879757177919586E-2</v>
      </c>
      <c r="AL130" s="27">
        <f t="shared" si="305"/>
        <v>0.61527796473723306</v>
      </c>
      <c r="AM130" s="27">
        <f t="shared" si="306"/>
        <v>0.65815772191515265</v>
      </c>
      <c r="AS130" t="str">
        <f t="shared" si="320"/>
        <v>41 Administrative occupations</v>
      </c>
      <c r="AT130" s="27">
        <f t="shared" si="307"/>
        <v>-0.32344382960543605</v>
      </c>
      <c r="AU130" s="27">
        <f t="shared" si="307"/>
        <v>0.62504749917210756</v>
      </c>
      <c r="AV130" s="27">
        <f t="shared" si="307"/>
        <v>-4.4030168926088464E-2</v>
      </c>
      <c r="AW130" s="27">
        <f t="shared" si="307"/>
        <v>0.51933010847903249</v>
      </c>
      <c r="AX130" s="27">
        <f t="shared" si="308"/>
        <v>0.47529993955294403</v>
      </c>
      <c r="BD130" t="str">
        <f t="shared" si="321"/>
        <v>41 Administrative occupations</v>
      </c>
      <c r="BE130" s="27">
        <f t="shared" si="309"/>
        <v>-5.9333297700584708E-2</v>
      </c>
      <c r="BF130" s="27">
        <f t="shared" si="309"/>
        <v>0.20229319876693452</v>
      </c>
      <c r="BG130" s="27">
        <f t="shared" si="309"/>
        <v>-0.8353807381880145</v>
      </c>
      <c r="BH130" s="27">
        <f t="shared" si="309"/>
        <v>-1.0040045050814417</v>
      </c>
      <c r="BI130" s="27">
        <f t="shared" si="310"/>
        <v>-1.8393852432694562</v>
      </c>
      <c r="BO130" t="str">
        <f t="shared" si="322"/>
        <v>41 Administrative occupations</v>
      </c>
      <c r="BP130" s="27">
        <f t="shared" si="311"/>
        <v>-0.63470894342152384</v>
      </c>
      <c r="BQ130" s="27">
        <f t="shared" si="311"/>
        <v>-1.009767535780739</v>
      </c>
      <c r="BR130" s="27">
        <f t="shared" si="311"/>
        <v>-0.90328286402206359</v>
      </c>
      <c r="BS130" s="27">
        <f t="shared" si="311"/>
        <v>-2.6755737498746512</v>
      </c>
      <c r="BT130" s="27">
        <f t="shared" si="312"/>
        <v>-3.5788566138967148</v>
      </c>
      <c r="BZ130" t="str">
        <f t="shared" si="323"/>
        <v>41 Administrative occupations</v>
      </c>
      <c r="CA130" s="68">
        <f t="shared" si="313"/>
        <v>-1.2267493212614102</v>
      </c>
      <c r="CB130" s="68">
        <f t="shared" si="313"/>
        <v>-0.52019648143774067</v>
      </c>
      <c r="CC130" s="68">
        <f t="shared" si="313"/>
        <v>-1.5801278918427304</v>
      </c>
      <c r="CD130" s="68">
        <f t="shared" si="313"/>
        <v>-2.3399612345191132</v>
      </c>
      <c r="CE130" s="68">
        <f t="shared" si="314"/>
        <v>-3.9200891263618436</v>
      </c>
      <c r="CK130" t="str">
        <f t="shared" si="324"/>
        <v>41 Administrative occupations</v>
      </c>
      <c r="CL130" s="68">
        <f t="shared" si="315"/>
        <v>-0.61615089439008641</v>
      </c>
      <c r="CM130" s="68">
        <f t="shared" si="315"/>
        <v>0.26609239294576059</v>
      </c>
      <c r="CN130" s="68">
        <f t="shared" si="315"/>
        <v>-0.76999309996134602</v>
      </c>
      <c r="CO130" s="68">
        <f t="shared" si="315"/>
        <v>-0.41329504504997883</v>
      </c>
      <c r="CP130" s="68">
        <f t="shared" si="316"/>
        <v>-1.1832881450113248</v>
      </c>
    </row>
    <row r="131" spans="1:94" x14ac:dyDescent="0.2">
      <c r="A131" t="str">
        <f t="shared" si="298"/>
        <v>42 Secretarial and related occupations</v>
      </c>
      <c r="B131" s="27">
        <f t="shared" si="299"/>
        <v>2.1694762144178516E-3</v>
      </c>
      <c r="C131" s="27">
        <f t="shared" si="299"/>
        <v>3.6434041779228772E-3</v>
      </c>
      <c r="D131" s="27">
        <f t="shared" si="299"/>
        <v>1.3334616438270427E-2</v>
      </c>
      <c r="E131" s="27">
        <f t="shared" si="299"/>
        <v>2.5381869381783932E-2</v>
      </c>
      <c r="F131" s="27">
        <f t="shared" si="300"/>
        <v>3.871648582005436E-2</v>
      </c>
      <c r="L131" t="str">
        <f t="shared" si="317"/>
        <v>42 Secretarial and related occupations</v>
      </c>
      <c r="M131" s="27">
        <f t="shared" si="301"/>
        <v>8.3215673197372553E-2</v>
      </c>
      <c r="N131" s="27">
        <f t="shared" si="301"/>
        <v>6.4561625576845472E-2</v>
      </c>
      <c r="O131" s="27">
        <f t="shared" si="301"/>
        <v>0.2147898756388994</v>
      </c>
      <c r="P131" s="27">
        <f t="shared" si="301"/>
        <v>-3.8718125969942063E-2</v>
      </c>
      <c r="Q131" s="27">
        <f t="shared" si="302"/>
        <v>0.17607174966895733</v>
      </c>
      <c r="W131" t="str">
        <f t="shared" si="318"/>
        <v>42 Secretarial and related occupations</v>
      </c>
      <c r="X131" s="27">
        <f t="shared" si="303"/>
        <v>-0.16912821111468124</v>
      </c>
      <c r="Y131" s="27">
        <f t="shared" si="303"/>
        <v>0.25892894490228202</v>
      </c>
      <c r="Z131" s="27">
        <f t="shared" si="303"/>
        <v>0.59280556000093698</v>
      </c>
      <c r="AA131" s="27">
        <f t="shared" si="303"/>
        <v>0.72714088584116654</v>
      </c>
      <c r="AB131" s="27">
        <f t="shared" si="304"/>
        <v>1.3199464458421035</v>
      </c>
      <c r="AH131" t="str">
        <f t="shared" si="319"/>
        <v>42 Secretarial and related occupations</v>
      </c>
      <c r="AI131" s="27">
        <f t="shared" si="305"/>
        <v>-8.4758324748740677E-2</v>
      </c>
      <c r="AJ131" s="27">
        <f t="shared" si="305"/>
        <v>0.14372112531948389</v>
      </c>
      <c r="AK131" s="27">
        <f t="shared" si="305"/>
        <v>0.17687521097337622</v>
      </c>
      <c r="AL131" s="27">
        <f t="shared" si="305"/>
        <v>5.1502332942464091E-2</v>
      </c>
      <c r="AM131" s="27">
        <f t="shared" si="306"/>
        <v>0.22837754391584031</v>
      </c>
      <c r="AS131" t="str">
        <f t="shared" si="320"/>
        <v>42 Secretarial and related occupations</v>
      </c>
      <c r="AT131" s="27">
        <f t="shared" si="307"/>
        <v>-0.10740372278400229</v>
      </c>
      <c r="AU131" s="27">
        <f t="shared" si="307"/>
        <v>0.10887329604823964</v>
      </c>
      <c r="AV131" s="27">
        <f t="shared" si="307"/>
        <v>9.2278312279930108E-2</v>
      </c>
      <c r="AW131" s="27">
        <f t="shared" si="307"/>
        <v>8.0420408089614259E-3</v>
      </c>
      <c r="AX131" s="27">
        <f t="shared" si="308"/>
        <v>0.10032035308889153</v>
      </c>
      <c r="BD131" t="str">
        <f t="shared" si="321"/>
        <v>42 Secretarial and related occupations</v>
      </c>
      <c r="BE131" s="27">
        <f t="shared" si="309"/>
        <v>-0.1772715026535614</v>
      </c>
      <c r="BF131" s="27">
        <f t="shared" si="309"/>
        <v>-0.12066802507640384</v>
      </c>
      <c r="BG131" s="27">
        <f t="shared" si="309"/>
        <v>0.21202741638685718</v>
      </c>
      <c r="BH131" s="27">
        <f t="shared" si="309"/>
        <v>-1.3261884029567823</v>
      </c>
      <c r="BI131" s="27">
        <f t="shared" si="310"/>
        <v>-1.1141609865699249</v>
      </c>
      <c r="BO131" t="str">
        <f t="shared" si="322"/>
        <v>42 Secretarial and related occupations</v>
      </c>
      <c r="BP131" s="27">
        <f t="shared" si="311"/>
        <v>-0.58841679993039797</v>
      </c>
      <c r="BQ131" s="27">
        <f t="shared" si="311"/>
        <v>-0.41257009467259786</v>
      </c>
      <c r="BR131" s="27">
        <f t="shared" si="311"/>
        <v>-0.24565474923577768</v>
      </c>
      <c r="BS131" s="27">
        <f t="shared" si="311"/>
        <v>-1.3155737786522217</v>
      </c>
      <c r="BT131" s="27">
        <f t="shared" si="312"/>
        <v>-1.5612285278879994</v>
      </c>
      <c r="BZ131" t="str">
        <f t="shared" si="323"/>
        <v>42 Secretarial and related occupations</v>
      </c>
      <c r="CA131" s="68">
        <f t="shared" si="313"/>
        <v>-0.33042286434733636</v>
      </c>
      <c r="CB131" s="68">
        <f t="shared" si="313"/>
        <v>-0.38106072436138283</v>
      </c>
      <c r="CC131" s="68">
        <f t="shared" si="313"/>
        <v>-0.36362103659396383</v>
      </c>
      <c r="CD131" s="68">
        <f t="shared" si="313"/>
        <v>-1.1424045023407308</v>
      </c>
      <c r="CE131" s="68">
        <f t="shared" si="314"/>
        <v>-1.5060255389346944</v>
      </c>
      <c r="CK131" t="str">
        <f t="shared" si="324"/>
        <v>42 Secretarial and related occupations</v>
      </c>
      <c r="CL131" s="68">
        <f t="shared" si="315"/>
        <v>-0.13585274173862605</v>
      </c>
      <c r="CM131" s="68">
        <f t="shared" si="315"/>
        <v>0.10274610363713721</v>
      </c>
      <c r="CN131" s="68">
        <f t="shared" si="315"/>
        <v>-5.719296291345688E-2</v>
      </c>
      <c r="CO131" s="68">
        <f t="shared" si="315"/>
        <v>-0.12082872270968692</v>
      </c>
      <c r="CP131" s="68">
        <f t="shared" si="316"/>
        <v>-0.1780216856231438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6.0007318635197527E-3</v>
      </c>
      <c r="C132" s="27">
        <f t="shared" si="299"/>
        <v>-2.7130959249356476E-3</v>
      </c>
      <c r="D132" s="27">
        <f t="shared" si="299"/>
        <v>3.0602533725969279E-3</v>
      </c>
      <c r="E132" s="27">
        <f t="shared" si="299"/>
        <v>1.0490934489600649E-2</v>
      </c>
      <c r="F132" s="27">
        <f t="shared" si="300"/>
        <v>1.3551187862197576E-2</v>
      </c>
      <c r="L132" t="str">
        <f t="shared" si="317"/>
        <v>51 Skilled agricultural and related trades</v>
      </c>
      <c r="M132" s="27">
        <f t="shared" si="301"/>
        <v>-2.3122071169512232E-3</v>
      </c>
      <c r="N132" s="27">
        <f t="shared" si="301"/>
        <v>-1.4803688752817748E-2</v>
      </c>
      <c r="O132" s="27">
        <f t="shared" si="301"/>
        <v>1.7000094898510135E-2</v>
      </c>
      <c r="P132" s="27">
        <f t="shared" si="301"/>
        <v>4.2400346043520873E-2</v>
      </c>
      <c r="Q132" s="27">
        <f t="shared" si="302"/>
        <v>5.9400440942031008E-2</v>
      </c>
      <c r="W132" t="str">
        <f t="shared" si="318"/>
        <v>51 Skilled agricultural and related trades</v>
      </c>
      <c r="X132" s="27">
        <f t="shared" si="303"/>
        <v>-0.12152186592306757</v>
      </c>
      <c r="Y132" s="27">
        <f t="shared" si="303"/>
        <v>-2.4845906943735896E-2</v>
      </c>
      <c r="Z132" s="27">
        <f t="shared" si="303"/>
        <v>0.1147820626745214</v>
      </c>
      <c r="AA132" s="27">
        <f t="shared" si="303"/>
        <v>0.28632914031167878</v>
      </c>
      <c r="AB132" s="27">
        <f t="shared" si="304"/>
        <v>0.40111120298620018</v>
      </c>
      <c r="AH132" t="str">
        <f t="shared" si="319"/>
        <v>51 Skilled agricultural and related trades</v>
      </c>
      <c r="AI132" s="27">
        <f t="shared" si="305"/>
        <v>-2.7845086091458027E-2</v>
      </c>
      <c r="AJ132" s="27">
        <f t="shared" si="305"/>
        <v>-2.3896099429321416E-2</v>
      </c>
      <c r="AK132" s="27">
        <f t="shared" si="305"/>
        <v>5.4698773346529395E-2</v>
      </c>
      <c r="AL132" s="27">
        <f t="shared" si="305"/>
        <v>0.10333933204124512</v>
      </c>
      <c r="AM132" s="27">
        <f t="shared" si="306"/>
        <v>0.15803810538777452</v>
      </c>
      <c r="AS132" t="str">
        <f t="shared" si="320"/>
        <v>51 Skilled agricultural and related trades</v>
      </c>
      <c r="AT132" s="27">
        <f t="shared" si="307"/>
        <v>-8.9917992309693218E-2</v>
      </c>
      <c r="AU132" s="27">
        <f t="shared" si="307"/>
        <v>-7.2707828337391811E-2</v>
      </c>
      <c r="AV132" s="27">
        <f t="shared" si="307"/>
        <v>7.780823210521598E-2</v>
      </c>
      <c r="AW132" s="27">
        <f t="shared" si="307"/>
        <v>0.22417061048328646</v>
      </c>
      <c r="AX132" s="27">
        <f t="shared" si="308"/>
        <v>0.30197884258850244</v>
      </c>
      <c r="BD132" t="str">
        <f t="shared" si="321"/>
        <v>51 Skilled agricultural and related trades</v>
      </c>
      <c r="BE132" s="27">
        <f t="shared" si="309"/>
        <v>-3.2186213076349834E-2</v>
      </c>
      <c r="BF132" s="27">
        <f t="shared" si="309"/>
        <v>-0.22161334654674714</v>
      </c>
      <c r="BG132" s="27">
        <f t="shared" si="309"/>
        <v>3.5935078061985704E-2</v>
      </c>
      <c r="BH132" s="27">
        <f t="shared" si="309"/>
        <v>3.6805640651125793E-2</v>
      </c>
      <c r="BI132" s="27">
        <f t="shared" si="310"/>
        <v>7.2740718713111496E-2</v>
      </c>
      <c r="BO132" t="str">
        <f t="shared" si="322"/>
        <v>51 Skilled agricultural and related trades</v>
      </c>
      <c r="BP132" s="27">
        <f t="shared" si="311"/>
        <v>-3.572930463906232E-2</v>
      </c>
      <c r="BQ132" s="27">
        <f t="shared" si="311"/>
        <v>-0.44411725366703991</v>
      </c>
      <c r="BR132" s="27">
        <f t="shared" si="311"/>
        <v>8.35163507858947E-2</v>
      </c>
      <c r="BS132" s="27">
        <f t="shared" si="311"/>
        <v>-8.1877747928909006E-2</v>
      </c>
      <c r="BT132" s="27">
        <f t="shared" si="312"/>
        <v>1.6386028569856936E-3</v>
      </c>
      <c r="BZ132" t="str">
        <f t="shared" si="323"/>
        <v>51 Skilled agricultural and related trades</v>
      </c>
      <c r="CA132" s="68">
        <f t="shared" si="313"/>
        <v>-0.21252234744248488</v>
      </c>
      <c r="CB132" s="68">
        <f t="shared" si="313"/>
        <v>-6.3457102332068249E-2</v>
      </c>
      <c r="CC132" s="68">
        <f t="shared" si="313"/>
        <v>-1.5783304394113351E-2</v>
      </c>
      <c r="CD132" s="68">
        <f t="shared" si="313"/>
        <v>9.1009385330178771E-2</v>
      </c>
      <c r="CE132" s="68">
        <f t="shared" si="314"/>
        <v>7.522608093606542E-2</v>
      </c>
      <c r="CK132" t="str">
        <f t="shared" si="324"/>
        <v>51 Skilled agricultural and related trades</v>
      </c>
      <c r="CL132" s="68">
        <f t="shared" si="315"/>
        <v>-0.28506074540941895</v>
      </c>
      <c r="CM132" s="68">
        <f t="shared" si="315"/>
        <v>-0.23549424519097872</v>
      </c>
      <c r="CN132" s="68">
        <f t="shared" si="315"/>
        <v>-0.22516362399020706</v>
      </c>
      <c r="CO132" s="68">
        <f t="shared" si="315"/>
        <v>-0.34769762110488794</v>
      </c>
      <c r="CP132" s="68">
        <f t="shared" si="316"/>
        <v>-0.57286124509509495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7.1375515651719672E-4</v>
      </c>
      <c r="C133" s="27">
        <f t="shared" si="299"/>
        <v>-3.6159339790497336E-3</v>
      </c>
      <c r="D133" s="27">
        <f t="shared" si="299"/>
        <v>2.3869783663153007E-3</v>
      </c>
      <c r="E133" s="27">
        <f t="shared" si="299"/>
        <v>5.2459015017575859E-3</v>
      </c>
      <c r="F133" s="27">
        <f t="shared" si="300"/>
        <v>7.6328798680728865E-3</v>
      </c>
      <c r="L133" t="str">
        <f t="shared" si="317"/>
        <v>52 Skilled metal, electrical and electronic trades</v>
      </c>
      <c r="M133" s="27">
        <f t="shared" si="301"/>
        <v>0.13659036292138477</v>
      </c>
      <c r="N133" s="27">
        <f t="shared" si="301"/>
        <v>-0.14661204519492455</v>
      </c>
      <c r="O133" s="27">
        <f t="shared" si="301"/>
        <v>0.27352712790605649</v>
      </c>
      <c r="P133" s="27">
        <f t="shared" si="301"/>
        <v>0.42388864776926771</v>
      </c>
      <c r="Q133" s="27">
        <f t="shared" si="302"/>
        <v>0.6974157756753242</v>
      </c>
      <c r="W133" t="str">
        <f t="shared" si="318"/>
        <v>52 Skilled metal, electrical and electronic trades</v>
      </c>
      <c r="X133" s="27">
        <f t="shared" si="303"/>
        <v>-4.7332769014154508E-3</v>
      </c>
      <c r="Y133" s="27">
        <f t="shared" si="303"/>
        <v>-0.2482509181146455</v>
      </c>
      <c r="Z133" s="27">
        <f t="shared" si="303"/>
        <v>0.27493607128079423</v>
      </c>
      <c r="AA133" s="27">
        <f t="shared" si="303"/>
        <v>0.31147993178433087</v>
      </c>
      <c r="AB133" s="27">
        <f t="shared" si="304"/>
        <v>0.58641600306512509</v>
      </c>
      <c r="AH133" t="str">
        <f t="shared" si="319"/>
        <v>52 Skilled metal, electrical and electronic trades</v>
      </c>
      <c r="AI133" s="27">
        <f t="shared" si="305"/>
        <v>-4.0154952046548953E-2</v>
      </c>
      <c r="AJ133" s="27">
        <f t="shared" si="305"/>
        <v>-7.866623143297502E-2</v>
      </c>
      <c r="AK133" s="27">
        <f t="shared" si="305"/>
        <v>4.9801339141935297E-2</v>
      </c>
      <c r="AL133" s="27">
        <f t="shared" si="305"/>
        <v>0.10130831373001037</v>
      </c>
      <c r="AM133" s="27">
        <f t="shared" si="306"/>
        <v>0.15110965287194567</v>
      </c>
      <c r="AS133" t="str">
        <f t="shared" si="320"/>
        <v>52 Skilled metal, electrical and electronic trades</v>
      </c>
      <c r="AT133" s="27">
        <f t="shared" si="307"/>
        <v>-0.14646829486832491</v>
      </c>
      <c r="AU133" s="27">
        <f t="shared" si="307"/>
        <v>-0.24166465667665471</v>
      </c>
      <c r="AV133" s="27">
        <f t="shared" si="307"/>
        <v>0.11439256372033069</v>
      </c>
      <c r="AW133" s="27">
        <f t="shared" si="307"/>
        <v>0.21985732909767552</v>
      </c>
      <c r="AX133" s="27">
        <f t="shared" si="308"/>
        <v>0.33424989281800621</v>
      </c>
      <c r="BD133" t="str">
        <f t="shared" si="321"/>
        <v>52 Skilled metal, electrical and electronic trades</v>
      </c>
      <c r="BE133" s="27">
        <f t="shared" si="309"/>
        <v>1.2284669832154496</v>
      </c>
      <c r="BF133" s="27">
        <f t="shared" si="309"/>
        <v>-1.8419173784674214</v>
      </c>
      <c r="BG133" s="27">
        <f t="shared" si="309"/>
        <v>0.11164426229340485</v>
      </c>
      <c r="BH133" s="27">
        <f t="shared" si="309"/>
        <v>-0.37540460817222154</v>
      </c>
      <c r="BI133" s="27">
        <f t="shared" si="310"/>
        <v>-0.26376034587881669</v>
      </c>
      <c r="BO133" t="str">
        <f t="shared" si="322"/>
        <v>52 Skilled metal, electrical and electronic trades</v>
      </c>
      <c r="BP133" s="27">
        <f t="shared" si="311"/>
        <v>0.42680767818303433</v>
      </c>
      <c r="BQ133" s="27">
        <f t="shared" si="311"/>
        <v>-1.3643468221727426</v>
      </c>
      <c r="BR133" s="27">
        <f t="shared" si="311"/>
        <v>-4.0797697722821269E-2</v>
      </c>
      <c r="BS133" s="27">
        <f t="shared" si="311"/>
        <v>-0.81909624103878809</v>
      </c>
      <c r="BT133" s="27">
        <f t="shared" si="312"/>
        <v>-0.85989393876160936</v>
      </c>
      <c r="BZ133" t="str">
        <f t="shared" si="323"/>
        <v>52 Skilled metal, electrical and electronic trades</v>
      </c>
      <c r="CA133" s="68">
        <f t="shared" si="313"/>
        <v>-0.29179500702163352</v>
      </c>
      <c r="CB133" s="68">
        <f t="shared" si="313"/>
        <v>-0.37780260759516127</v>
      </c>
      <c r="CC133" s="68">
        <f t="shared" si="313"/>
        <v>-0.51891945030779141</v>
      </c>
      <c r="CD133" s="68">
        <f t="shared" si="313"/>
        <v>-1.1116945638396007</v>
      </c>
      <c r="CE133" s="68">
        <f t="shared" si="314"/>
        <v>-1.6306140141473922</v>
      </c>
      <c r="CK133" t="str">
        <f t="shared" si="324"/>
        <v>52 Skilled metal, electrical and electronic trades</v>
      </c>
      <c r="CL133" s="68">
        <f t="shared" si="315"/>
        <v>-0.30357574322707159</v>
      </c>
      <c r="CM133" s="68">
        <f t="shared" si="315"/>
        <v>-0.35214874186196621</v>
      </c>
      <c r="CN133" s="68">
        <f t="shared" si="315"/>
        <v>-0.55245658362439221</v>
      </c>
      <c r="CO133" s="68">
        <f t="shared" si="315"/>
        <v>-0.34195617155116753</v>
      </c>
      <c r="CP133" s="68">
        <f t="shared" si="316"/>
        <v>-0.89441275517555974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-8.1974627623001423E-4</v>
      </c>
      <c r="C134" s="27">
        <f t="shared" si="299"/>
        <v>-2.3547269835557136E-3</v>
      </c>
      <c r="D134" s="27">
        <f t="shared" si="299"/>
        <v>1.9243234156731399E-3</v>
      </c>
      <c r="E134" s="27">
        <f t="shared" si="299"/>
        <v>4.2647717421003678E-4</v>
      </c>
      <c r="F134" s="27">
        <f t="shared" si="300"/>
        <v>2.3508005898831767E-3</v>
      </c>
      <c r="L134" t="str">
        <f t="shared" si="317"/>
        <v>53 Skilled construction and building trades</v>
      </c>
      <c r="M134" s="27">
        <f t="shared" si="301"/>
        <v>6.3246936026848916E-2</v>
      </c>
      <c r="N134" s="27">
        <f t="shared" si="301"/>
        <v>-6.3978784506531466E-2</v>
      </c>
      <c r="O134" s="27">
        <f t="shared" si="301"/>
        <v>6.5522226925722571E-2</v>
      </c>
      <c r="P134" s="27">
        <f t="shared" si="301"/>
        <v>0.10145098542563472</v>
      </c>
      <c r="Q134" s="27">
        <f t="shared" si="302"/>
        <v>0.16697321235135729</v>
      </c>
      <c r="W134" t="str">
        <f t="shared" si="318"/>
        <v>53 Skilled construction and building trades</v>
      </c>
      <c r="X134" s="27">
        <f t="shared" si="303"/>
        <v>-8.3028199950412329E-3</v>
      </c>
      <c r="Y134" s="27">
        <f t="shared" si="303"/>
        <v>-0.12429856955423102</v>
      </c>
      <c r="Z134" s="27">
        <f t="shared" si="303"/>
        <v>0.134747858838975</v>
      </c>
      <c r="AA134" s="27">
        <f t="shared" si="303"/>
        <v>9.4980562510855293E-2</v>
      </c>
      <c r="AB134" s="27">
        <f t="shared" si="304"/>
        <v>0.22972842134983029</v>
      </c>
      <c r="AH134" t="str">
        <f t="shared" si="319"/>
        <v>53 Skilled construction and building trades</v>
      </c>
      <c r="AI134" s="27">
        <f t="shared" si="305"/>
        <v>7.1196227892718678E-2</v>
      </c>
      <c r="AJ134" s="27">
        <f t="shared" si="305"/>
        <v>-5.9096554986244776E-2</v>
      </c>
      <c r="AK134" s="27">
        <f t="shared" si="305"/>
        <v>7.8935941413398769E-2</v>
      </c>
      <c r="AL134" s="27">
        <f t="shared" si="305"/>
        <v>8.2687716204809913E-2</v>
      </c>
      <c r="AM134" s="27">
        <f t="shared" si="306"/>
        <v>0.16162365761820868</v>
      </c>
      <c r="AS134" t="str">
        <f t="shared" si="320"/>
        <v>53 Skilled construction and building trades</v>
      </c>
      <c r="AT134" s="27">
        <f t="shared" si="307"/>
        <v>7.6839266899677239E-2</v>
      </c>
      <c r="AU134" s="27">
        <f t="shared" si="307"/>
        <v>-0.10047280164093852</v>
      </c>
      <c r="AV134" s="27">
        <f t="shared" si="307"/>
        <v>0.13385236589107818</v>
      </c>
      <c r="AW134" s="27">
        <f t="shared" si="307"/>
        <v>5.8910163480568434E-2</v>
      </c>
      <c r="AX134" s="27">
        <f t="shared" si="308"/>
        <v>0.19276252937164662</v>
      </c>
      <c r="BD134" t="str">
        <f t="shared" si="321"/>
        <v>53 Skilled construction and building trades</v>
      </c>
      <c r="BE134" s="27">
        <f t="shared" si="309"/>
        <v>1.437861881298458</v>
      </c>
      <c r="BF134" s="27">
        <f t="shared" si="309"/>
        <v>-1.3691879354179868</v>
      </c>
      <c r="BG134" s="27">
        <f t="shared" si="309"/>
        <v>0.24384105596925654</v>
      </c>
      <c r="BH134" s="27">
        <f t="shared" si="309"/>
        <v>-0.61679173612286142</v>
      </c>
      <c r="BI134" s="27">
        <f t="shared" si="310"/>
        <v>-0.37295068015360489</v>
      </c>
      <c r="BO134" t="str">
        <f t="shared" si="322"/>
        <v>53 Skilled construction and building trades</v>
      </c>
      <c r="BP134" s="27">
        <f t="shared" si="311"/>
        <v>1.8054075993486141</v>
      </c>
      <c r="BQ134" s="27">
        <f t="shared" si="311"/>
        <v>-1.5904968171093499</v>
      </c>
      <c r="BR134" s="27">
        <f t="shared" si="311"/>
        <v>0.89000065487110991</v>
      </c>
      <c r="BS134" s="27">
        <f t="shared" si="311"/>
        <v>-0.35640929351995254</v>
      </c>
      <c r="BT134" s="27">
        <f t="shared" si="312"/>
        <v>0.53359136135115737</v>
      </c>
      <c r="BZ134" t="str">
        <f t="shared" si="323"/>
        <v>53 Skilled construction and building trades</v>
      </c>
      <c r="CA134" s="68">
        <f t="shared" si="313"/>
        <v>0.11296379589790018</v>
      </c>
      <c r="CB134" s="68">
        <f t="shared" si="313"/>
        <v>-0.44676136755931273</v>
      </c>
      <c r="CC134" s="68">
        <f t="shared" si="313"/>
        <v>-0.32297860174834492</v>
      </c>
      <c r="CD134" s="68">
        <f t="shared" si="313"/>
        <v>-0.75850276409027173</v>
      </c>
      <c r="CE134" s="68">
        <f t="shared" si="314"/>
        <v>-1.0814813658386166</v>
      </c>
      <c r="CK134" t="str">
        <f t="shared" si="324"/>
        <v>53 Skilled construction and building trades</v>
      </c>
      <c r="CL134" s="68">
        <f t="shared" si="315"/>
        <v>0.1521653192524699</v>
      </c>
      <c r="CM134" s="68">
        <f t="shared" si="315"/>
        <v>-0.50787163366856003</v>
      </c>
      <c r="CN134" s="68">
        <f t="shared" si="315"/>
        <v>-1.0215413430051785</v>
      </c>
      <c r="CO134" s="68">
        <f t="shared" si="315"/>
        <v>-0.90669358771954811</v>
      </c>
      <c r="CP134" s="68">
        <f t="shared" si="316"/>
        <v>-1.9282349307247266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1.8936334173177277E-4</v>
      </c>
      <c r="C135" s="27">
        <f t="shared" si="299"/>
        <v>-2.5943102757786593E-3</v>
      </c>
      <c r="D135" s="27">
        <f t="shared" si="299"/>
        <v>8.76625927646911E-3</v>
      </c>
      <c r="E135" s="27">
        <f t="shared" si="299"/>
        <v>1.2690212951378628E-2</v>
      </c>
      <c r="F135" s="27">
        <f t="shared" si="300"/>
        <v>2.1456472227847738E-2</v>
      </c>
      <c r="L135" t="str">
        <f t="shared" si="317"/>
        <v>54 Textiles, printing and other skilled trades</v>
      </c>
      <c r="M135" s="27">
        <f t="shared" si="301"/>
        <v>6.0860607086932833E-2</v>
      </c>
      <c r="N135" s="27">
        <f t="shared" si="301"/>
        <v>2.5102766462659742E-2</v>
      </c>
      <c r="O135" s="27">
        <f t="shared" si="301"/>
        <v>9.9021054672280617E-2</v>
      </c>
      <c r="P135" s="27">
        <f t="shared" si="301"/>
        <v>0.23261503259086119</v>
      </c>
      <c r="Q135" s="27">
        <f t="shared" si="302"/>
        <v>0.33163608726314181</v>
      </c>
      <c r="W135" t="str">
        <f t="shared" si="318"/>
        <v>54 Textiles, printing and other skilled trades</v>
      </c>
      <c r="X135" s="27">
        <f t="shared" si="303"/>
        <v>-0.11550064175168429</v>
      </c>
      <c r="Y135" s="27">
        <f t="shared" si="303"/>
        <v>7.5020562728805751E-2</v>
      </c>
      <c r="Z135" s="27">
        <f t="shared" si="303"/>
        <v>0.12491677128941403</v>
      </c>
      <c r="AA135" s="27">
        <f t="shared" si="303"/>
        <v>0.22103149191674598</v>
      </c>
      <c r="AB135" s="27">
        <f t="shared" si="304"/>
        <v>0.34594826320616001</v>
      </c>
      <c r="AH135" t="str">
        <f t="shared" si="319"/>
        <v>54 Textiles, printing and other skilled trades</v>
      </c>
      <c r="AI135" s="27">
        <f t="shared" si="305"/>
        <v>-7.0943283028401305E-2</v>
      </c>
      <c r="AJ135" s="27">
        <f t="shared" si="305"/>
        <v>5.7058603946864184E-2</v>
      </c>
      <c r="AK135" s="27">
        <f t="shared" si="305"/>
        <v>1.2106672575429966E-2</v>
      </c>
      <c r="AL135" s="27">
        <f t="shared" si="305"/>
        <v>6.4122960350631586E-2</v>
      </c>
      <c r="AM135" s="27">
        <f t="shared" si="306"/>
        <v>7.6229632926061552E-2</v>
      </c>
      <c r="AS135" t="str">
        <f t="shared" si="320"/>
        <v>54 Textiles, printing and other skilled trades</v>
      </c>
      <c r="AT135" s="27">
        <f t="shared" si="307"/>
        <v>-7.4779485754846831E-2</v>
      </c>
      <c r="AU135" s="27">
        <f t="shared" si="307"/>
        <v>4.7715394061118799E-2</v>
      </c>
      <c r="AV135" s="27">
        <f t="shared" si="307"/>
        <v>2.9855993150677052E-2</v>
      </c>
      <c r="AW135" s="27">
        <f t="shared" si="307"/>
        <v>6.2576404713133471E-2</v>
      </c>
      <c r="AX135" s="27">
        <f t="shared" si="308"/>
        <v>9.2432397863810523E-2</v>
      </c>
      <c r="BD135" t="str">
        <f t="shared" si="321"/>
        <v>54 Textiles, printing and other skilled trades</v>
      </c>
      <c r="BE135" s="27">
        <f t="shared" si="309"/>
        <v>-8.3833344581373037E-2</v>
      </c>
      <c r="BF135" s="27">
        <f t="shared" si="309"/>
        <v>-8.0048052233819167E-2</v>
      </c>
      <c r="BG135" s="27">
        <f t="shared" si="309"/>
        <v>0.19693200070152272</v>
      </c>
      <c r="BH135" s="27">
        <f t="shared" si="309"/>
        <v>-6.7161616821485026E-3</v>
      </c>
      <c r="BI135" s="27">
        <f t="shared" si="310"/>
        <v>0.19021583901937422</v>
      </c>
      <c r="BO135" t="str">
        <f t="shared" si="322"/>
        <v>54 Textiles, printing and other skilled trades</v>
      </c>
      <c r="BP135" s="27">
        <f t="shared" si="311"/>
        <v>-0.46116847934141081</v>
      </c>
      <c r="BQ135" s="27">
        <f t="shared" si="311"/>
        <v>-0.13177481553468695</v>
      </c>
      <c r="BR135" s="27">
        <f t="shared" si="311"/>
        <v>-4.3812665628530478E-2</v>
      </c>
      <c r="BS135" s="27">
        <f t="shared" si="311"/>
        <v>-0.11115425101929644</v>
      </c>
      <c r="BT135" s="27">
        <f t="shared" si="312"/>
        <v>-0.15496691664782691</v>
      </c>
      <c r="BZ135" t="str">
        <f t="shared" si="323"/>
        <v>54 Textiles, printing and other skilled trades</v>
      </c>
      <c r="CA135" s="68">
        <f t="shared" si="313"/>
        <v>-0.50290621399607183</v>
      </c>
      <c r="CB135" s="68">
        <f t="shared" si="313"/>
        <v>-3.1399085756465439E-2</v>
      </c>
      <c r="CC135" s="68">
        <f t="shared" si="313"/>
        <v>-0.21867501464918182</v>
      </c>
      <c r="CD135" s="68">
        <f t="shared" si="313"/>
        <v>-0.60374734545145348</v>
      </c>
      <c r="CE135" s="68">
        <f t="shared" si="314"/>
        <v>-0.8224223601006353</v>
      </c>
      <c r="CK135" t="str">
        <f t="shared" si="324"/>
        <v>54 Textiles, printing and other skilled trades</v>
      </c>
      <c r="CL135" s="68">
        <f t="shared" si="315"/>
        <v>-0.47078668847533245</v>
      </c>
      <c r="CM135" s="68">
        <f t="shared" si="315"/>
        <v>7.9354960245888062E-2</v>
      </c>
      <c r="CN135" s="68">
        <f t="shared" si="315"/>
        <v>-0.56854646078772564</v>
      </c>
      <c r="CO135" s="68">
        <f t="shared" si="315"/>
        <v>-0.22485695563292712</v>
      </c>
      <c r="CP135" s="68">
        <f t="shared" si="316"/>
        <v>-0.79340341642065271</v>
      </c>
    </row>
    <row r="136" spans="1:94" x14ac:dyDescent="0.2">
      <c r="A136" t="str">
        <f t="shared" si="298"/>
        <v>61 Caring personal service occupations</v>
      </c>
      <c r="B136" s="27">
        <f t="shared" si="299"/>
        <v>7.1717004888753183E-3</v>
      </c>
      <c r="C136" s="27">
        <f t="shared" si="299"/>
        <v>2.0259767777607365E-4</v>
      </c>
      <c r="D136" s="27">
        <f t="shared" si="299"/>
        <v>1.0906019678955669E-2</v>
      </c>
      <c r="E136" s="27">
        <f t="shared" si="299"/>
        <v>3.0839182505805258E-2</v>
      </c>
      <c r="F136" s="27">
        <f t="shared" si="300"/>
        <v>4.1745202184760924E-2</v>
      </c>
      <c r="L136" t="str">
        <f t="shared" si="317"/>
        <v>61 Caring personal service occupations</v>
      </c>
      <c r="M136" s="27">
        <f t="shared" si="301"/>
        <v>0.50754953382093682</v>
      </c>
      <c r="N136" s="27">
        <f t="shared" si="301"/>
        <v>5.0603896627293699E-2</v>
      </c>
      <c r="O136" s="27">
        <f t="shared" si="301"/>
        <v>0.69754320117976754</v>
      </c>
      <c r="P136" s="27">
        <f t="shared" si="301"/>
        <v>2.1137783199879605</v>
      </c>
      <c r="Q136" s="27">
        <f t="shared" si="302"/>
        <v>2.811321521167728</v>
      </c>
      <c r="W136" t="str">
        <f t="shared" si="318"/>
        <v>61 Caring personal service occupations</v>
      </c>
      <c r="X136" s="27">
        <f t="shared" si="303"/>
        <v>6.4142470715002453E-2</v>
      </c>
      <c r="Y136" s="27">
        <f t="shared" si="303"/>
        <v>0.7253186207310689</v>
      </c>
      <c r="Z136" s="27">
        <f t="shared" si="303"/>
        <v>0.84155893423456973</v>
      </c>
      <c r="AA136" s="27">
        <f t="shared" si="303"/>
        <v>1.7394564223714246</v>
      </c>
      <c r="AB136" s="27">
        <f t="shared" si="304"/>
        <v>2.5810153566059943</v>
      </c>
      <c r="AH136" t="str">
        <f t="shared" si="319"/>
        <v>61 Caring personal service occupations</v>
      </c>
      <c r="AI136" s="27">
        <f t="shared" si="305"/>
        <v>-0.38007525443162216</v>
      </c>
      <c r="AJ136" s="27">
        <f t="shared" si="305"/>
        <v>0.64709348177910186</v>
      </c>
      <c r="AK136" s="27">
        <f t="shared" si="305"/>
        <v>0.10024974734859793</v>
      </c>
      <c r="AL136" s="27">
        <f t="shared" si="305"/>
        <v>0.48100011825727318</v>
      </c>
      <c r="AM136" s="27">
        <f t="shared" si="306"/>
        <v>0.58124986560587111</v>
      </c>
      <c r="AS136" t="str">
        <f t="shared" si="320"/>
        <v>61 Caring personal service occupations</v>
      </c>
      <c r="AT136" s="27">
        <f t="shared" si="307"/>
        <v>-5.0594352129993192E-2</v>
      </c>
      <c r="AU136" s="27">
        <f t="shared" si="307"/>
        <v>0.32526334107998456</v>
      </c>
      <c r="AV136" s="27">
        <f t="shared" si="307"/>
        <v>9.0359037617071536E-2</v>
      </c>
      <c r="AW136" s="27">
        <f t="shared" si="307"/>
        <v>0.39760433458524469</v>
      </c>
      <c r="AX136" s="27">
        <f t="shared" si="308"/>
        <v>0.48796337220231623</v>
      </c>
      <c r="BD136" t="str">
        <f t="shared" si="321"/>
        <v>61 Caring personal service occupations</v>
      </c>
      <c r="BE136" s="27">
        <f t="shared" si="309"/>
        <v>1.8872098318341948</v>
      </c>
      <c r="BF136" s="27">
        <f t="shared" si="309"/>
        <v>-0.70010013171579288</v>
      </c>
      <c r="BG136" s="27">
        <f t="shared" si="309"/>
        <v>1.5068793775721421</v>
      </c>
      <c r="BH136" s="27">
        <f t="shared" si="309"/>
        <v>1.3323075721972089</v>
      </c>
      <c r="BI136" s="27">
        <f t="shared" si="310"/>
        <v>2.8391869497693509</v>
      </c>
      <c r="BO136" t="str">
        <f t="shared" si="322"/>
        <v>61 Caring personal service occupations</v>
      </c>
      <c r="BP136" s="27">
        <f t="shared" si="311"/>
        <v>0.21326187087537996</v>
      </c>
      <c r="BQ136" s="27">
        <f t="shared" si="311"/>
        <v>-2.0312503452366073</v>
      </c>
      <c r="BR136" s="27">
        <f t="shared" si="311"/>
        <v>0.58082410596598244</v>
      </c>
      <c r="BS136" s="27">
        <f t="shared" si="311"/>
        <v>-1.7827423354815348</v>
      </c>
      <c r="BT136" s="27">
        <f t="shared" si="312"/>
        <v>-1.2019182295155524</v>
      </c>
      <c r="BZ136" t="str">
        <f t="shared" si="323"/>
        <v>61 Caring personal service occupations</v>
      </c>
      <c r="CA136" s="68">
        <f t="shared" si="313"/>
        <v>-1.3660482602479047</v>
      </c>
      <c r="CB136" s="68">
        <f t="shared" si="313"/>
        <v>-0.32939252102772154</v>
      </c>
      <c r="CC136" s="68">
        <f t="shared" si="313"/>
        <v>-0.40478025101794324</v>
      </c>
      <c r="CD136" s="68">
        <f t="shared" si="313"/>
        <v>-0.27499067701093949</v>
      </c>
      <c r="CE136" s="68">
        <f t="shared" si="314"/>
        <v>-0.67977092802888273</v>
      </c>
      <c r="CK136" t="str">
        <f t="shared" si="324"/>
        <v>61 Caring personal service occupations</v>
      </c>
      <c r="CL136" s="68">
        <f t="shared" si="315"/>
        <v>-0.15671769183862505</v>
      </c>
      <c r="CM136" s="68">
        <f t="shared" si="315"/>
        <v>2.9734231136837264E-2</v>
      </c>
      <c r="CN136" s="68">
        <f t="shared" si="315"/>
        <v>-0.11300460225832798</v>
      </c>
      <c r="CO136" s="68">
        <f t="shared" si="315"/>
        <v>-0.11420549155523502</v>
      </c>
      <c r="CP136" s="68">
        <f t="shared" si="316"/>
        <v>-0.227210093813563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7.4911303763258216E-3</v>
      </c>
      <c r="C137" s="27">
        <f t="shared" si="299"/>
        <v>1.5187539521270971E-3</v>
      </c>
      <c r="D137" s="27">
        <f t="shared" si="299"/>
        <v>8.6521486353490912E-3</v>
      </c>
      <c r="E137" s="27">
        <f t="shared" si="299"/>
        <v>2.2640341250828817E-2</v>
      </c>
      <c r="F137" s="27">
        <f t="shared" si="300"/>
        <v>3.1292489886177909E-2</v>
      </c>
      <c r="L137" t="str">
        <f t="shared" si="317"/>
        <v>62 Leisure, travel and related personal service occupations</v>
      </c>
      <c r="M137" s="27">
        <f t="shared" si="301"/>
        <v>5.911073963064517E-2</v>
      </c>
      <c r="N137" s="27">
        <f t="shared" si="301"/>
        <v>-3.4458999967512671E-3</v>
      </c>
      <c r="O137" s="27">
        <f t="shared" si="301"/>
        <v>8.7999909803713361E-2</v>
      </c>
      <c r="P137" s="27">
        <f t="shared" si="301"/>
        <v>0.29591192594213184</v>
      </c>
      <c r="Q137" s="27">
        <f t="shared" si="302"/>
        <v>0.3839118357458452</v>
      </c>
      <c r="W137" t="str">
        <f t="shared" si="318"/>
        <v>62 Leisure, travel and related personal service occupations</v>
      </c>
      <c r="X137" s="27">
        <f t="shared" si="303"/>
        <v>7.5453951962989096E-2</v>
      </c>
      <c r="Y137" s="27">
        <f t="shared" si="303"/>
        <v>4.3048589558476458E-2</v>
      </c>
      <c r="Z137" s="27">
        <f t="shared" si="303"/>
        <v>0.26813967487184787</v>
      </c>
      <c r="AA137" s="27">
        <f t="shared" si="303"/>
        <v>0.56607575255482634</v>
      </c>
      <c r="AB137" s="27">
        <f t="shared" si="304"/>
        <v>0.83421542742667421</v>
      </c>
      <c r="AH137" t="str">
        <f t="shared" si="319"/>
        <v>62 Leisure, travel and related personal service occupations</v>
      </c>
      <c r="AI137" s="27">
        <f t="shared" si="305"/>
        <v>2.5793739736529986E-2</v>
      </c>
      <c r="AJ137" s="27">
        <f t="shared" si="305"/>
        <v>5.3491489707773288E-2</v>
      </c>
      <c r="AK137" s="27">
        <f t="shared" si="305"/>
        <v>0.11503842373556594</v>
      </c>
      <c r="AL137" s="27">
        <f t="shared" si="305"/>
        <v>0.31695714343166337</v>
      </c>
      <c r="AM137" s="27">
        <f t="shared" si="306"/>
        <v>0.43199556716722931</v>
      </c>
      <c r="AS137" t="str">
        <f t="shared" si="320"/>
        <v>62 Leisure, travel and related personal service occupations</v>
      </c>
      <c r="AT137" s="27">
        <f t="shared" si="307"/>
        <v>2.262489821723157E-2</v>
      </c>
      <c r="AU137" s="27">
        <f t="shared" si="307"/>
        <v>8.5962232490885859E-2</v>
      </c>
      <c r="AV137" s="27">
        <f t="shared" si="307"/>
        <v>0.16335144852260108</v>
      </c>
      <c r="AW137" s="27">
        <f t="shared" si="307"/>
        <v>0.4029808772359661</v>
      </c>
      <c r="AX137" s="27">
        <f t="shared" si="308"/>
        <v>0.56633232575856718</v>
      </c>
      <c r="BD137" t="str">
        <f t="shared" si="321"/>
        <v>62 Leisure, travel and related personal service occupations</v>
      </c>
      <c r="BE137" s="27">
        <f t="shared" si="309"/>
        <v>-0.11649046118641682</v>
      </c>
      <c r="BF137" s="27">
        <f t="shared" si="309"/>
        <v>-0.28497724135117775</v>
      </c>
      <c r="BG137" s="27">
        <f t="shared" si="309"/>
        <v>5.2911194437035292E-2</v>
      </c>
      <c r="BH137" s="27">
        <f t="shared" si="309"/>
        <v>-9.9823647988937392E-2</v>
      </c>
      <c r="BI137" s="27">
        <f t="shared" si="310"/>
        <v>-4.69124535519021E-2</v>
      </c>
      <c r="BO137" t="str">
        <f t="shared" si="322"/>
        <v>62 Leisure, travel and related personal service occupations</v>
      </c>
      <c r="BP137" s="27">
        <f t="shared" si="311"/>
        <v>-0.17830151762800028</v>
      </c>
      <c r="BQ137" s="27">
        <f t="shared" si="311"/>
        <v>-0.65214277438987267</v>
      </c>
      <c r="BR137" s="27">
        <f t="shared" si="311"/>
        <v>2.8338170118845429E-2</v>
      </c>
      <c r="BS137" s="27">
        <f t="shared" si="311"/>
        <v>-0.45295549975635385</v>
      </c>
      <c r="BT137" s="27">
        <f t="shared" si="312"/>
        <v>-0.42461732963750842</v>
      </c>
      <c r="BZ137" t="str">
        <f t="shared" si="323"/>
        <v>62 Leisure, travel and related personal service occupations</v>
      </c>
      <c r="CA137" s="68">
        <f t="shared" si="313"/>
        <v>-0.18880092194138243</v>
      </c>
      <c r="CB137" s="68">
        <f t="shared" si="313"/>
        <v>-0.290021829036609</v>
      </c>
      <c r="CC137" s="68">
        <f t="shared" si="313"/>
        <v>-0.11379207588670859</v>
      </c>
      <c r="CD137" s="68">
        <f t="shared" si="313"/>
        <v>-0.47520534919511126</v>
      </c>
      <c r="CE137" s="68">
        <f t="shared" si="314"/>
        <v>-0.58899742508181985</v>
      </c>
      <c r="CK137" t="str">
        <f t="shared" si="324"/>
        <v>62 Leisure, travel and related personal service occupations</v>
      </c>
      <c r="CL137" s="68">
        <f t="shared" si="315"/>
        <v>-0.26427951532999761</v>
      </c>
      <c r="CM137" s="68">
        <f t="shared" si="315"/>
        <v>7.7302141596272689E-3</v>
      </c>
      <c r="CN137" s="68">
        <f t="shared" si="315"/>
        <v>-0.29993304904166629</v>
      </c>
      <c r="CO137" s="68">
        <f t="shared" si="315"/>
        <v>-0.19352514139717125</v>
      </c>
      <c r="CP137" s="68">
        <f t="shared" si="316"/>
        <v>-0.49345819043883754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6.2591284881437681E-4</v>
      </c>
      <c r="C138" s="27">
        <f t="shared" si="299"/>
        <v>-3.1922837483702423E-4</v>
      </c>
      <c r="D138" s="27">
        <f t="shared" si="299"/>
        <v>7.1599762868484302E-4</v>
      </c>
      <c r="E138" s="27">
        <f t="shared" si="299"/>
        <v>1.3595602294095149E-3</v>
      </c>
      <c r="F138" s="27">
        <f t="shared" si="300"/>
        <v>2.0755578580943582E-3</v>
      </c>
      <c r="L138" t="str">
        <f t="shared" si="317"/>
        <v>63 Community and civil enforcement occupations</v>
      </c>
      <c r="M138" s="27">
        <f t="shared" si="301"/>
        <v>2.3631228313466777E-3</v>
      </c>
      <c r="N138" s="27">
        <f t="shared" si="301"/>
        <v>8.1120886299606079E-4</v>
      </c>
      <c r="O138" s="27">
        <f t="shared" si="301"/>
        <v>3.137740088880743E-3</v>
      </c>
      <c r="P138" s="27">
        <f t="shared" si="301"/>
        <v>1.4598758691698029E-2</v>
      </c>
      <c r="Q138" s="27">
        <f t="shared" si="302"/>
        <v>1.7736498780578772E-2</v>
      </c>
      <c r="W138" t="str">
        <f t="shared" si="318"/>
        <v>63 Community and civil enforcement occupations</v>
      </c>
      <c r="X138" s="27">
        <f t="shared" si="303"/>
        <v>-6.1165752732813827E-3</v>
      </c>
      <c r="Y138" s="27">
        <f t="shared" si="303"/>
        <v>1.2605790276723289E-2</v>
      </c>
      <c r="Z138" s="27">
        <f t="shared" si="303"/>
        <v>1.1022223682349716E-2</v>
      </c>
      <c r="AA138" s="27">
        <f t="shared" si="303"/>
        <v>2.6493077307087887E-2</v>
      </c>
      <c r="AB138" s="27">
        <f t="shared" si="304"/>
        <v>3.7515300989437603E-2</v>
      </c>
      <c r="AH138" t="str">
        <f t="shared" si="319"/>
        <v>63 Community and civil enforcement occupations</v>
      </c>
      <c r="AI138" s="27">
        <f t="shared" si="305"/>
        <v>-3.6537267410918159E-3</v>
      </c>
      <c r="AJ138" s="27">
        <f t="shared" si="305"/>
        <v>6.3247597246598834E-3</v>
      </c>
      <c r="AK138" s="27">
        <f t="shared" si="305"/>
        <v>-1.1379400313598839E-3</v>
      </c>
      <c r="AL138" s="27">
        <f t="shared" si="305"/>
        <v>7.4606415985247615E-3</v>
      </c>
      <c r="AM138" s="27">
        <f t="shared" si="306"/>
        <v>6.3227015671648776E-3</v>
      </c>
      <c r="AS138" t="str">
        <f t="shared" si="320"/>
        <v>63 Community and civil enforcement occupations</v>
      </c>
      <c r="AT138" s="27">
        <f t="shared" si="307"/>
        <v>-4.4612468151880406E-3</v>
      </c>
      <c r="AU138" s="27">
        <f t="shared" si="307"/>
        <v>5.6739165600674588E-3</v>
      </c>
      <c r="AV138" s="27">
        <f t="shared" si="307"/>
        <v>-3.8647164110345127E-3</v>
      </c>
      <c r="AW138" s="27">
        <f t="shared" si="307"/>
        <v>2.1134590068757099E-3</v>
      </c>
      <c r="AX138" s="27">
        <f t="shared" si="308"/>
        <v>-1.7512574041588028E-3</v>
      </c>
      <c r="BD138" t="str">
        <f t="shared" si="321"/>
        <v>63 Community and civil enforcement occupations</v>
      </c>
      <c r="BE138" s="27">
        <f t="shared" si="309"/>
        <v>-2.1774851448820361E-2</v>
      </c>
      <c r="BF138" s="27">
        <f t="shared" si="309"/>
        <v>2.3943485346279637E-2</v>
      </c>
      <c r="BG138" s="27">
        <f t="shared" si="309"/>
        <v>-2.3472636820984057E-2</v>
      </c>
      <c r="BH138" s="27">
        <f t="shared" si="309"/>
        <v>9.5422185266673606E-3</v>
      </c>
      <c r="BI138" s="27">
        <f t="shared" si="310"/>
        <v>-1.3930418294316696E-2</v>
      </c>
      <c r="BO138" t="str">
        <f t="shared" si="322"/>
        <v>63 Community and civil enforcement occupations</v>
      </c>
      <c r="BP138" s="27">
        <f t="shared" si="311"/>
        <v>-1.4053082420524624E-2</v>
      </c>
      <c r="BQ138" s="27">
        <f t="shared" si="311"/>
        <v>2.0046380592667432E-2</v>
      </c>
      <c r="BR138" s="27">
        <f t="shared" si="311"/>
        <v>-2.0752674847047417E-2</v>
      </c>
      <c r="BS138" s="27">
        <f t="shared" si="311"/>
        <v>7.4719032377018879E-3</v>
      </c>
      <c r="BT138" s="27">
        <f t="shared" si="312"/>
        <v>-1.3280771609345529E-2</v>
      </c>
      <c r="BZ138" t="str">
        <f t="shared" si="323"/>
        <v>63 Community and civil enforcement occupations</v>
      </c>
      <c r="CA138" s="68">
        <f t="shared" si="313"/>
        <v>-1.6506068342742153E-2</v>
      </c>
      <c r="CB138" s="68">
        <f t="shared" si="313"/>
        <v>2.0924241838974247E-2</v>
      </c>
      <c r="CC138" s="68">
        <f t="shared" si="313"/>
        <v>-2.4418076574220238E-2</v>
      </c>
      <c r="CD138" s="68">
        <f t="shared" si="313"/>
        <v>-1.5298918861688007E-2</v>
      </c>
      <c r="CE138" s="68">
        <f t="shared" si="314"/>
        <v>-3.9716995435908245E-2</v>
      </c>
      <c r="CK138" t="str">
        <f t="shared" si="324"/>
        <v>63 Community and civil enforcement occupations</v>
      </c>
      <c r="CL138" s="68">
        <f t="shared" si="315"/>
        <v>-2.2330848999808216E-2</v>
      </c>
      <c r="CM138" s="68">
        <f t="shared" si="315"/>
        <v>1.564604119013828E-2</v>
      </c>
      <c r="CN138" s="68">
        <f t="shared" si="315"/>
        <v>-2.9509343395440032E-2</v>
      </c>
      <c r="CO138" s="68">
        <f t="shared" si="315"/>
        <v>-8.3080602999411213E-3</v>
      </c>
      <c r="CP138" s="68">
        <f t="shared" si="316"/>
        <v>-3.7817403695381155E-2</v>
      </c>
    </row>
    <row r="139" spans="1:94" x14ac:dyDescent="0.2">
      <c r="A139" t="str">
        <f t="shared" si="298"/>
        <v>71 Sales occupations</v>
      </c>
      <c r="B139" s="27">
        <f t="shared" si="299"/>
        <v>1.1392775302878751E-2</v>
      </c>
      <c r="C139" s="27">
        <f t="shared" si="299"/>
        <v>-7.9258577445952272E-3</v>
      </c>
      <c r="D139" s="27">
        <f t="shared" si="299"/>
        <v>1.178122212223319E-2</v>
      </c>
      <c r="E139" s="27">
        <f t="shared" si="299"/>
        <v>3.1911210954572528E-2</v>
      </c>
      <c r="F139" s="27">
        <f t="shared" si="300"/>
        <v>4.3692433076805717E-2</v>
      </c>
      <c r="L139" t="str">
        <f t="shared" si="317"/>
        <v>71 Sales occupations</v>
      </c>
      <c r="M139" s="27">
        <f t="shared" si="301"/>
        <v>0.2089932419094781</v>
      </c>
      <c r="N139" s="27">
        <f t="shared" si="301"/>
        <v>-1.3888809758920706E-2</v>
      </c>
      <c r="O139" s="27">
        <f t="shared" si="301"/>
        <v>0.31271211511782271</v>
      </c>
      <c r="P139" s="27">
        <f t="shared" si="301"/>
        <v>0.95524600820796279</v>
      </c>
      <c r="Q139" s="27">
        <f t="shared" si="302"/>
        <v>1.2679581233257855</v>
      </c>
      <c r="W139" t="str">
        <f t="shared" si="318"/>
        <v>71 Sales occupations</v>
      </c>
      <c r="X139" s="27">
        <f t="shared" si="303"/>
        <v>-0.32975951105986967</v>
      </c>
      <c r="Y139" s="27">
        <f t="shared" si="303"/>
        <v>0.48239508883456583</v>
      </c>
      <c r="Z139" s="27">
        <f t="shared" si="303"/>
        <v>0.33197859000910546</v>
      </c>
      <c r="AA139" s="27">
        <f t="shared" si="303"/>
        <v>1.2990834605488999</v>
      </c>
      <c r="AB139" s="27">
        <f t="shared" si="304"/>
        <v>1.6310620505580053</v>
      </c>
      <c r="AH139" t="str">
        <f t="shared" si="319"/>
        <v>71 Sales occupations</v>
      </c>
      <c r="AI139" s="27">
        <f t="shared" si="305"/>
        <v>-0.14555449665930786</v>
      </c>
      <c r="AJ139" s="27">
        <f t="shared" si="305"/>
        <v>0.19665263919273834</v>
      </c>
      <c r="AK139" s="27">
        <f t="shared" si="305"/>
        <v>2.0764689277186887E-2</v>
      </c>
      <c r="AL139" s="27">
        <f t="shared" si="305"/>
        <v>0.33819460384107414</v>
      </c>
      <c r="AM139" s="27">
        <f t="shared" si="306"/>
        <v>0.35895929311826102</v>
      </c>
      <c r="AS139" t="str">
        <f t="shared" si="320"/>
        <v>71 Sales occupations</v>
      </c>
      <c r="AT139" s="27">
        <f t="shared" si="307"/>
        <v>-0.15804472159166982</v>
      </c>
      <c r="AU139" s="27">
        <f t="shared" si="307"/>
        <v>0.1155217916765483</v>
      </c>
      <c r="AV139" s="27">
        <f t="shared" si="307"/>
        <v>-1.6071354021141904E-2</v>
      </c>
      <c r="AW139" s="27">
        <f t="shared" si="307"/>
        <v>0.22674235004616872</v>
      </c>
      <c r="AX139" s="27">
        <f t="shared" si="308"/>
        <v>0.21067099602502681</v>
      </c>
      <c r="BD139" t="str">
        <f t="shared" si="321"/>
        <v>71 Sales occupations</v>
      </c>
      <c r="BE139" s="27">
        <f t="shared" si="309"/>
        <v>-0.1483124020431239</v>
      </c>
      <c r="BF139" s="27">
        <f t="shared" si="309"/>
        <v>-2.5849930461713022E-2</v>
      </c>
      <c r="BG139" s="27">
        <f t="shared" si="309"/>
        <v>-0.11584565286023274</v>
      </c>
      <c r="BH139" s="27">
        <f t="shared" si="309"/>
        <v>2.7887937171053423E-2</v>
      </c>
      <c r="BI139" s="27">
        <f t="shared" si="310"/>
        <v>-8.7957715689179317E-2</v>
      </c>
      <c r="BO139" t="str">
        <f t="shared" si="322"/>
        <v>71 Sales occupations</v>
      </c>
      <c r="BP139" s="27">
        <f t="shared" si="311"/>
        <v>-0.85384302173495463</v>
      </c>
      <c r="BQ139" s="27">
        <f t="shared" si="311"/>
        <v>-1.0520323930766491</v>
      </c>
      <c r="BR139" s="27">
        <f t="shared" si="311"/>
        <v>-0.3451890059785363</v>
      </c>
      <c r="BS139" s="27">
        <f t="shared" si="311"/>
        <v>-1.3585662322148364</v>
      </c>
      <c r="BT139" s="27">
        <f t="shared" si="312"/>
        <v>-1.7037552381933727</v>
      </c>
      <c r="BZ139" t="str">
        <f t="shared" si="323"/>
        <v>71 Sales occupations</v>
      </c>
      <c r="CA139" s="68">
        <f t="shared" si="313"/>
        <v>-0.80480969841556149</v>
      </c>
      <c r="CB139" s="68">
        <f t="shared" si="313"/>
        <v>-0.46662202707456668</v>
      </c>
      <c r="CC139" s="68">
        <f t="shared" si="313"/>
        <v>-1.1087273952379095</v>
      </c>
      <c r="CD139" s="68">
        <f t="shared" si="313"/>
        <v>-2.1857473070402982</v>
      </c>
      <c r="CE139" s="68">
        <f t="shared" si="314"/>
        <v>-3.2944747022782082</v>
      </c>
      <c r="CK139" t="str">
        <f t="shared" si="324"/>
        <v>71 Sales occupations</v>
      </c>
      <c r="CL139" s="68">
        <f t="shared" si="315"/>
        <v>-1.1271049558249517</v>
      </c>
      <c r="CM139" s="68">
        <f t="shared" si="315"/>
        <v>5.6349685102691893E-2</v>
      </c>
      <c r="CN139" s="68">
        <f t="shared" si="315"/>
        <v>-1.3817392772842818</v>
      </c>
      <c r="CO139" s="68">
        <f t="shared" si="315"/>
        <v>-0.78913050316743172</v>
      </c>
      <c r="CP139" s="68">
        <f t="shared" si="316"/>
        <v>-2.1708697804517136</v>
      </c>
    </row>
    <row r="140" spans="1:94" x14ac:dyDescent="0.2">
      <c r="A140" t="str">
        <f t="shared" si="298"/>
        <v>72 Customer service occupations</v>
      </c>
      <c r="B140" s="27">
        <f t="shared" si="299"/>
        <v>6.0682502713643796E-3</v>
      </c>
      <c r="C140" s="27">
        <f t="shared" si="299"/>
        <v>1.2991223807842719E-3</v>
      </c>
      <c r="D140" s="27">
        <f t="shared" si="299"/>
        <v>2.8373502333763352E-2</v>
      </c>
      <c r="E140" s="27">
        <f t="shared" si="299"/>
        <v>5.5282685270675577E-2</v>
      </c>
      <c r="F140" s="27">
        <f t="shared" si="300"/>
        <v>8.3656187604438936E-2</v>
      </c>
      <c r="L140" t="str">
        <f t="shared" si="317"/>
        <v>72 Customer service occupations</v>
      </c>
      <c r="M140" s="27">
        <f t="shared" si="301"/>
        <v>9.6232344811027687E-2</v>
      </c>
      <c r="N140" s="27">
        <f t="shared" si="301"/>
        <v>2.0952656104548439E-2</v>
      </c>
      <c r="O140" s="27">
        <f t="shared" si="301"/>
        <v>0.25345393242695624</v>
      </c>
      <c r="P140" s="27">
        <f t="shared" si="301"/>
        <v>0.50863264027969024</v>
      </c>
      <c r="Q140" s="27">
        <f t="shared" si="302"/>
        <v>0.76208657270664648</v>
      </c>
      <c r="W140" t="str">
        <f t="shared" si="318"/>
        <v>72 Customer service occupations</v>
      </c>
      <c r="X140" s="27">
        <f t="shared" si="303"/>
        <v>-1.7362058822617543E-2</v>
      </c>
      <c r="Y140" s="27">
        <f t="shared" si="303"/>
        <v>0.25128610001711049</v>
      </c>
      <c r="Z140" s="27">
        <f t="shared" si="303"/>
        <v>0.62725558094999179</v>
      </c>
      <c r="AA140" s="27">
        <f t="shared" si="303"/>
        <v>0.82856437387549242</v>
      </c>
      <c r="AB140" s="27">
        <f t="shared" si="304"/>
        <v>1.4558199548254842</v>
      </c>
      <c r="AH140" t="str">
        <f t="shared" si="319"/>
        <v>72 Customer service occupations</v>
      </c>
      <c r="AI140" s="27">
        <f t="shared" si="305"/>
        <v>9.3051050618795927E-3</v>
      </c>
      <c r="AJ140" s="27">
        <f t="shared" si="305"/>
        <v>0.10148154291580613</v>
      </c>
      <c r="AK140" s="27">
        <f t="shared" si="305"/>
        <v>0.20796539153630528</v>
      </c>
      <c r="AL140" s="27">
        <f t="shared" si="305"/>
        <v>0.30116686262267844</v>
      </c>
      <c r="AM140" s="27">
        <f t="shared" si="306"/>
        <v>0.50913225415898378</v>
      </c>
      <c r="AS140" t="str">
        <f t="shared" si="320"/>
        <v>72 Customer service occupations</v>
      </c>
      <c r="AT140" s="27">
        <f t="shared" si="307"/>
        <v>-6.6962665714812797E-2</v>
      </c>
      <c r="AU140" s="27">
        <f t="shared" si="307"/>
        <v>5.9655473169075712E-2</v>
      </c>
      <c r="AV140" s="27">
        <f t="shared" si="307"/>
        <v>0.28071539168743798</v>
      </c>
      <c r="AW140" s="27">
        <f t="shared" si="307"/>
        <v>0.23786704058690011</v>
      </c>
      <c r="AX140" s="27">
        <f t="shared" si="308"/>
        <v>0.51858243227433809</v>
      </c>
      <c r="BD140" t="str">
        <f t="shared" si="321"/>
        <v>72 Customer service occupations</v>
      </c>
      <c r="BE140" s="27">
        <f t="shared" si="309"/>
        <v>0.19108992423290605</v>
      </c>
      <c r="BF140" s="27">
        <f t="shared" si="309"/>
        <v>-2.0783291043011687E-3</v>
      </c>
      <c r="BG140" s="27">
        <f t="shared" si="309"/>
        <v>0.79404754466639105</v>
      </c>
      <c r="BH140" s="27">
        <f t="shared" si="309"/>
        <v>0.48398774877058148</v>
      </c>
      <c r="BI140" s="27">
        <f t="shared" si="310"/>
        <v>1.2780352934369725</v>
      </c>
      <c r="BO140" t="str">
        <f t="shared" si="322"/>
        <v>72 Customer service occupations</v>
      </c>
      <c r="BP140" s="27">
        <f t="shared" si="311"/>
        <v>0.17484488103438389</v>
      </c>
      <c r="BQ140" s="27">
        <f t="shared" si="311"/>
        <v>-0.31132584313135725</v>
      </c>
      <c r="BR140" s="27">
        <f t="shared" si="311"/>
        <v>0.74908463519471136</v>
      </c>
      <c r="BS140" s="27">
        <f t="shared" si="311"/>
        <v>-6.5451952079650599E-2</v>
      </c>
      <c r="BT140" s="27">
        <f t="shared" si="312"/>
        <v>0.68363268311506076</v>
      </c>
      <c r="BZ140" t="str">
        <f t="shared" si="323"/>
        <v>72 Customer service occupations</v>
      </c>
      <c r="CA140" s="68">
        <f t="shared" si="313"/>
        <v>-0.10654516679383419</v>
      </c>
      <c r="CB140" s="68">
        <f t="shared" si="313"/>
        <v>-2.6060466056725407E-2</v>
      </c>
      <c r="CC140" s="68">
        <f t="shared" si="313"/>
        <v>0.11803456158202197</v>
      </c>
      <c r="CD140" s="68">
        <f t="shared" si="313"/>
        <v>-0.22279019452527304</v>
      </c>
      <c r="CE140" s="68">
        <f t="shared" si="314"/>
        <v>-0.10475563294325108</v>
      </c>
      <c r="CK140" t="str">
        <f t="shared" si="324"/>
        <v>72 Customer service occupations</v>
      </c>
      <c r="CL140" s="68">
        <f t="shared" si="315"/>
        <v>3.2516288021121609E-3</v>
      </c>
      <c r="CM140" s="68">
        <f t="shared" si="315"/>
        <v>0.10541499290118317</v>
      </c>
      <c r="CN140" s="68">
        <f t="shared" si="315"/>
        <v>3.5463076921448011E-2</v>
      </c>
      <c r="CO140" s="68">
        <f t="shared" si="315"/>
        <v>-1.0037743395524656E-2</v>
      </c>
      <c r="CP140" s="68">
        <f t="shared" si="316"/>
        <v>2.5425333525923355E-2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9.72659772348234E-3</v>
      </c>
      <c r="C141" s="27">
        <f t="shared" si="299"/>
        <v>-4.4268947456241915E-3</v>
      </c>
      <c r="D141" s="27">
        <f t="shared" si="299"/>
        <v>2.1046981989505182E-2</v>
      </c>
      <c r="E141" s="27">
        <f t="shared" si="299"/>
        <v>6.5222961912231814E-2</v>
      </c>
      <c r="F141" s="27">
        <f t="shared" si="300"/>
        <v>8.6269943901736992E-2</v>
      </c>
      <c r="L141" t="str">
        <f t="shared" si="317"/>
        <v>81 Process, plant and machine operatives</v>
      </c>
      <c r="M141" s="27">
        <f t="shared" si="301"/>
        <v>7.9075792332496814E-2</v>
      </c>
      <c r="N141" s="27">
        <f t="shared" si="301"/>
        <v>-4.2895378905364684E-2</v>
      </c>
      <c r="O141" s="27">
        <f t="shared" si="301"/>
        <v>0.18935117206983706</v>
      </c>
      <c r="P141" s="27">
        <f t="shared" si="301"/>
        <v>0.3879994963327259</v>
      </c>
      <c r="Q141" s="27">
        <f t="shared" si="302"/>
        <v>0.57735066840256299</v>
      </c>
      <c r="W141" t="str">
        <f t="shared" si="318"/>
        <v>81 Process, plant and machine operatives</v>
      </c>
      <c r="X141" s="27">
        <f t="shared" si="303"/>
        <v>-3.8673369818597036E-3</v>
      </c>
      <c r="Y141" s="27">
        <f t="shared" si="303"/>
        <v>-2.5754954570800015E-2</v>
      </c>
      <c r="Z141" s="27">
        <f t="shared" si="303"/>
        <v>0.41750154172383647</v>
      </c>
      <c r="AA141" s="27">
        <f t="shared" si="303"/>
        <v>0.74679719783951248</v>
      </c>
      <c r="AB141" s="27">
        <f t="shared" si="304"/>
        <v>1.1642987395633488</v>
      </c>
      <c r="AH141" t="str">
        <f t="shared" si="319"/>
        <v>81 Process, plant and machine operatives</v>
      </c>
      <c r="AI141" s="27">
        <f t="shared" si="305"/>
        <v>-7.9775079953612327E-3</v>
      </c>
      <c r="AJ141" s="27">
        <f t="shared" si="305"/>
        <v>-1.1647134181285601E-2</v>
      </c>
      <c r="AK141" s="27">
        <f t="shared" si="305"/>
        <v>0.14980435269567854</v>
      </c>
      <c r="AL141" s="27">
        <f t="shared" si="305"/>
        <v>0.16493958677846804</v>
      </c>
      <c r="AM141" s="27">
        <f t="shared" si="306"/>
        <v>0.31474393947414658</v>
      </c>
      <c r="AS141" t="str">
        <f t="shared" si="320"/>
        <v>81 Process, plant and machine operatives</v>
      </c>
      <c r="AT141" s="27">
        <f t="shared" si="307"/>
        <v>-6.7717170770821067E-2</v>
      </c>
      <c r="AU141" s="27">
        <f t="shared" si="307"/>
        <v>-4.8949942109298483E-2</v>
      </c>
      <c r="AV141" s="27">
        <f t="shared" si="307"/>
        <v>0.31777240341501423</v>
      </c>
      <c r="AW141" s="27">
        <f t="shared" si="307"/>
        <v>0.35875478202391864</v>
      </c>
      <c r="AX141" s="27">
        <f t="shared" si="308"/>
        <v>0.67652718543893287</v>
      </c>
      <c r="BD141" t="str">
        <f t="shared" si="321"/>
        <v>81 Process, plant and machine operatives</v>
      </c>
      <c r="BE141" s="27">
        <f t="shared" si="309"/>
        <v>0.43281465423881293</v>
      </c>
      <c r="BF141" s="27">
        <f t="shared" si="309"/>
        <v>-0.6409042047117568</v>
      </c>
      <c r="BG141" s="27">
        <f t="shared" si="309"/>
        <v>1.7379412333948556</v>
      </c>
      <c r="BH141" s="27">
        <f t="shared" si="309"/>
        <v>0.94398948279578931</v>
      </c>
      <c r="BI141" s="27">
        <f t="shared" si="310"/>
        <v>2.6819307161906449</v>
      </c>
      <c r="BO141" t="str">
        <f t="shared" si="322"/>
        <v>81 Process, plant and machine operatives</v>
      </c>
      <c r="BP141" s="27">
        <f t="shared" si="311"/>
        <v>0.38246398349091937</v>
      </c>
      <c r="BQ141" s="27">
        <f t="shared" si="311"/>
        <v>-1.2541554919305904</v>
      </c>
      <c r="BR141" s="27">
        <f t="shared" si="311"/>
        <v>2.2533371666849096</v>
      </c>
      <c r="BS141" s="27">
        <f t="shared" si="311"/>
        <v>-1.3373958777940231E-4</v>
      </c>
      <c r="BT141" s="27">
        <f t="shared" si="312"/>
        <v>2.2532034270971302</v>
      </c>
      <c r="BZ141" t="str">
        <f t="shared" si="323"/>
        <v>81 Process, plant and machine operatives</v>
      </c>
      <c r="CA141" s="68">
        <f t="shared" si="313"/>
        <v>-0.50510670556610116</v>
      </c>
      <c r="CB141" s="68">
        <f t="shared" si="313"/>
        <v>-0.6767210725880286</v>
      </c>
      <c r="CC141" s="68">
        <f t="shared" si="313"/>
        <v>0.37884087740198691</v>
      </c>
      <c r="CD141" s="68">
        <f t="shared" si="313"/>
        <v>-2.3794557987210863</v>
      </c>
      <c r="CE141" s="68">
        <f t="shared" si="314"/>
        <v>-2.0006149213190993</v>
      </c>
      <c r="CK141" t="str">
        <f t="shared" si="324"/>
        <v>81 Process, plant and machine operatives</v>
      </c>
      <c r="CL141" s="68">
        <f t="shared" si="315"/>
        <v>-1.2267293779392192</v>
      </c>
      <c r="CM141" s="68">
        <f t="shared" si="315"/>
        <v>-0.32499057441984247</v>
      </c>
      <c r="CN141" s="68">
        <f t="shared" si="315"/>
        <v>-1.4086796474235266</v>
      </c>
      <c r="CO141" s="68">
        <f t="shared" si="315"/>
        <v>-0.67096093905692844</v>
      </c>
      <c r="CP141" s="68">
        <f t="shared" si="316"/>
        <v>-2.0796405864804548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3.378195211615085E-2</v>
      </c>
      <c r="C142" s="27">
        <f t="shared" si="299"/>
        <v>-1.933038808055923E-2</v>
      </c>
      <c r="D142" s="27">
        <f t="shared" si="299"/>
        <v>4.4655588244701103E-2</v>
      </c>
      <c r="E142" s="27">
        <f t="shared" si="299"/>
        <v>9.1587605057517479E-2</v>
      </c>
      <c r="F142" s="27">
        <f t="shared" si="300"/>
        <v>0.13624319330221857</v>
      </c>
      <c r="L142" t="str">
        <f t="shared" si="317"/>
        <v>82 Transport and mobile machine drivers and operatives</v>
      </c>
      <c r="M142" s="27">
        <f t="shared" si="301"/>
        <v>0.13736651233841746</v>
      </c>
      <c r="N142" s="27">
        <f t="shared" si="301"/>
        <v>-8.1922909870447924E-2</v>
      </c>
      <c r="O142" s="27">
        <f t="shared" si="301"/>
        <v>0.19770170328665509</v>
      </c>
      <c r="P142" s="27">
        <f t="shared" si="301"/>
        <v>0.40839230532936988</v>
      </c>
      <c r="Q142" s="27">
        <f t="shared" si="302"/>
        <v>0.60609400861602492</v>
      </c>
      <c r="W142" t="str">
        <f t="shared" si="318"/>
        <v>82 Transport and mobile machine drivers and operatives</v>
      </c>
      <c r="X142" s="27">
        <f t="shared" si="303"/>
        <v>0.23540443592419114</v>
      </c>
      <c r="Y142" s="27">
        <f t="shared" si="303"/>
        <v>-3.7226534828877833E-2</v>
      </c>
      <c r="Z142" s="27">
        <f t="shared" si="303"/>
        <v>0.41041899277406935</v>
      </c>
      <c r="AA142" s="27">
        <f t="shared" si="303"/>
        <v>0.70053069368804066</v>
      </c>
      <c r="AB142" s="27">
        <f t="shared" si="304"/>
        <v>1.11094968646211</v>
      </c>
      <c r="AH142" t="str">
        <f t="shared" si="319"/>
        <v>82 Transport and mobile machine drivers and operatives</v>
      </c>
      <c r="AI142" s="27">
        <f t="shared" si="305"/>
        <v>0.1138583549450764</v>
      </c>
      <c r="AJ142" s="27">
        <f t="shared" si="305"/>
        <v>-4.3423496329607514E-2</v>
      </c>
      <c r="AK142" s="27">
        <f t="shared" si="305"/>
        <v>0.17704360026314381</v>
      </c>
      <c r="AL142" s="27">
        <f t="shared" si="305"/>
        <v>0.22119705451504545</v>
      </c>
      <c r="AM142" s="27">
        <f t="shared" si="306"/>
        <v>0.39824065477818926</v>
      </c>
      <c r="AS142" t="str">
        <f t="shared" si="320"/>
        <v>82 Transport and mobile machine drivers and operatives</v>
      </c>
      <c r="AT142" s="27">
        <f t="shared" si="307"/>
        <v>9.7287997803587989E-2</v>
      </c>
      <c r="AU142" s="27">
        <f t="shared" si="307"/>
        <v>-6.1945255457247494E-2</v>
      </c>
      <c r="AV142" s="27">
        <f t="shared" si="307"/>
        <v>0.23100549625647382</v>
      </c>
      <c r="AW142" s="27">
        <f t="shared" si="307"/>
        <v>0.2876756002696137</v>
      </c>
      <c r="AX142" s="27">
        <f t="shared" si="308"/>
        <v>0.51868109652608752</v>
      </c>
      <c r="BD142" t="str">
        <f t="shared" si="321"/>
        <v>82 Transport and mobile machine drivers and operatives</v>
      </c>
      <c r="BE142" s="27">
        <f t="shared" si="309"/>
        <v>1.2039785823921152</v>
      </c>
      <c r="BF142" s="27">
        <f t="shared" si="309"/>
        <v>-0.47038940378060889</v>
      </c>
      <c r="BG142" s="27">
        <f t="shared" si="309"/>
        <v>1.3016485697389024</v>
      </c>
      <c r="BH142" s="27">
        <f t="shared" si="309"/>
        <v>1.2967205761585392</v>
      </c>
      <c r="BI142" s="27">
        <f t="shared" si="310"/>
        <v>2.5983691458974416</v>
      </c>
      <c r="BO142" t="str">
        <f t="shared" si="322"/>
        <v>82 Transport and mobile machine drivers and operatives</v>
      </c>
      <c r="BP142" s="27">
        <f t="shared" si="311"/>
        <v>1.9131557279183955</v>
      </c>
      <c r="BQ142" s="27">
        <f t="shared" si="311"/>
        <v>-1.5496697788527811</v>
      </c>
      <c r="BR142" s="27">
        <f t="shared" si="311"/>
        <v>2.2707469183885589</v>
      </c>
      <c r="BS142" s="27">
        <f t="shared" si="311"/>
        <v>0.80652266118533511</v>
      </c>
      <c r="BT142" s="27">
        <f t="shared" si="312"/>
        <v>3.077269579573894</v>
      </c>
      <c r="BZ142" t="str">
        <f t="shared" si="323"/>
        <v>82 Transport and mobile machine drivers and operatives</v>
      </c>
      <c r="CA142" s="68">
        <f t="shared" si="313"/>
        <v>0.20054096465795723</v>
      </c>
      <c r="CB142" s="68">
        <f t="shared" si="313"/>
        <v>-0.73362784186942775</v>
      </c>
      <c r="CC142" s="68">
        <f t="shared" si="313"/>
        <v>-0.23145893426262809</v>
      </c>
      <c r="CD142" s="68">
        <f t="shared" si="313"/>
        <v>-1.3364276017683308</v>
      </c>
      <c r="CE142" s="68">
        <f t="shared" si="314"/>
        <v>-1.5678865360309588</v>
      </c>
      <c r="CK142" t="str">
        <f t="shared" si="324"/>
        <v>82 Transport and mobile machine drivers and operatives</v>
      </c>
      <c r="CL142" s="68">
        <f t="shared" si="315"/>
        <v>0.33429315644019386</v>
      </c>
      <c r="CM142" s="68">
        <f t="shared" si="315"/>
        <v>-0.44884593517180793</v>
      </c>
      <c r="CN142" s="68">
        <f t="shared" si="315"/>
        <v>-1.4590379014006785</v>
      </c>
      <c r="CO142" s="68">
        <f t="shared" si="315"/>
        <v>-1.558949709464664</v>
      </c>
      <c r="CP142" s="68">
        <f t="shared" si="316"/>
        <v>-3.0179876108653425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1.5050490438801021E-5</v>
      </c>
      <c r="C143" s="27">
        <f t="shared" si="299"/>
        <v>-8.3881207030551616E-5</v>
      </c>
      <c r="D143" s="27">
        <f t="shared" si="299"/>
        <v>7.744691585493443E-5</v>
      </c>
      <c r="E143" s="27">
        <f t="shared" si="299"/>
        <v>2.6700222892872484E-4</v>
      </c>
      <c r="F143" s="27">
        <f t="shared" si="300"/>
        <v>3.4444914478365927E-4</v>
      </c>
      <c r="L143" t="str">
        <f t="shared" si="317"/>
        <v>91 Elementary trades and related occupations</v>
      </c>
      <c r="M143" s="27">
        <f t="shared" si="301"/>
        <v>2.6810024553368408E-2</v>
      </c>
      <c r="N143" s="27">
        <f t="shared" si="301"/>
        <v>-4.6957778984611898E-2</v>
      </c>
      <c r="O143" s="27">
        <f t="shared" si="301"/>
        <v>3.7816745491477372E-2</v>
      </c>
      <c r="P143" s="27">
        <f t="shared" si="301"/>
        <v>0.12154210385690742</v>
      </c>
      <c r="Q143" s="27">
        <f t="shared" si="302"/>
        <v>0.15935884934838479</v>
      </c>
      <c r="W143" t="str">
        <f t="shared" si="318"/>
        <v>91 Elementary trades and related occupations</v>
      </c>
      <c r="X143" s="27">
        <f t="shared" si="303"/>
        <v>-7.0276709339710419E-2</v>
      </c>
      <c r="Y143" s="27">
        <f t="shared" si="303"/>
        <v>-3.4503011366817826E-2</v>
      </c>
      <c r="Z143" s="27">
        <f t="shared" si="303"/>
        <v>1.416542460285769E-2</v>
      </c>
      <c r="AA143" s="27">
        <f t="shared" si="303"/>
        <v>7.0817197805025434E-2</v>
      </c>
      <c r="AB143" s="27">
        <f t="shared" si="304"/>
        <v>8.4982622407883124E-2</v>
      </c>
      <c r="AH143" t="str">
        <f t="shared" si="319"/>
        <v>91 Elementary trades and related occupations</v>
      </c>
      <c r="AI143" s="27">
        <f t="shared" si="305"/>
        <v>-4.4407113798726638E-2</v>
      </c>
      <c r="AJ143" s="27">
        <f t="shared" si="305"/>
        <v>-3.4095336239814616E-2</v>
      </c>
      <c r="AK143" s="27">
        <f t="shared" si="305"/>
        <v>1.3763288996315182E-2</v>
      </c>
      <c r="AL143" s="27">
        <f t="shared" si="305"/>
        <v>6.5389060899002677E-2</v>
      </c>
      <c r="AM143" s="27">
        <f t="shared" si="306"/>
        <v>7.9152349895317858E-2</v>
      </c>
      <c r="AS143" t="str">
        <f t="shared" si="320"/>
        <v>91 Elementary trades and related occupations</v>
      </c>
      <c r="AT143" s="27">
        <f t="shared" si="307"/>
        <v>-4.5733734686776495E-2</v>
      </c>
      <c r="AU143" s="27">
        <f t="shared" si="307"/>
        <v>-1.7388789922503867E-2</v>
      </c>
      <c r="AV143" s="27">
        <f t="shared" si="307"/>
        <v>1.401172181741478E-2</v>
      </c>
      <c r="AW143" s="27">
        <f t="shared" si="307"/>
        <v>5.1630751029112687E-2</v>
      </c>
      <c r="AX143" s="27">
        <f t="shared" si="308"/>
        <v>6.5642472846527467E-2</v>
      </c>
      <c r="BD143" t="str">
        <f t="shared" si="321"/>
        <v>91 Elementary trades and related occupations</v>
      </c>
      <c r="BE143" s="27">
        <f t="shared" si="309"/>
        <v>3.0688099948406711E-2</v>
      </c>
      <c r="BF143" s="27">
        <f t="shared" si="309"/>
        <v>-0.26181121657221107</v>
      </c>
      <c r="BG143" s="27">
        <f t="shared" si="309"/>
        <v>4.9754538819238858E-2</v>
      </c>
      <c r="BH143" s="27">
        <f t="shared" si="309"/>
        <v>0.27973430350485606</v>
      </c>
      <c r="BI143" s="27">
        <f t="shared" si="310"/>
        <v>0.32948884232409492</v>
      </c>
      <c r="BO143" t="str">
        <f t="shared" si="322"/>
        <v>91 Elementary trades and related occupations</v>
      </c>
      <c r="BP143" s="27">
        <f t="shared" si="311"/>
        <v>-0.10251166199457318</v>
      </c>
      <c r="BQ143" s="27">
        <f t="shared" si="311"/>
        <v>-0.47274973001480536</v>
      </c>
      <c r="BR143" s="27">
        <f t="shared" si="311"/>
        <v>-2.1569884919937277E-2</v>
      </c>
      <c r="BS143" s="27">
        <f t="shared" si="311"/>
        <v>3.5313822280892193E-2</v>
      </c>
      <c r="BT143" s="27">
        <f t="shared" si="312"/>
        <v>1.3743937360954916E-2</v>
      </c>
      <c r="BZ143" t="str">
        <f t="shared" si="323"/>
        <v>91 Elementary trades and related occupations</v>
      </c>
      <c r="CA143" s="68">
        <f t="shared" si="313"/>
        <v>-0.37800904330734131</v>
      </c>
      <c r="CB143" s="68">
        <f t="shared" si="313"/>
        <v>-0.48907577311487627</v>
      </c>
      <c r="CC143" s="68">
        <f t="shared" si="313"/>
        <v>-0.57259334939850692</v>
      </c>
      <c r="CD143" s="68">
        <f t="shared" si="313"/>
        <v>-0.5590471380057882</v>
      </c>
      <c r="CE143" s="68">
        <f t="shared" si="314"/>
        <v>-1.1316404874042951</v>
      </c>
      <c r="CK143" t="str">
        <f t="shared" si="324"/>
        <v>91 Elementary trades and related occupations</v>
      </c>
      <c r="CL143" s="68">
        <f t="shared" si="315"/>
        <v>-0.64021232739378187</v>
      </c>
      <c r="CM143" s="68">
        <f t="shared" si="315"/>
        <v>-0.10224498596123821</v>
      </c>
      <c r="CN143" s="68">
        <f t="shared" si="315"/>
        <v>-0.85990527868637345</v>
      </c>
      <c r="CO143" s="68">
        <f t="shared" si="315"/>
        <v>-0.49214069706904573</v>
      </c>
      <c r="CP143" s="68">
        <f t="shared" si="316"/>
        <v>-1.3520459757554191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1.1992643715454415E-2</v>
      </c>
      <c r="C144" s="27">
        <f t="shared" si="299"/>
        <v>-5.165914439653134E-3</v>
      </c>
      <c r="D144" s="27">
        <f t="shared" si="299"/>
        <v>1.8337852824525179E-2</v>
      </c>
      <c r="E144" s="27">
        <f t="shared" si="299"/>
        <v>3.6214597711881097E-2</v>
      </c>
      <c r="F144" s="27">
        <f t="shared" si="300"/>
        <v>5.4552450536406276E-2</v>
      </c>
      <c r="L144" t="str">
        <f t="shared" ref="L144" si="325">A144</f>
        <v>92 Elementary administration and service occupations</v>
      </c>
      <c r="M144" s="27">
        <f t="shared" si="301"/>
        <v>0.26662726357776056</v>
      </c>
      <c r="N144" s="27">
        <f t="shared" si="301"/>
        <v>-5.612983698659435E-2</v>
      </c>
      <c r="O144" s="27">
        <f t="shared" si="301"/>
        <v>0.47980995416580519</v>
      </c>
      <c r="P144" s="27">
        <f t="shared" si="301"/>
        <v>1.4009948122882536</v>
      </c>
      <c r="Q144" s="27">
        <f t="shared" si="302"/>
        <v>1.8808047664540588</v>
      </c>
      <c r="W144" t="str">
        <f t="shared" ref="W144" si="326">A144</f>
        <v>92 Elementary administration and service occupations</v>
      </c>
      <c r="X144" s="27">
        <f t="shared" si="303"/>
        <v>-3.804884858313029E-2</v>
      </c>
      <c r="Y144" s="27">
        <f t="shared" si="303"/>
        <v>0.29632780629378708</v>
      </c>
      <c r="Z144" s="27">
        <f t="shared" si="303"/>
        <v>0.79763214173872843</v>
      </c>
      <c r="AA144" s="27">
        <f t="shared" si="303"/>
        <v>1.3672856413651093</v>
      </c>
      <c r="AB144" s="27">
        <f t="shared" si="304"/>
        <v>2.1649177831038378</v>
      </c>
      <c r="AH144" t="str">
        <f t="shared" ref="AH144" si="327">L144</f>
        <v>92 Elementary administration and service occupations</v>
      </c>
      <c r="AI144" s="27">
        <f t="shared" si="305"/>
        <v>-6.4541787349898794E-3</v>
      </c>
      <c r="AJ144" s="27">
        <f t="shared" si="305"/>
        <v>0.12725316234712025</v>
      </c>
      <c r="AK144" s="27">
        <f t="shared" si="305"/>
        <v>0.34516580438170563</v>
      </c>
      <c r="AL144" s="27">
        <f t="shared" si="305"/>
        <v>0.77986000078581585</v>
      </c>
      <c r="AM144" s="27">
        <f t="shared" si="306"/>
        <v>1.1250258051675215</v>
      </c>
      <c r="AS144" t="str">
        <f t="shared" ref="AS144" si="328">W144</f>
        <v>92 Elementary administration and service occupations</v>
      </c>
      <c r="AT144" s="27">
        <f t="shared" si="307"/>
        <v>-7.974373392914158E-2</v>
      </c>
      <c r="AU144" s="27">
        <f t="shared" si="307"/>
        <v>0.13757118558164394</v>
      </c>
      <c r="AV144" s="27">
        <f t="shared" si="307"/>
        <v>0.308203347664459</v>
      </c>
      <c r="AW144" s="27">
        <f t="shared" si="307"/>
        <v>0.66231246770992191</v>
      </c>
      <c r="AX144" s="27">
        <f t="shared" si="308"/>
        <v>0.97051581537438092</v>
      </c>
      <c r="BD144" t="str">
        <f t="shared" ref="BD144" si="329">AH144</f>
        <v>92 Elementary administration and service occupations</v>
      </c>
      <c r="BE144" s="27">
        <f t="shared" si="309"/>
        <v>-0.16824065692323575</v>
      </c>
      <c r="BF144" s="27">
        <f t="shared" si="309"/>
        <v>-0.65105106597587792</v>
      </c>
      <c r="BG144" s="27">
        <f t="shared" si="309"/>
        <v>0.40096884709516178</v>
      </c>
      <c r="BH144" s="27">
        <f t="shared" si="309"/>
        <v>-0.34366412119945622</v>
      </c>
      <c r="BI144" s="27">
        <f t="shared" si="310"/>
        <v>5.7304725895705566E-2</v>
      </c>
      <c r="BO144" t="str">
        <f t="shared" ref="BO144" si="330">AS144</f>
        <v>92 Elementary administration and service occupations</v>
      </c>
      <c r="BP144" s="27">
        <f t="shared" si="311"/>
        <v>0.77158277315841239</v>
      </c>
      <c r="BQ144" s="27">
        <f t="shared" si="311"/>
        <v>-2.7933347376851394</v>
      </c>
      <c r="BR144" s="27">
        <f t="shared" si="311"/>
        <v>1.935737671668873</v>
      </c>
      <c r="BS144" s="27">
        <f t="shared" si="311"/>
        <v>-0.82717585700769192</v>
      </c>
      <c r="BT144" s="27">
        <f t="shared" si="312"/>
        <v>1.1085618146611811</v>
      </c>
      <c r="BZ144" t="str">
        <f t="shared" ref="BZ144" si="331">BD144</f>
        <v>92 Elementary administration and service occupations</v>
      </c>
      <c r="CA144" s="68">
        <f t="shared" si="313"/>
        <v>-0.59044194436180142</v>
      </c>
      <c r="CB144" s="68">
        <f t="shared" si="313"/>
        <v>-1.7167766601719201</v>
      </c>
      <c r="CC144" s="68">
        <f t="shared" si="313"/>
        <v>-0.57582923180440027</v>
      </c>
      <c r="CD144" s="68">
        <f t="shared" si="313"/>
        <v>-3.2567245948134449</v>
      </c>
      <c r="CE144" s="68">
        <f t="shared" si="314"/>
        <v>-3.8325538266178452</v>
      </c>
      <c r="CK144" t="str">
        <f t="shared" ref="CK144" si="332">BO144</f>
        <v>92 Elementary administration and service occupations</v>
      </c>
      <c r="CL144" s="68">
        <f t="shared" si="315"/>
        <v>-3.0192459406761545</v>
      </c>
      <c r="CM144" s="68">
        <f t="shared" si="315"/>
        <v>-0.20682386208984216</v>
      </c>
      <c r="CN144" s="68">
        <f t="shared" si="315"/>
        <v>-2.3665576653145868</v>
      </c>
      <c r="CO144" s="68">
        <f t="shared" si="315"/>
        <v>-1.7461401207157805</v>
      </c>
      <c r="CP144" s="68">
        <f t="shared" si="316"/>
        <v>-4.1126977860303668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2.1385380363420401</v>
      </c>
      <c r="C146" s="29">
        <f>D35-C35</f>
        <v>-0.21549991374732524</v>
      </c>
      <c r="D146" s="29">
        <f>E35-D35</f>
        <v>2.1381273183684479</v>
      </c>
      <c r="E146" s="29">
        <f>F35-E35</f>
        <v>4.43011470389545</v>
      </c>
      <c r="F146" s="29">
        <f t="shared" ref="F146" si="334">F35-D35</f>
        <v>6.568242022263898</v>
      </c>
      <c r="L146" s="24" t="str">
        <f t="shared" ref="L146" si="335">L35</f>
        <v>All occupations</v>
      </c>
      <c r="M146" s="29">
        <f>N35-M35</f>
        <v>14.862628327081126</v>
      </c>
      <c r="N146" s="29">
        <f t="shared" ref="N146" si="336">O35-N35</f>
        <v>-0.26136916701275226</v>
      </c>
      <c r="O146" s="29">
        <f>P35-O35</f>
        <v>13.807391129002667</v>
      </c>
      <c r="P146" s="29">
        <f>Q35-P35</f>
        <v>30.528419808835707</v>
      </c>
      <c r="Q146" s="29">
        <f>Q35-O35</f>
        <v>44.335810937838374</v>
      </c>
      <c r="W146" s="24" t="str">
        <f t="shared" ref="W146" si="337">W35</f>
        <v>All occupations</v>
      </c>
      <c r="X146" s="29">
        <f>Y35-X35</f>
        <v>0.24079156957284908</v>
      </c>
      <c r="Y146" s="29">
        <f t="shared" ref="Y146" si="338">Z35-Y35</f>
        <v>9.5909675422212217</v>
      </c>
      <c r="Z146" s="29">
        <f>AA35-Z35</f>
        <v>7.7540178497830397</v>
      </c>
      <c r="AA146" s="29">
        <f>AB35-AA35</f>
        <v>17.072922645326685</v>
      </c>
      <c r="AB146" s="29">
        <f>AB35-Z35</f>
        <v>24.826940495109724</v>
      </c>
      <c r="AH146" s="24" t="str">
        <f t="shared" ref="AH146" si="339">AH35</f>
        <v>All occupations</v>
      </c>
      <c r="AI146" s="29">
        <f>AJ35-AI35</f>
        <v>-2.4206086190110909</v>
      </c>
      <c r="AJ146" s="29">
        <f t="shared" ref="AJ146" si="340">AK35-AJ35</f>
        <v>2.957697432263334</v>
      </c>
      <c r="AK146" s="29">
        <f>AL35-AK35</f>
        <v>-0.20998838339698267</v>
      </c>
      <c r="AL146" s="29">
        <f>AM35-AL35</f>
        <v>3.2764502347243187</v>
      </c>
      <c r="AM146" s="29">
        <f>AM35-AK35</f>
        <v>3.0664618513273361</v>
      </c>
      <c r="AS146" s="24" t="str">
        <f t="shared" ref="AS146" si="341">AS35</f>
        <v>All occupations</v>
      </c>
      <c r="AT146" s="29">
        <f>AU35-AT35</f>
        <v>-1.0024942043794098</v>
      </c>
      <c r="AU146" s="29">
        <f t="shared" ref="AU146" si="342">AV35-AU35</f>
        <v>2.3014899994037812</v>
      </c>
      <c r="AV146" s="29">
        <f>AW35-AV35</f>
        <v>1.5004697882626736</v>
      </c>
      <c r="AW146" s="29">
        <f>AX35-AW35</f>
        <v>4.7246687971070145</v>
      </c>
      <c r="AX146" s="29">
        <f>AX35-AV35</f>
        <v>6.2251385853696881</v>
      </c>
      <c r="BD146" s="24" t="str">
        <f t="shared" ref="BD146" si="343">BD35</f>
        <v>All occupations</v>
      </c>
      <c r="BE146" s="29">
        <f>BF35-BE35</f>
        <v>10.690664771249459</v>
      </c>
      <c r="BF146" s="29">
        <f t="shared" ref="BF146" si="344">BG35-BF35</f>
        <v>-5.6475467052205488</v>
      </c>
      <c r="BG146" s="29">
        <f>BH35-BG35</f>
        <v>5.948661751833896</v>
      </c>
      <c r="BH146" s="29">
        <f>BI35-BH35</f>
        <v>1.9569736293019844</v>
      </c>
      <c r="BI146" s="29">
        <f>BI35-BG35</f>
        <v>7.9056353811358804</v>
      </c>
      <c r="BO146" s="24" t="str">
        <f t="shared" ref="BO146" si="345">BO35</f>
        <v>All occupations</v>
      </c>
      <c r="BP146" s="29">
        <f>BQ35-BP35</f>
        <v>5.5671569026678327</v>
      </c>
      <c r="BQ146" s="29">
        <f t="shared" ref="BQ146" si="346">BR35-BQ35</f>
        <v>-16.742797675866285</v>
      </c>
      <c r="BR146" s="29">
        <f>BS35-BR35</f>
        <v>7.4947378758729286</v>
      </c>
      <c r="BS146" s="29">
        <f>BT35-BS35</f>
        <v>-12.200526549953651</v>
      </c>
      <c r="BT146" s="29">
        <f>BT35-BR35</f>
        <v>-4.705788674080722</v>
      </c>
      <c r="BZ146" s="24" t="str">
        <f t="shared" ref="BZ146" si="347">BZ35</f>
        <v>All occupations</v>
      </c>
      <c r="CA146" s="70">
        <f>CB35-CA35</f>
        <v>-5.7327213852016996</v>
      </c>
      <c r="CB146" s="70">
        <f t="shared" ref="CB146" si="348">CC35-CB35</f>
        <v>-6.4162481023646905</v>
      </c>
      <c r="CC146" s="70">
        <f>CD35-CC35</f>
        <v>-7.8270691844634754</v>
      </c>
      <c r="CD146" s="70">
        <f>CE35-CD35</f>
        <v>-21.2175446665251</v>
      </c>
      <c r="CE146" s="70">
        <f>CE35-CC35</f>
        <v>-29.044613850988576</v>
      </c>
      <c r="CK146" s="24" t="str">
        <f t="shared" ref="CK146" si="349">CK35</f>
        <v>All occupations</v>
      </c>
      <c r="CL146" s="70">
        <f>CM35-CL35</f>
        <v>-7.6509553983212371</v>
      </c>
      <c r="CM146" s="70">
        <f t="shared" ref="CM146" si="350">CN35-CM35</f>
        <v>-0.81369340967663817</v>
      </c>
      <c r="CN146" s="70">
        <f>CO35-CN35</f>
        <v>-12.662348145263358</v>
      </c>
      <c r="CO146" s="70">
        <f>CP35-CO35</f>
        <v>-8.6454786027124513</v>
      </c>
      <c r="CP146" s="70">
        <f>CP35-CN35</f>
        <v>-21.30782674797581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Stoke-on-Trent and Staffordshire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0.4346984621274011</v>
      </c>
      <c r="C8" s="69">
        <f>'Basic T2'!O8</f>
        <v>4.0792380902098646</v>
      </c>
      <c r="D8" s="69">
        <f>'Basic T2'!Z8</f>
        <v>9.7279883254784298</v>
      </c>
      <c r="E8" s="69">
        <f>'Basic T2'!AK8</f>
        <v>1.9465815201549126</v>
      </c>
      <c r="F8" s="69">
        <f>'Basic T2'!AV8</f>
        <v>2.7678478465508434</v>
      </c>
      <c r="G8" s="69">
        <f>'Basic T2'!BG8</f>
        <v>6.9360110430946964</v>
      </c>
      <c r="H8" s="69">
        <f>'Basic T2'!BR8</f>
        <v>5.4486041501416409</v>
      </c>
      <c r="I8" s="69">
        <f>'Basic T2'!CC8</f>
        <v>4.0102029086234872</v>
      </c>
      <c r="J8" s="69">
        <f>'Basic T2'!CN8</f>
        <v>1.2640792675763683</v>
      </c>
      <c r="K8" s="309">
        <f>SUM(B8:J8)</f>
        <v>36.615251613957646</v>
      </c>
      <c r="L8" s="97"/>
      <c r="M8" s="97">
        <f t="shared" ref="M8:M33" si="0">B8/B$35*100</f>
        <v>6.0753189968727837</v>
      </c>
      <c r="N8" s="97">
        <f t="shared" ref="N8:N33" si="1">C8/C$35*100</f>
        <v>8.2208848482258325</v>
      </c>
      <c r="O8" s="97">
        <f t="shared" ref="O8:O33" si="2">D8/D$35*100</f>
        <v>9.9892840118188975</v>
      </c>
      <c r="P8" s="97">
        <f t="shared" ref="P8:P33" si="3">E8/E$35*100</f>
        <v>6.7205466200196771</v>
      </c>
      <c r="Q8" s="97">
        <f t="shared" ref="Q8:Q33" si="4">F8/F$35*100</f>
        <v>9.5554035514640976</v>
      </c>
      <c r="R8" s="97">
        <f t="shared" ref="R8:R33" si="5">G8/G$35*100</f>
        <v>6.3238448229961097</v>
      </c>
      <c r="S8" s="97">
        <f t="shared" ref="S8:S33" si="6">H8/H$35*100</f>
        <v>5.1413601770920385</v>
      </c>
      <c r="T8" s="97">
        <f t="shared" ref="T8:T33" si="7">I8/I$35*100</f>
        <v>6.1405441728344421</v>
      </c>
      <c r="U8" s="97">
        <f t="shared" ref="U8:U33" si="8">J8/J$35*100</f>
        <v>3.6144369244954726</v>
      </c>
      <c r="V8" s="97">
        <f t="shared" ref="V8:V33" si="9">K8/K$35*100</f>
        <v>6.9343521475147369</v>
      </c>
      <c r="W8" s="97"/>
      <c r="X8" s="97">
        <f t="shared" ref="X8:X32" si="10">IF($K8&gt;0,B8/$K8*100,0)</f>
        <v>1.1872059946781715</v>
      </c>
      <c r="Y8" s="97">
        <f t="shared" ref="Y8:AG23" si="11">IF($K8&gt;0,C8/$K8*100,0)</f>
        <v>11.140816764604368</v>
      </c>
      <c r="Z8" s="97">
        <f t="shared" si="11"/>
        <v>26.568131848560462</v>
      </c>
      <c r="AA8" s="97">
        <f t="shared" si="11"/>
        <v>5.3163133785836942</v>
      </c>
      <c r="AB8" s="97">
        <f t="shared" si="11"/>
        <v>7.5592757786641736</v>
      </c>
      <c r="AC8" s="97">
        <f t="shared" si="11"/>
        <v>18.942956110810137</v>
      </c>
      <c r="AD8" s="97">
        <f t="shared" si="11"/>
        <v>14.880695639039788</v>
      </c>
      <c r="AE8" s="97">
        <f t="shared" si="11"/>
        <v>10.95227461742966</v>
      </c>
      <c r="AF8" s="97">
        <f>IF($K8&gt;0,J8/$K8*100,0)</f>
        <v>3.4523298676295435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0.14277382025683946</v>
      </c>
      <c r="C9" s="69">
        <f>'Basic T2'!O9</f>
        <v>1.4197306797066975</v>
      </c>
      <c r="D9" s="69">
        <f>'Basic T2'!Z9</f>
        <v>3.1681124529577489</v>
      </c>
      <c r="E9" s="69">
        <f>'Basic T2'!AK9</f>
        <v>0.93452839713798042</v>
      </c>
      <c r="F9" s="69">
        <f>'Basic T2'!AV9</f>
        <v>1.0252798532824774</v>
      </c>
      <c r="G9" s="69">
        <f>'Basic T2'!BG9</f>
        <v>2.5326188933033067</v>
      </c>
      <c r="H9" s="69">
        <f>'Basic T2'!BR9</f>
        <v>2.8575259491837297</v>
      </c>
      <c r="I9" s="69">
        <f>'Basic T2'!CC9</f>
        <v>1.8467958289109625</v>
      </c>
      <c r="J9" s="69">
        <f>'Basic T2'!CN9</f>
        <v>0.84080533048649964</v>
      </c>
      <c r="K9" s="309">
        <f>SUM(B9:J9)</f>
        <v>14.768171205226244</v>
      </c>
      <c r="L9" s="97"/>
      <c r="M9" s="97">
        <f t="shared" si="0"/>
        <v>1.9953981392468356</v>
      </c>
      <c r="N9" s="97">
        <f t="shared" si="1"/>
        <v>2.8611819597815358</v>
      </c>
      <c r="O9" s="97">
        <f t="shared" si="2"/>
        <v>3.2532085787036307</v>
      </c>
      <c r="P9" s="97">
        <f t="shared" si="3"/>
        <v>3.2264467712599285</v>
      </c>
      <c r="Q9" s="97">
        <f t="shared" si="4"/>
        <v>3.5395597209248586</v>
      </c>
      <c r="R9" s="97">
        <f t="shared" si="5"/>
        <v>2.3090921824559718</v>
      </c>
      <c r="S9" s="97">
        <f t="shared" si="6"/>
        <v>2.6963915372267295</v>
      </c>
      <c r="T9" s="97">
        <f t="shared" si="7"/>
        <v>2.8278697173272866</v>
      </c>
      <c r="U9" s="97">
        <f t="shared" si="8"/>
        <v>2.4041513145372604</v>
      </c>
      <c r="V9" s="97">
        <f t="shared" si="9"/>
        <v>2.7968591009979118</v>
      </c>
      <c r="W9" s="97"/>
      <c r="X9" s="97">
        <f t="shared" si="10"/>
        <v>0.96676709846317233</v>
      </c>
      <c r="Y9" s="97">
        <f t="shared" si="11"/>
        <v>9.6134494920012532</v>
      </c>
      <c r="Z9" s="97">
        <f t="shared" si="11"/>
        <v>21.452300416429352</v>
      </c>
      <c r="AA9" s="97">
        <f t="shared" si="11"/>
        <v>6.3279900005984784</v>
      </c>
      <c r="AB9" s="97">
        <f t="shared" si="11"/>
        <v>6.9424970704540971</v>
      </c>
      <c r="AC9" s="97">
        <f t="shared" si="11"/>
        <v>17.149170727429333</v>
      </c>
      <c r="AD9" s="97">
        <f t="shared" si="11"/>
        <v>19.349220086048923</v>
      </c>
      <c r="AE9" s="97">
        <f t="shared" si="11"/>
        <v>12.50524390086572</v>
      </c>
      <c r="AF9" s="97">
        <f t="shared" si="11"/>
        <v>5.693361207709664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1.3156816624849528</v>
      </c>
      <c r="C10" s="69">
        <f>'Basic T2'!O10</f>
        <v>5.1517642237708587</v>
      </c>
      <c r="D10" s="69">
        <f>'Basic T2'!Z10</f>
        <v>9.6198266923858249</v>
      </c>
      <c r="E10" s="69">
        <f>'Basic T2'!AK10</f>
        <v>1.0079599848605298</v>
      </c>
      <c r="F10" s="69">
        <f>'Basic T2'!AV10</f>
        <v>2.9454167362638559</v>
      </c>
      <c r="G10" s="69">
        <f>'Basic T2'!BG10</f>
        <v>4.5215175822341953</v>
      </c>
      <c r="H10" s="69">
        <f>'Basic T2'!BR10</f>
        <v>3.1189855909172226</v>
      </c>
      <c r="I10" s="69">
        <f>'Basic T2'!CC10</f>
        <v>1.8536914295560287</v>
      </c>
      <c r="J10" s="69">
        <f>'Basic T2'!CN10</f>
        <v>0.74652223394212491</v>
      </c>
      <c r="K10" s="309">
        <f t="shared" ref="K10:K32" si="12">SUM(B10:J10)</f>
        <v>30.281366136415599</v>
      </c>
      <c r="L10" s="97"/>
      <c r="M10" s="97">
        <f t="shared" si="0"/>
        <v>18.387886073517702</v>
      </c>
      <c r="N10" s="97">
        <f t="shared" si="1"/>
        <v>10.38234579895553</v>
      </c>
      <c r="O10" s="97">
        <f t="shared" si="2"/>
        <v>9.8782171359146194</v>
      </c>
      <c r="P10" s="97">
        <f t="shared" si="3"/>
        <v>3.4799683441104632</v>
      </c>
      <c r="Q10" s="97">
        <f t="shared" si="4"/>
        <v>10.168422219201796</v>
      </c>
      <c r="R10" s="97">
        <f t="shared" si="5"/>
        <v>4.1224524264511357</v>
      </c>
      <c r="S10" s="97">
        <f t="shared" si="6"/>
        <v>2.9431076048438616</v>
      </c>
      <c r="T10" s="97">
        <f t="shared" si="7"/>
        <v>2.8384284699201299</v>
      </c>
      <c r="U10" s="97">
        <f t="shared" si="8"/>
        <v>2.1345635487643584</v>
      </c>
      <c r="V10" s="97">
        <f t="shared" si="9"/>
        <v>5.7348139652736689</v>
      </c>
      <c r="W10" s="97"/>
      <c r="X10" s="97">
        <f t="shared" si="10"/>
        <v>4.3448556995674892</v>
      </c>
      <c r="Y10" s="97">
        <f t="shared" si="11"/>
        <v>17.01298481898899</v>
      </c>
      <c r="Z10" s="97">
        <f t="shared" si="11"/>
        <v>31.768139683821158</v>
      </c>
      <c r="AA10" s="97">
        <f t="shared" si="11"/>
        <v>3.3286476584964335</v>
      </c>
      <c r="AB10" s="97">
        <f t="shared" si="11"/>
        <v>9.7268291100042958</v>
      </c>
      <c r="AC10" s="97">
        <f t="shared" si="11"/>
        <v>14.931682942787491</v>
      </c>
      <c r="AD10" s="97">
        <f t="shared" si="11"/>
        <v>10.300016111777763</v>
      </c>
      <c r="AE10" s="97">
        <f t="shared" si="11"/>
        <v>6.1215581265563399</v>
      </c>
      <c r="AF10" s="97">
        <f t="shared" si="11"/>
        <v>2.4652858480000224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1.6545148361906927</v>
      </c>
      <c r="C11" s="69">
        <f>'Basic T2'!O11</f>
        <v>5.0842638262949613</v>
      </c>
      <c r="D11" s="69">
        <f>'Basic T2'!Z11</f>
        <v>9.5656836305150428</v>
      </c>
      <c r="E11" s="69">
        <f>'Basic T2'!AK11</f>
        <v>3.2507046769757366</v>
      </c>
      <c r="F11" s="69">
        <f>'Basic T2'!AV11</f>
        <v>0.62758048312607939</v>
      </c>
      <c r="G11" s="69">
        <f>'Basic T2'!BG11</f>
        <v>2.7008612405267347</v>
      </c>
      <c r="H11" s="69">
        <f>'Basic T2'!BR11</f>
        <v>1.948125981370971</v>
      </c>
      <c r="I11" s="69">
        <f>'Basic T2'!CC11</f>
        <v>0.93331169032814254</v>
      </c>
      <c r="J11" s="69">
        <f>'Basic T2'!CN11</f>
        <v>0.31589377960017101</v>
      </c>
      <c r="K11" s="309">
        <f t="shared" si="12"/>
        <v>26.08094014492853</v>
      </c>
      <c r="L11" s="97"/>
      <c r="M11" s="97">
        <f t="shared" si="0"/>
        <v>23.123397689801884</v>
      </c>
      <c r="N11" s="97">
        <f t="shared" si="1"/>
        <v>10.246312308733271</v>
      </c>
      <c r="O11" s="97">
        <f t="shared" si="2"/>
        <v>9.8226197807163</v>
      </c>
      <c r="P11" s="97">
        <f t="shared" si="3"/>
        <v>11.223014347630739</v>
      </c>
      <c r="Q11" s="97">
        <f t="shared" si="4"/>
        <v>2.1665875834776802</v>
      </c>
      <c r="R11" s="97">
        <f t="shared" si="5"/>
        <v>2.4624856084305189</v>
      </c>
      <c r="S11" s="97">
        <f t="shared" si="6"/>
        <v>1.8382721637648578</v>
      </c>
      <c r="T11" s="97">
        <f t="shared" si="7"/>
        <v>1.4291151325931122</v>
      </c>
      <c r="U11" s="97">
        <f t="shared" si="8"/>
        <v>0.90324884719803644</v>
      </c>
      <c r="V11" s="97">
        <f t="shared" si="9"/>
        <v>4.9393194183116638</v>
      </c>
      <c r="W11" s="97"/>
      <c r="X11" s="97">
        <f t="shared" si="10"/>
        <v>6.3437699216238386</v>
      </c>
      <c r="Y11" s="97">
        <f t="shared" si="11"/>
        <v>19.494173898802501</v>
      </c>
      <c r="Z11" s="97">
        <f t="shared" si="11"/>
        <v>36.676912631828962</v>
      </c>
      <c r="AA11" s="97">
        <f t="shared" si="11"/>
        <v>12.463909118735661</v>
      </c>
      <c r="AB11" s="97">
        <f t="shared" si="11"/>
        <v>2.4062801403580276</v>
      </c>
      <c r="AC11" s="97">
        <f t="shared" si="11"/>
        <v>10.35568973172894</v>
      </c>
      <c r="AD11" s="97">
        <f t="shared" si="11"/>
        <v>7.4695389450897016</v>
      </c>
      <c r="AE11" s="97">
        <f t="shared" si="11"/>
        <v>3.5785201190672038</v>
      </c>
      <c r="AF11" s="97">
        <f t="shared" si="11"/>
        <v>1.2112054927651714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1.8000482222292933</v>
      </c>
      <c r="C12" s="69">
        <f>'Basic T2'!O12</f>
        <v>10.424954813554402</v>
      </c>
      <c r="D12" s="69">
        <f>'Basic T2'!Z12</f>
        <v>5.2032909744084295</v>
      </c>
      <c r="E12" s="69">
        <f>'Basic T2'!AK12</f>
        <v>0.40500717442843964</v>
      </c>
      <c r="F12" s="69">
        <f>'Basic T2'!AV12</f>
        <v>0.19962666840875729</v>
      </c>
      <c r="G12" s="69">
        <f>'Basic T2'!BG12</f>
        <v>0.87383108601746606</v>
      </c>
      <c r="H12" s="69">
        <f>'Basic T2'!BR12</f>
        <v>0.70113196547780121</v>
      </c>
      <c r="I12" s="69">
        <f>'Basic T2'!CC12</f>
        <v>0.46079583986737838</v>
      </c>
      <c r="J12" s="69">
        <f>'Basic T2'!CN12</f>
        <v>0.20815978080866207</v>
      </c>
      <c r="K12" s="309">
        <f t="shared" si="12"/>
        <v>20.276846525200629</v>
      </c>
      <c r="L12" s="97"/>
      <c r="M12" s="97">
        <f t="shared" si="0"/>
        <v>25.157363350854535</v>
      </c>
      <c r="N12" s="97">
        <f t="shared" si="1"/>
        <v>21.009402043943751</v>
      </c>
      <c r="O12" s="97">
        <f t="shared" si="2"/>
        <v>5.3430523969037989</v>
      </c>
      <c r="P12" s="97">
        <f t="shared" si="3"/>
        <v>1.3982818438408673</v>
      </c>
      <c r="Q12" s="97">
        <f t="shared" si="4"/>
        <v>0.6891684377293481</v>
      </c>
      <c r="R12" s="97">
        <f t="shared" si="5"/>
        <v>0.79670752470703299</v>
      </c>
      <c r="S12" s="97">
        <f t="shared" si="6"/>
        <v>0.66159549617861824</v>
      </c>
      <c r="T12" s="97">
        <f t="shared" si="7"/>
        <v>0.70558454867193465</v>
      </c>
      <c r="U12" s="97">
        <f t="shared" si="8"/>
        <v>0.59520033058706723</v>
      </c>
      <c r="V12" s="97">
        <f t="shared" si="9"/>
        <v>3.8401154723528585</v>
      </c>
      <c r="W12" s="97"/>
      <c r="X12" s="97">
        <f t="shared" si="10"/>
        <v>8.8773578277674652</v>
      </c>
      <c r="Y12" s="97">
        <f t="shared" si="11"/>
        <v>51.413097202259628</v>
      </c>
      <c r="Z12" s="97">
        <f t="shared" si="11"/>
        <v>25.661243566358483</v>
      </c>
      <c r="AA12" s="97">
        <f t="shared" si="11"/>
        <v>1.9973873843010324</v>
      </c>
      <c r="AB12" s="97">
        <f t="shared" si="11"/>
        <v>0.9845054957665913</v>
      </c>
      <c r="AC12" s="97">
        <f t="shared" si="11"/>
        <v>4.3095018987861087</v>
      </c>
      <c r="AD12" s="97">
        <f t="shared" si="11"/>
        <v>3.4577958885589775</v>
      </c>
      <c r="AE12" s="97">
        <f t="shared" si="11"/>
        <v>2.2725222055347141</v>
      </c>
      <c r="AF12" s="97">
        <f t="shared" si="11"/>
        <v>1.0265885306670113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0.50029227889032224</v>
      </c>
      <c r="C13" s="69">
        <f>'Basic T2'!O13</f>
        <v>6.2755223263480575</v>
      </c>
      <c r="D13" s="69">
        <f>'Basic T2'!Z13</f>
        <v>10.882469728581546</v>
      </c>
      <c r="E13" s="69">
        <f>'Basic T2'!AK13</f>
        <v>1.1572962147315755</v>
      </c>
      <c r="F13" s="69">
        <f>'Basic T2'!AV13</f>
        <v>1.7581847576312808</v>
      </c>
      <c r="G13" s="69">
        <f>'Basic T2'!BG13</f>
        <v>4.5339776860141221</v>
      </c>
      <c r="H13" s="69">
        <f>'Basic T2'!BR13</f>
        <v>2.9164732563811158</v>
      </c>
      <c r="I13" s="69">
        <f>'Basic T2'!CC13</f>
        <v>1.8144518937820864</v>
      </c>
      <c r="J13" s="69">
        <f>'Basic T2'!CN13</f>
        <v>0.70431878321645613</v>
      </c>
      <c r="K13" s="309">
        <f t="shared" si="12"/>
        <v>30.542986925576564</v>
      </c>
      <c r="L13" s="97"/>
      <c r="M13" s="97">
        <f t="shared" si="0"/>
        <v>6.9920541495735868</v>
      </c>
      <c r="N13" s="97">
        <f t="shared" si="1"/>
        <v>12.647054490688847</v>
      </c>
      <c r="O13" s="97">
        <f t="shared" si="2"/>
        <v>11.174775013258092</v>
      </c>
      <c r="P13" s="97">
        <f t="shared" si="3"/>
        <v>3.9955496770856502</v>
      </c>
      <c r="Q13" s="97">
        <f t="shared" si="4"/>
        <v>6.0697573741763033</v>
      </c>
      <c r="R13" s="97">
        <f t="shared" si="5"/>
        <v>4.133812812455874</v>
      </c>
      <c r="S13" s="97">
        <f t="shared" si="6"/>
        <v>2.7520148362259</v>
      </c>
      <c r="T13" s="97">
        <f t="shared" si="7"/>
        <v>2.7783437040786634</v>
      </c>
      <c r="U13" s="97">
        <f t="shared" si="8"/>
        <v>2.0138893833408149</v>
      </c>
      <c r="V13" s="97">
        <f t="shared" si="9"/>
        <v>5.7843608235140547</v>
      </c>
      <c r="W13" s="97"/>
      <c r="X13" s="97">
        <f t="shared" si="10"/>
        <v>1.637993952946952</v>
      </c>
      <c r="Y13" s="97">
        <f t="shared" si="11"/>
        <v>20.546524613455414</v>
      </c>
      <c r="Z13" s="97">
        <f t="shared" si="11"/>
        <v>35.630011416691573</v>
      </c>
      <c r="AA13" s="97">
        <f t="shared" si="11"/>
        <v>3.7890734706187521</v>
      </c>
      <c r="AB13" s="97">
        <f t="shared" si="11"/>
        <v>5.7564270381132392</v>
      </c>
      <c r="AC13" s="97">
        <f t="shared" si="11"/>
        <v>14.844578551082668</v>
      </c>
      <c r="AD13" s="97">
        <f t="shared" si="11"/>
        <v>9.5487493200570839</v>
      </c>
      <c r="AE13" s="97">
        <f t="shared" si="11"/>
        <v>5.9406498067897617</v>
      </c>
      <c r="AF13" s="97">
        <f t="shared" si="11"/>
        <v>2.3059918302445483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0.1545606586462428</v>
      </c>
      <c r="C14" s="69">
        <f>'Basic T2'!O14</f>
        <v>1.0029595173140786</v>
      </c>
      <c r="D14" s="69">
        <f>'Basic T2'!Z14</f>
        <v>2.2967270929225485</v>
      </c>
      <c r="E14" s="69">
        <f>'Basic T2'!AK14</f>
        <v>0.44790124176947682</v>
      </c>
      <c r="F14" s="69">
        <f>'Basic T2'!AV14</f>
        <v>1.0169994718791528</v>
      </c>
      <c r="G14" s="69">
        <f>'Basic T2'!BG14</f>
        <v>1.7168439652285468</v>
      </c>
      <c r="H14" s="69">
        <f>'Basic T2'!BR14</f>
        <v>1.4280510643375033</v>
      </c>
      <c r="I14" s="69">
        <f>'Basic T2'!CC14</f>
        <v>1.149498909690569</v>
      </c>
      <c r="J14" s="69">
        <f>'Basic T2'!CN14</f>
        <v>0.37553920113529671</v>
      </c>
      <c r="K14" s="309">
        <f t="shared" si="12"/>
        <v>9.5890811229234156</v>
      </c>
      <c r="L14" s="97"/>
      <c r="M14" s="97">
        <f t="shared" si="0"/>
        <v>2.1601302683410131</v>
      </c>
      <c r="N14" s="97">
        <f t="shared" si="1"/>
        <v>2.0212634116796577</v>
      </c>
      <c r="O14" s="97">
        <f t="shared" si="2"/>
        <v>2.35841763592106</v>
      </c>
      <c r="P14" s="97">
        <f t="shared" si="3"/>
        <v>1.5463730366848036</v>
      </c>
      <c r="Q14" s="97">
        <f t="shared" si="4"/>
        <v>3.5109734725993222</v>
      </c>
      <c r="R14" s="97">
        <f t="shared" si="5"/>
        <v>1.565316830372069</v>
      </c>
      <c r="S14" s="97">
        <f t="shared" si="6"/>
        <v>1.347524002610444</v>
      </c>
      <c r="T14" s="97">
        <f t="shared" si="7"/>
        <v>1.7601475517364364</v>
      </c>
      <c r="U14" s="97">
        <f t="shared" si="8"/>
        <v>1.073795599686904</v>
      </c>
      <c r="V14" s="97">
        <f t="shared" si="9"/>
        <v>1.8160209843290995</v>
      </c>
      <c r="W14" s="97"/>
      <c r="X14" s="97">
        <f t="shared" si="10"/>
        <v>1.6118401405193452</v>
      </c>
      <c r="Y14" s="97">
        <f t="shared" si="11"/>
        <v>10.459391306184999</v>
      </c>
      <c r="Z14" s="97">
        <f t="shared" si="11"/>
        <v>23.951482561056352</v>
      </c>
      <c r="AA14" s="97">
        <f t="shared" si="11"/>
        <v>4.6709505950339221</v>
      </c>
      <c r="AB14" s="97">
        <f t="shared" si="11"/>
        <v>10.605807364043876</v>
      </c>
      <c r="AC14" s="97">
        <f t="shared" si="11"/>
        <v>17.904155186718597</v>
      </c>
      <c r="AD14" s="97">
        <f t="shared" si="11"/>
        <v>14.892470363230533</v>
      </c>
      <c r="AE14" s="97">
        <f t="shared" si="11"/>
        <v>11.98758144763846</v>
      </c>
      <c r="AF14" s="97">
        <f t="shared" si="11"/>
        <v>3.9163210355739109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3.8590225053852671E-2</v>
      </c>
      <c r="C15" s="69">
        <f>'Basic T2'!O15</f>
        <v>1.2150896405071796</v>
      </c>
      <c r="D15" s="69">
        <f>'Basic T2'!Z15</f>
        <v>3.3804684958869764</v>
      </c>
      <c r="E15" s="69">
        <f>'Basic T2'!AK15</f>
        <v>1.7690625499681856</v>
      </c>
      <c r="F15" s="69">
        <f>'Basic T2'!AV15</f>
        <v>0.47565631618724302</v>
      </c>
      <c r="G15" s="69">
        <f>'Basic T2'!BG15</f>
        <v>1.8953786252032467</v>
      </c>
      <c r="H15" s="69">
        <f>'Basic T2'!BR15</f>
        <v>1.3548744730958155</v>
      </c>
      <c r="I15" s="69">
        <f>'Basic T2'!CC15</f>
        <v>0.43800848700338602</v>
      </c>
      <c r="J15" s="69">
        <f>'Basic T2'!CN15</f>
        <v>0.12747777201919094</v>
      </c>
      <c r="K15" s="309">
        <f t="shared" si="12"/>
        <v>10.694606584925076</v>
      </c>
      <c r="L15" s="97"/>
      <c r="M15" s="97">
        <f t="shared" si="0"/>
        <v>0.53933461419643891</v>
      </c>
      <c r="N15" s="97">
        <f t="shared" si="1"/>
        <v>2.4487690578432835</v>
      </c>
      <c r="O15" s="97">
        <f t="shared" si="2"/>
        <v>3.4712685468565772</v>
      </c>
      <c r="P15" s="97">
        <f t="shared" si="3"/>
        <v>6.1076647536682289</v>
      </c>
      <c r="Q15" s="97">
        <f t="shared" si="4"/>
        <v>1.6421018440864725</v>
      </c>
      <c r="R15" s="97">
        <f t="shared" si="5"/>
        <v>1.7280941786478339</v>
      </c>
      <c r="S15" s="97">
        <f t="shared" si="6"/>
        <v>1.2784738015427861</v>
      </c>
      <c r="T15" s="97">
        <f t="shared" si="7"/>
        <v>0.67069186368025668</v>
      </c>
      <c r="U15" s="97">
        <f t="shared" si="8"/>
        <v>0.36450274761803503</v>
      </c>
      <c r="V15" s="97">
        <f t="shared" si="9"/>
        <v>2.0253901003026504</v>
      </c>
      <c r="W15" s="97"/>
      <c r="X15" s="97">
        <f t="shared" si="10"/>
        <v>0.36083819210562412</v>
      </c>
      <c r="Y15" s="97">
        <f t="shared" si="11"/>
        <v>11.361704901047487</v>
      </c>
      <c r="Z15" s="97">
        <f t="shared" si="11"/>
        <v>31.609096314510754</v>
      </c>
      <c r="AA15" s="97">
        <f t="shared" si="11"/>
        <v>16.541632793316811</v>
      </c>
      <c r="AB15" s="97">
        <f t="shared" si="11"/>
        <v>4.4476279927652467</v>
      </c>
      <c r="AC15" s="97">
        <f t="shared" si="11"/>
        <v>17.722752213016776</v>
      </c>
      <c r="AD15" s="97">
        <f t="shared" si="11"/>
        <v>12.668764038553995</v>
      </c>
      <c r="AE15" s="97">
        <f t="shared" si="11"/>
        <v>4.0956016803908879</v>
      </c>
      <c r="AF15" s="97">
        <f t="shared" si="11"/>
        <v>1.1919818742924244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2.3626902451100492E-2</v>
      </c>
      <c r="C16" s="69">
        <f>'Basic T2'!O16</f>
        <v>0.29500835929193914</v>
      </c>
      <c r="D16" s="69">
        <f>'Basic T2'!Z16</f>
        <v>1.307749976992675</v>
      </c>
      <c r="E16" s="69">
        <f>'Basic T2'!AK16</f>
        <v>0.36696889992606296</v>
      </c>
      <c r="F16" s="69">
        <f>'Basic T2'!AV16</f>
        <v>0.29337950535549384</v>
      </c>
      <c r="G16" s="69">
        <f>'Basic T2'!BG16</f>
        <v>1.0013476064545046</v>
      </c>
      <c r="H16" s="69">
        <f>'Basic T2'!BR16</f>
        <v>1.2264056888126795</v>
      </c>
      <c r="I16" s="69">
        <f>'Basic T2'!CC16</f>
        <v>0.6810060787095934</v>
      </c>
      <c r="J16" s="69">
        <f>'Basic T2'!CN16</f>
        <v>0.15262079221972813</v>
      </c>
      <c r="K16" s="309">
        <f t="shared" si="12"/>
        <v>5.3481138102137766</v>
      </c>
      <c r="L16" s="97"/>
      <c r="M16" s="97">
        <f t="shared" si="0"/>
        <v>0.33020813691390993</v>
      </c>
      <c r="N16" s="97">
        <f t="shared" si="1"/>
        <v>0.59453008070884483</v>
      </c>
      <c r="O16" s="97">
        <f t="shared" si="2"/>
        <v>1.3428763994725486</v>
      </c>
      <c r="P16" s="97">
        <f t="shared" si="3"/>
        <v>1.2669552107194433</v>
      </c>
      <c r="Q16" s="97">
        <f t="shared" si="4"/>
        <v>1.0128300841731874</v>
      </c>
      <c r="R16" s="97">
        <f t="shared" si="5"/>
        <v>0.91296954946477427</v>
      </c>
      <c r="S16" s="97">
        <f t="shared" si="6"/>
        <v>1.1572493056330269</v>
      </c>
      <c r="T16" s="97">
        <f t="shared" si="7"/>
        <v>1.0427771371101078</v>
      </c>
      <c r="U16" s="97">
        <f t="shared" si="8"/>
        <v>0.43639528073456835</v>
      </c>
      <c r="V16" s="97">
        <f t="shared" si="9"/>
        <v>1.0128485494517847</v>
      </c>
      <c r="W16" s="97"/>
      <c r="X16" s="97">
        <f t="shared" si="10"/>
        <v>0.44178009835875331</v>
      </c>
      <c r="Y16" s="97">
        <f t="shared" si="11"/>
        <v>5.5161196967898283</v>
      </c>
      <c r="Z16" s="97">
        <f t="shared" si="11"/>
        <v>24.452545764735721</v>
      </c>
      <c r="AA16" s="97">
        <f t="shared" si="11"/>
        <v>6.8616509099942729</v>
      </c>
      <c r="AB16" s="97">
        <f t="shared" si="11"/>
        <v>5.4856630910733513</v>
      </c>
      <c r="AC16" s="97">
        <f t="shared" si="11"/>
        <v>18.723378783415949</v>
      </c>
      <c r="AD16" s="97">
        <f t="shared" si="11"/>
        <v>22.931555541516367</v>
      </c>
      <c r="AE16" s="97">
        <f t="shared" si="11"/>
        <v>12.733574917740428</v>
      </c>
      <c r="AF16" s="97">
        <f t="shared" si="11"/>
        <v>2.8537311963753349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7.7963778628592453E-2</v>
      </c>
      <c r="C17" s="69">
        <f>'Basic T2'!O17</f>
        <v>1.6234152893605194</v>
      </c>
      <c r="D17" s="69">
        <f>'Basic T2'!Z17</f>
        <v>3.4282385177689152</v>
      </c>
      <c r="E17" s="69">
        <f>'Basic T2'!AK17</f>
        <v>0.47920435661969663</v>
      </c>
      <c r="F17" s="69">
        <f>'Basic T2'!AV17</f>
        <v>0.54976299540549256</v>
      </c>
      <c r="G17" s="69">
        <f>'Basic T2'!BG17</f>
        <v>1.6511707035810679</v>
      </c>
      <c r="H17" s="69">
        <f>'Basic T2'!BR17</f>
        <v>0.72771361104556065</v>
      </c>
      <c r="I17" s="69">
        <f>'Basic T2'!CC17</f>
        <v>0.51826459527930635</v>
      </c>
      <c r="J17" s="69">
        <f>'Basic T2'!CN17</f>
        <v>0.32694848839893431</v>
      </c>
      <c r="K17" s="309">
        <f t="shared" si="12"/>
        <v>9.3826823360880844</v>
      </c>
      <c r="L17" s="97"/>
      <c r="M17" s="97">
        <f t="shared" si="0"/>
        <v>1.0896169796695847</v>
      </c>
      <c r="N17" s="97">
        <f t="shared" si="1"/>
        <v>3.2716673701179921</v>
      </c>
      <c r="O17" s="97">
        <f t="shared" si="2"/>
        <v>3.5203216809541673</v>
      </c>
      <c r="P17" s="97">
        <f t="shared" si="3"/>
        <v>1.6544466213379603</v>
      </c>
      <c r="Q17" s="97">
        <f t="shared" si="4"/>
        <v>1.8979393268699629</v>
      </c>
      <c r="R17" s="97">
        <f t="shared" si="5"/>
        <v>1.5054398329021548</v>
      </c>
      <c r="S17" s="97">
        <f t="shared" si="6"/>
        <v>0.68667821648600202</v>
      </c>
      <c r="T17" s="97">
        <f t="shared" si="7"/>
        <v>0.79358244783207776</v>
      </c>
      <c r="U17" s="97">
        <f t="shared" si="8"/>
        <v>0.93485805770933927</v>
      </c>
      <c r="V17" s="97">
        <f t="shared" si="9"/>
        <v>1.7769323038572049</v>
      </c>
      <c r="W17" s="97"/>
      <c r="X17" s="97">
        <f t="shared" si="10"/>
        <v>0.83093273155720881</v>
      </c>
      <c r="Y17" s="97">
        <f t="shared" si="11"/>
        <v>17.302251437379141</v>
      </c>
      <c r="Z17" s="97">
        <f t="shared" si="11"/>
        <v>36.537936540631605</v>
      </c>
      <c r="AA17" s="97">
        <f t="shared" si="11"/>
        <v>5.1073279415691157</v>
      </c>
      <c r="AB17" s="97">
        <f t="shared" si="11"/>
        <v>5.8593371885880652</v>
      </c>
      <c r="AC17" s="97">
        <f t="shared" si="11"/>
        <v>17.598066783421441</v>
      </c>
      <c r="AD17" s="97">
        <f t="shared" si="11"/>
        <v>7.7559229331104662</v>
      </c>
      <c r="AE17" s="97">
        <f t="shared" si="11"/>
        <v>5.5236293494231852</v>
      </c>
      <c r="AF17" s="97">
        <f t="shared" si="11"/>
        <v>3.4845950943197841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0.36914553088944357</v>
      </c>
      <c r="C18" s="69">
        <f>'Basic T2'!O18</f>
        <v>3.6637541620897198</v>
      </c>
      <c r="D18" s="69">
        <f>'Basic T2'!Z18</f>
        <v>7.6150284426991712</v>
      </c>
      <c r="E18" s="69">
        <f>'Basic T2'!AK18</f>
        <v>2.2356544423527556</v>
      </c>
      <c r="F18" s="69">
        <f>'Basic T2'!AV18</f>
        <v>1.9979041433518843</v>
      </c>
      <c r="G18" s="69">
        <f>'Basic T2'!BG18</f>
        <v>5.8352507653098309</v>
      </c>
      <c r="H18" s="69">
        <f>'Basic T2'!BR18</f>
        <v>4.608022370161005</v>
      </c>
      <c r="I18" s="69">
        <f>'Basic T2'!CC18</f>
        <v>2.7693381722456252</v>
      </c>
      <c r="J18" s="69">
        <f>'Basic T2'!CN18</f>
        <v>0.97278411308858936</v>
      </c>
      <c r="K18" s="309">
        <f t="shared" si="12"/>
        <v>30.066882142188025</v>
      </c>
      <c r="L18" s="97"/>
      <c r="M18" s="97">
        <f t="shared" si="0"/>
        <v>5.1591552577566837</v>
      </c>
      <c r="N18" s="97">
        <f t="shared" si="1"/>
        <v>7.3835604621936044</v>
      </c>
      <c r="O18" s="97">
        <f t="shared" si="2"/>
        <v>7.819569609573918</v>
      </c>
      <c r="P18" s="97">
        <f t="shared" si="3"/>
        <v>7.7185670112033549</v>
      </c>
      <c r="Q18" s="97">
        <f t="shared" si="4"/>
        <v>6.8973373556857283</v>
      </c>
      <c r="R18" s="97">
        <f t="shared" si="5"/>
        <v>5.3202366769335683</v>
      </c>
      <c r="S18" s="97">
        <f t="shared" si="6"/>
        <v>4.348178369404792</v>
      </c>
      <c r="T18" s="97">
        <f t="shared" si="7"/>
        <v>4.2404944995733285</v>
      </c>
      <c r="U18" s="97">
        <f t="shared" si="8"/>
        <v>2.7815239978196673</v>
      </c>
      <c r="V18" s="97">
        <f t="shared" si="9"/>
        <v>5.6941940738235015</v>
      </c>
      <c r="W18" s="97"/>
      <c r="X18" s="97">
        <f t="shared" si="10"/>
        <v>1.227747955852998</v>
      </c>
      <c r="Y18" s="97">
        <f t="shared" si="11"/>
        <v>12.185347801490073</v>
      </c>
      <c r="Z18" s="97">
        <f t="shared" si="11"/>
        <v>25.326964088551851</v>
      </c>
      <c r="AA18" s="97">
        <f t="shared" si="11"/>
        <v>7.4356045025893156</v>
      </c>
      <c r="AB18" s="97">
        <f t="shared" si="11"/>
        <v>6.6448663812352748</v>
      </c>
      <c r="AC18" s="97">
        <f t="shared" si="11"/>
        <v>19.407568559036459</v>
      </c>
      <c r="AD18" s="97">
        <f t="shared" si="11"/>
        <v>15.325906917682389</v>
      </c>
      <c r="AE18" s="97">
        <f t="shared" si="11"/>
        <v>9.2105931009050579</v>
      </c>
      <c r="AF18" s="97">
        <f t="shared" si="11"/>
        <v>3.2354006926565813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0.30155024091967864</v>
      </c>
      <c r="C19" s="69">
        <f>'Basic T2'!O19</f>
        <v>3.1484388891858681</v>
      </c>
      <c r="D19" s="69">
        <f>'Basic T2'!Z19</f>
        <v>9.8061634128641586</v>
      </c>
      <c r="E19" s="69">
        <f>'Basic T2'!AK19</f>
        <v>3.6808670712465439</v>
      </c>
      <c r="F19" s="69">
        <f>'Basic T2'!AV19</f>
        <v>3.4459944930047075</v>
      </c>
      <c r="G19" s="69">
        <f>'Basic T2'!BG19</f>
        <v>10.53128394635486</v>
      </c>
      <c r="H19" s="69">
        <f>'Basic T2'!BR19</f>
        <v>11.875202480994314</v>
      </c>
      <c r="I19" s="69">
        <f>'Basic T2'!CC19</f>
        <v>5.2976995950839525</v>
      </c>
      <c r="J19" s="69">
        <f>'Basic T2'!CN19</f>
        <v>2.2234645165811924</v>
      </c>
      <c r="K19" s="309">
        <f t="shared" si="12"/>
        <v>50.310664646235274</v>
      </c>
      <c r="L19" s="97"/>
      <c r="M19" s="97">
        <f t="shared" si="0"/>
        <v>4.2144476384965062</v>
      </c>
      <c r="N19" s="97">
        <f t="shared" si="1"/>
        <v>6.3450460569565506</v>
      </c>
      <c r="O19" s="97">
        <f t="shared" si="2"/>
        <v>10.069558897480462</v>
      </c>
      <c r="P19" s="97">
        <f t="shared" si="3"/>
        <v>12.708144250973385</v>
      </c>
      <c r="Q19" s="97">
        <f t="shared" si="4"/>
        <v>11.896560014242114</v>
      </c>
      <c r="R19" s="97">
        <f t="shared" si="5"/>
        <v>9.6018021092918495</v>
      </c>
      <c r="S19" s="97">
        <f t="shared" si="6"/>
        <v>11.205565948317531</v>
      </c>
      <c r="T19" s="97">
        <f t="shared" si="7"/>
        <v>8.1119981006612996</v>
      </c>
      <c r="U19" s="97">
        <f t="shared" si="8"/>
        <v>6.3576489664648461</v>
      </c>
      <c r="V19" s="97">
        <f t="shared" si="9"/>
        <v>9.5280477411638564</v>
      </c>
      <c r="W19" s="97"/>
      <c r="X19" s="97">
        <f t="shared" si="10"/>
        <v>0.59937638081321498</v>
      </c>
      <c r="Y19" s="97">
        <f t="shared" si="11"/>
        <v>6.2579950221775977</v>
      </c>
      <c r="Z19" s="97">
        <f t="shared" si="11"/>
        <v>19.491222153031025</v>
      </c>
      <c r="AA19" s="97">
        <f t="shared" si="11"/>
        <v>7.3162759767316672</v>
      </c>
      <c r="AB19" s="97">
        <f t="shared" si="11"/>
        <v>6.8494314619685106</v>
      </c>
      <c r="AC19" s="97">
        <f t="shared" si="11"/>
        <v>20.932508088308293</v>
      </c>
      <c r="AD19" s="97">
        <f t="shared" si="11"/>
        <v>23.603747961781163</v>
      </c>
      <c r="AE19" s="97">
        <f t="shared" si="11"/>
        <v>10.529973381062014</v>
      </c>
      <c r="AF19" s="97">
        <f t="shared" si="11"/>
        <v>4.4194695741265129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2.4477237628461483E-2</v>
      </c>
      <c r="C20" s="69">
        <f>'Basic T2'!O20</f>
        <v>0.50455333110438816</v>
      </c>
      <c r="D20" s="69">
        <f>'Basic T2'!Z20</f>
        <v>1.496797292827488</v>
      </c>
      <c r="E20" s="69">
        <f>'Basic T2'!AK20</f>
        <v>0.71551866377230422</v>
      </c>
      <c r="F20" s="69">
        <f>'Basic T2'!AV20</f>
        <v>0.54900829903134885</v>
      </c>
      <c r="G20" s="69">
        <f>'Basic T2'!BG20</f>
        <v>1.8308843305464177</v>
      </c>
      <c r="H20" s="69">
        <f>'Basic T2'!BR20</f>
        <v>2.1463722098889071</v>
      </c>
      <c r="I20" s="69">
        <f>'Basic T2'!CC20</f>
        <v>1.8222408944773358</v>
      </c>
      <c r="J20" s="69">
        <f>'Basic T2'!CN20</f>
        <v>0.77626830823622095</v>
      </c>
      <c r="K20" s="309">
        <f t="shared" si="12"/>
        <v>9.8661205675128709</v>
      </c>
      <c r="L20" s="97"/>
      <c r="M20" s="97">
        <f t="shared" si="0"/>
        <v>0.34209236910430674</v>
      </c>
      <c r="N20" s="97">
        <f t="shared" si="1"/>
        <v>1.0168258736239981</v>
      </c>
      <c r="O20" s="97">
        <f t="shared" si="2"/>
        <v>1.5370015635211085</v>
      </c>
      <c r="P20" s="97">
        <f t="shared" si="3"/>
        <v>2.4703186008841134</v>
      </c>
      <c r="Q20" s="97">
        <f t="shared" si="4"/>
        <v>1.8953338988213233</v>
      </c>
      <c r="R20" s="97">
        <f t="shared" si="5"/>
        <v>1.6692920935813145</v>
      </c>
      <c r="S20" s="97">
        <f t="shared" si="6"/>
        <v>2.025339389878964</v>
      </c>
      <c r="T20" s="97">
        <f t="shared" si="7"/>
        <v>2.790270457891685</v>
      </c>
      <c r="U20" s="97">
        <f t="shared" si="8"/>
        <v>2.2196177950012315</v>
      </c>
      <c r="V20" s="97">
        <f t="shared" si="9"/>
        <v>1.8684878931404778</v>
      </c>
      <c r="W20" s="97"/>
      <c r="X20" s="97">
        <f t="shared" si="10"/>
        <v>0.24809384256928757</v>
      </c>
      <c r="Y20" s="97">
        <f t="shared" si="11"/>
        <v>5.113999242678827</v>
      </c>
      <c r="Z20" s="97">
        <f t="shared" si="11"/>
        <v>15.171082520075185</v>
      </c>
      <c r="AA20" s="97">
        <f t="shared" si="11"/>
        <v>7.2522797474050913</v>
      </c>
      <c r="AB20" s="97">
        <f t="shared" si="11"/>
        <v>5.5645812888109392</v>
      </c>
      <c r="AC20" s="97">
        <f t="shared" si="11"/>
        <v>18.557287213528969</v>
      </c>
      <c r="AD20" s="97">
        <f t="shared" si="11"/>
        <v>21.754976489507683</v>
      </c>
      <c r="AE20" s="97">
        <f t="shared" si="11"/>
        <v>18.469679972061204</v>
      </c>
      <c r="AF20" s="97">
        <f t="shared" si="11"/>
        <v>7.8680196833628271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1.4801727840497995E-2</v>
      </c>
      <c r="C21" s="69">
        <f>'Basic T2'!O21</f>
        <v>8.2708776921883442E-2</v>
      </c>
      <c r="D21" s="69">
        <f>'Basic T2'!Z21</f>
        <v>0.6874889981105633</v>
      </c>
      <c r="E21" s="69">
        <f>'Basic T2'!AK21</f>
        <v>0.26155983240645791</v>
      </c>
      <c r="F21" s="69">
        <f>'Basic T2'!AV21</f>
        <v>0.44549235363384326</v>
      </c>
      <c r="G21" s="69">
        <f>'Basic T2'!BG21</f>
        <v>0.70844035803454886</v>
      </c>
      <c r="H21" s="69">
        <f>'Basic T2'!BR21</f>
        <v>1.1813873631912324</v>
      </c>
      <c r="I21" s="69">
        <f>'Basic T2'!CC21</f>
        <v>1.0414238559425966</v>
      </c>
      <c r="J21" s="69">
        <f>'Basic T2'!CN21</f>
        <v>0.90252081598726175</v>
      </c>
      <c r="K21" s="309">
        <f t="shared" si="12"/>
        <v>5.3258240820688858</v>
      </c>
      <c r="L21" s="97"/>
      <c r="M21" s="97">
        <f t="shared" si="0"/>
        <v>0.20686803881437019</v>
      </c>
      <c r="N21" s="97">
        <f t="shared" si="1"/>
        <v>0.16668292361856746</v>
      </c>
      <c r="O21" s="97">
        <f t="shared" si="2"/>
        <v>0.70595508828280717</v>
      </c>
      <c r="P21" s="97">
        <f t="shared" si="3"/>
        <v>0.90303181727125548</v>
      </c>
      <c r="Q21" s="97">
        <f t="shared" si="4"/>
        <v>1.5379672055917437</v>
      </c>
      <c r="R21" s="97">
        <f t="shared" si="5"/>
        <v>0.64591403657272506</v>
      </c>
      <c r="S21" s="97">
        <f t="shared" si="6"/>
        <v>1.1147695401350224</v>
      </c>
      <c r="T21" s="97">
        <f t="shared" si="7"/>
        <v>1.5946597555718585</v>
      </c>
      <c r="U21" s="97">
        <f t="shared" si="8"/>
        <v>2.5806170911137625</v>
      </c>
      <c r="V21" s="97">
        <f t="shared" si="9"/>
        <v>1.0086272258935405</v>
      </c>
      <c r="W21" s="97"/>
      <c r="X21" s="97">
        <f t="shared" si="10"/>
        <v>0.27792370931538674</v>
      </c>
      <c r="Y21" s="97">
        <f t="shared" si="11"/>
        <v>1.5529761337846169</v>
      </c>
      <c r="Z21" s="97">
        <f t="shared" si="11"/>
        <v>12.908593816029674</v>
      </c>
      <c r="AA21" s="97">
        <f t="shared" si="11"/>
        <v>4.9111616977189296</v>
      </c>
      <c r="AB21" s="97">
        <f t="shared" si="11"/>
        <v>8.3647590827068026</v>
      </c>
      <c r="AC21" s="97">
        <f t="shared" si="11"/>
        <v>13.301985704329647</v>
      </c>
      <c r="AD21" s="97">
        <f t="shared" si="11"/>
        <v>22.182245319907505</v>
      </c>
      <c r="AE21" s="97">
        <f t="shared" si="11"/>
        <v>19.554229352953804</v>
      </c>
      <c r="AF21" s="97">
        <f t="shared" si="11"/>
        <v>16.946125183253628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8.9403904573760809E-3</v>
      </c>
      <c r="C22" s="69">
        <f>'Basic T2'!O22</f>
        <v>0.38034577676287118</v>
      </c>
      <c r="D22" s="69">
        <f>'Basic T2'!Z22</f>
        <v>1.0223158940424379</v>
      </c>
      <c r="E22" s="69">
        <f>'Basic T2'!AK22</f>
        <v>0.42690173126887743</v>
      </c>
      <c r="F22" s="69">
        <f>'Basic T2'!AV22</f>
        <v>1.8633488159503513</v>
      </c>
      <c r="G22" s="69">
        <f>'Basic T2'!BG22</f>
        <v>9.9958505832687319</v>
      </c>
      <c r="H22" s="69">
        <f>'Basic T2'!BR22</f>
        <v>5.8240964502202122</v>
      </c>
      <c r="I22" s="69">
        <f>'Basic T2'!CC22</f>
        <v>2.9199690555259101</v>
      </c>
      <c r="J22" s="69">
        <f>'Basic T2'!CN22</f>
        <v>1.4567096498326231</v>
      </c>
      <c r="K22" s="309">
        <f t="shared" si="12"/>
        <v>23.898478347329391</v>
      </c>
      <c r="L22" s="97"/>
      <c r="M22" s="97">
        <f t="shared" si="0"/>
        <v>0.12495034769466991</v>
      </c>
      <c r="N22" s="97">
        <f t="shared" si="1"/>
        <v>0.76651050125777498</v>
      </c>
      <c r="O22" s="97">
        <f t="shared" si="2"/>
        <v>1.0497755007209288</v>
      </c>
      <c r="P22" s="97">
        <f t="shared" si="3"/>
        <v>1.4738725080115223</v>
      </c>
      <c r="Q22" s="97">
        <f t="shared" si="4"/>
        <v>6.4328138252744607</v>
      </c>
      <c r="R22" s="97">
        <f t="shared" si="5"/>
        <v>9.1136256228108188</v>
      </c>
      <c r="S22" s="97">
        <f t="shared" si="6"/>
        <v>5.4956786603642129</v>
      </c>
      <c r="T22" s="97">
        <f t="shared" si="7"/>
        <v>4.4711450710410823</v>
      </c>
      <c r="U22" s="97">
        <f t="shared" si="8"/>
        <v>4.1652333692007266</v>
      </c>
      <c r="V22" s="97">
        <f t="shared" si="9"/>
        <v>4.525995516768913</v>
      </c>
      <c r="W22" s="97"/>
      <c r="X22" s="97">
        <f t="shared" si="10"/>
        <v>3.7409873245654375E-2</v>
      </c>
      <c r="Y22" s="97">
        <f t="shared" si="11"/>
        <v>1.591506250879668</v>
      </c>
      <c r="Z22" s="97">
        <f t="shared" si="11"/>
        <v>4.2777447132180271</v>
      </c>
      <c r="AA22" s="97">
        <f t="shared" si="11"/>
        <v>1.7863134424898768</v>
      </c>
      <c r="AB22" s="97">
        <f t="shared" si="11"/>
        <v>7.7969349716300114</v>
      </c>
      <c r="AC22" s="97">
        <f t="shared" si="11"/>
        <v>41.826305583115712</v>
      </c>
      <c r="AD22" s="97">
        <f t="shared" si="11"/>
        <v>24.370155980541934</v>
      </c>
      <c r="AE22" s="97">
        <f t="shared" si="11"/>
        <v>12.218221650301057</v>
      </c>
      <c r="AF22" s="97">
        <f t="shared" si="11"/>
        <v>6.0954075345780652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3.6958594181653753E-3</v>
      </c>
      <c r="C23" s="69">
        <f>'Basic T2'!O23</f>
        <v>0.15031947802312354</v>
      </c>
      <c r="D23" s="69">
        <f>'Basic T2'!Z23</f>
        <v>0.51021656985683062</v>
      </c>
      <c r="E23" s="69">
        <f>'Basic T2'!AK23</f>
        <v>0.39472077772211417</v>
      </c>
      <c r="F23" s="69">
        <f>'Basic T2'!AV23</f>
        <v>0.58677575227771106</v>
      </c>
      <c r="G23" s="69">
        <f>'Basic T2'!BG23</f>
        <v>6.1414579277382728</v>
      </c>
      <c r="H23" s="69">
        <f>'Basic T2'!BR23</f>
        <v>6.0332155078417342</v>
      </c>
      <c r="I23" s="69">
        <f>'Basic T2'!CC23</f>
        <v>2.8592300002826292</v>
      </c>
      <c r="J23" s="69">
        <f>'Basic T2'!CN23</f>
        <v>2.1329554131297979</v>
      </c>
      <c r="K23" s="309">
        <f t="shared" si="12"/>
        <v>18.81258728629038</v>
      </c>
      <c r="L23" s="97"/>
      <c r="M23" s="97">
        <f t="shared" si="0"/>
        <v>5.1653104138129291E-2</v>
      </c>
      <c r="N23" s="97">
        <f t="shared" si="1"/>
        <v>0.30293870863760641</v>
      </c>
      <c r="O23" s="97">
        <f t="shared" si="2"/>
        <v>0.52392108761965006</v>
      </c>
      <c r="P23" s="97">
        <f t="shared" si="3"/>
        <v>1.3627681970189374</v>
      </c>
      <c r="Q23" s="97">
        <f t="shared" si="4"/>
        <v>2.0257179650299335</v>
      </c>
      <c r="R23" s="97">
        <f t="shared" si="5"/>
        <v>5.5994182651484925</v>
      </c>
      <c r="S23" s="97">
        <f t="shared" si="6"/>
        <v>5.6930056023661129</v>
      </c>
      <c r="T23" s="97">
        <f t="shared" si="7"/>
        <v>4.37813958971355</v>
      </c>
      <c r="U23" s="97">
        <f t="shared" si="8"/>
        <v>6.0988523435719415</v>
      </c>
      <c r="V23" s="97">
        <f t="shared" si="9"/>
        <v>3.5628078273062509</v>
      </c>
      <c r="W23" s="97"/>
      <c r="X23" s="97">
        <f t="shared" si="10"/>
        <v>1.9645673197002108E-2</v>
      </c>
      <c r="Y23" s="97">
        <f t="shared" si="11"/>
        <v>0.79903670736809518</v>
      </c>
      <c r="Z23" s="97">
        <f t="shared" si="11"/>
        <v>2.7121020734274519</v>
      </c>
      <c r="AA23" s="97">
        <f t="shared" si="11"/>
        <v>2.0981738009516948</v>
      </c>
      <c r="AB23" s="97">
        <f t="shared" si="11"/>
        <v>3.1190592944401763</v>
      </c>
      <c r="AC23" s="97">
        <f t="shared" si="11"/>
        <v>32.645472067597225</v>
      </c>
      <c r="AD23" s="97">
        <f t="shared" si="11"/>
        <v>32.070099747728072</v>
      </c>
      <c r="AE23" s="97">
        <f t="shared" si="11"/>
        <v>15.198494267539081</v>
      </c>
      <c r="AF23" s="97">
        <f t="shared" si="11"/>
        <v>11.337916367751196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2.9750176692577339E-2</v>
      </c>
      <c r="C24" s="69">
        <f>'Basic T2'!O24</f>
        <v>0.3081015057461774</v>
      </c>
      <c r="D24" s="69">
        <f>'Basic T2'!Z24</f>
        <v>0.68452163608430328</v>
      </c>
      <c r="E24" s="69">
        <f>'Basic T2'!AK24</f>
        <v>0.28398246647653941</v>
      </c>
      <c r="F24" s="69">
        <f>'Basic T2'!AV24</f>
        <v>0.31561645422401141</v>
      </c>
      <c r="G24" s="69">
        <f>'Basic T2'!BG24</f>
        <v>2.1201222592110653</v>
      </c>
      <c r="H24" s="69">
        <f>'Basic T2'!BR24</f>
        <v>2.3044740991823853</v>
      </c>
      <c r="I24" s="69">
        <f>'Basic T2'!CC24</f>
        <v>1.792983619455335</v>
      </c>
      <c r="J24" s="69">
        <f>'Basic T2'!CN24</f>
        <v>1.2896492901188896</v>
      </c>
      <c r="K24" s="309">
        <f t="shared" si="12"/>
        <v>9.1292015071912846</v>
      </c>
      <c r="L24" s="97"/>
      <c r="M24" s="97">
        <f t="shared" si="0"/>
        <v>0.41578664147140543</v>
      </c>
      <c r="N24" s="97">
        <f t="shared" si="1"/>
        <v>0.62091668696249236</v>
      </c>
      <c r="O24" s="97">
        <f t="shared" si="2"/>
        <v>0.70290802232688254</v>
      </c>
      <c r="P24" s="97">
        <f t="shared" si="3"/>
        <v>0.98044566100261488</v>
      </c>
      <c r="Q24" s="97">
        <f t="shared" si="4"/>
        <v>1.0895984009203468</v>
      </c>
      <c r="R24" s="97">
        <f t="shared" si="5"/>
        <v>1.9330021376449045</v>
      </c>
      <c r="S24" s="97">
        <f t="shared" si="6"/>
        <v>2.1745259953172345</v>
      </c>
      <c r="T24" s="97">
        <f t="shared" si="7"/>
        <v>2.7454708321014207</v>
      </c>
      <c r="U24" s="97">
        <f t="shared" si="8"/>
        <v>3.6875504040125211</v>
      </c>
      <c r="V24" s="97">
        <f t="shared" si="9"/>
        <v>1.7289270259269476</v>
      </c>
      <c r="W24" s="97"/>
      <c r="X24" s="97">
        <f t="shared" si="10"/>
        <v>0.32587928603769378</v>
      </c>
      <c r="Y24" s="97">
        <f t="shared" ref="Y24:AG32" si="13">IF($K24&gt;0,C24/$K24*100,0)</f>
        <v>3.3749009210003602</v>
      </c>
      <c r="Z24" s="97">
        <f t="shared" si="13"/>
        <v>7.498154526933047</v>
      </c>
      <c r="AA24" s="97">
        <f t="shared" si="13"/>
        <v>3.1107043288817735</v>
      </c>
      <c r="AB24" s="97">
        <f t="shared" si="13"/>
        <v>3.4572186184672664</v>
      </c>
      <c r="AC24" s="97">
        <f t="shared" si="13"/>
        <v>23.223523520003315</v>
      </c>
      <c r="AD24" s="97">
        <f t="shared" si="13"/>
        <v>25.242887862285627</v>
      </c>
      <c r="AE24" s="97">
        <f t="shared" si="13"/>
        <v>19.640092488296595</v>
      </c>
      <c r="AF24" s="97">
        <f t="shared" si="13"/>
        <v>14.126638448094313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2.7404911515808591E-2</v>
      </c>
      <c r="C25" s="69">
        <f>'Basic T2'!O25</f>
        <v>1.6180662248331315</v>
      </c>
      <c r="D25" s="69">
        <f>'Basic T2'!Z25</f>
        <v>5.0132130402478783</v>
      </c>
      <c r="E25" s="69">
        <f>'Basic T2'!AK25</f>
        <v>4.0760228090432307</v>
      </c>
      <c r="F25" s="69">
        <f>'Basic T2'!AV25</f>
        <v>2.2347873485536822</v>
      </c>
      <c r="G25" s="69">
        <f>'Basic T2'!BG25</f>
        <v>13.748559696418861</v>
      </c>
      <c r="H25" s="69">
        <f>'Basic T2'!BR25</f>
        <v>9.6575644968276393</v>
      </c>
      <c r="I25" s="69">
        <f>'Basic T2'!CC25</f>
        <v>1.4864465151498043</v>
      </c>
      <c r="J25" s="69">
        <f>'Basic T2'!CN25</f>
        <v>0.57034137738511503</v>
      </c>
      <c r="K25" s="309">
        <f t="shared" si="12"/>
        <v>38.432406419975145</v>
      </c>
      <c r="L25" s="97"/>
      <c r="M25" s="97">
        <f t="shared" si="0"/>
        <v>0.38300935946447828</v>
      </c>
      <c r="N25" s="97">
        <f t="shared" si="1"/>
        <v>3.2608874051949037</v>
      </c>
      <c r="O25" s="97">
        <f t="shared" si="2"/>
        <v>5.1478689319178681</v>
      </c>
      <c r="P25" s="97">
        <f t="shared" si="3"/>
        <v>14.072414141822634</v>
      </c>
      <c r="Q25" s="97">
        <f t="shared" si="4"/>
        <v>7.7151260296867727</v>
      </c>
      <c r="R25" s="97">
        <f t="shared" si="5"/>
        <v>12.535123937902352</v>
      </c>
      <c r="S25" s="97">
        <f t="shared" si="6"/>
        <v>9.1129794243534405</v>
      </c>
      <c r="T25" s="97">
        <f t="shared" si="7"/>
        <v>2.2760919322075557</v>
      </c>
      <c r="U25" s="97">
        <f t="shared" si="8"/>
        <v>1.6308019495809234</v>
      </c>
      <c r="V25" s="97">
        <f t="shared" si="9"/>
        <v>7.2784926566208057</v>
      </c>
      <c r="W25" s="97"/>
      <c r="X25" s="97">
        <f t="shared" si="10"/>
        <v>7.1306780055190505E-2</v>
      </c>
      <c r="Y25" s="97">
        <f t="shared" si="13"/>
        <v>4.2101610998580243</v>
      </c>
      <c r="Z25" s="97">
        <f t="shared" si="13"/>
        <v>13.044234039017327</v>
      </c>
      <c r="AA25" s="97">
        <f t="shared" si="13"/>
        <v>10.605692405783698</v>
      </c>
      <c r="AB25" s="97">
        <f t="shared" si="13"/>
        <v>5.8148514670997988</v>
      </c>
      <c r="AC25" s="97">
        <f t="shared" si="13"/>
        <v>35.773351130240655</v>
      </c>
      <c r="AD25" s="97">
        <f t="shared" si="13"/>
        <v>25.128701001163812</v>
      </c>
      <c r="AE25" s="97">
        <f t="shared" si="13"/>
        <v>3.8676904560866312</v>
      </c>
      <c r="AF25" s="97">
        <f t="shared" si="13"/>
        <v>1.4840116206948768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1.8306476868659126E-2</v>
      </c>
      <c r="C26" s="69">
        <f>'Basic T2'!O26</f>
        <v>0.26174104408829657</v>
      </c>
      <c r="D26" s="69">
        <f>'Basic T2'!Z26</f>
        <v>1.1013802142120221</v>
      </c>
      <c r="E26" s="69">
        <f>'Basic T2'!AK26</f>
        <v>0.72712980115912029</v>
      </c>
      <c r="F26" s="69">
        <f>'Basic T2'!AV26</f>
        <v>0.81066754891508663</v>
      </c>
      <c r="G26" s="69">
        <f>'Basic T2'!BG26</f>
        <v>2.4719725130132297</v>
      </c>
      <c r="H26" s="69">
        <f>'Basic T2'!BR26</f>
        <v>2.6162382800323423</v>
      </c>
      <c r="I26" s="69">
        <f>'Basic T2'!CC26</f>
        <v>1.5016198134585841</v>
      </c>
      <c r="J26" s="69">
        <f>'Basic T2'!CN26</f>
        <v>0.84377187865978831</v>
      </c>
      <c r="K26" s="309">
        <f t="shared" si="12"/>
        <v>10.352827570407129</v>
      </c>
      <c r="L26" s="97"/>
      <c r="M26" s="97">
        <f t="shared" si="0"/>
        <v>0.25585019588447816</v>
      </c>
      <c r="N26" s="97">
        <f t="shared" si="1"/>
        <v>0.52748649034937445</v>
      </c>
      <c r="O26" s="97">
        <f t="shared" si="2"/>
        <v>1.1309635041344213</v>
      </c>
      <c r="P26" s="97">
        <f t="shared" si="3"/>
        <v>2.510405897157912</v>
      </c>
      <c r="Q26" s="97">
        <f t="shared" si="4"/>
        <v>2.7986565755819703</v>
      </c>
      <c r="R26" s="97">
        <f t="shared" si="5"/>
        <v>2.2537983982263925</v>
      </c>
      <c r="S26" s="97">
        <f t="shared" si="6"/>
        <v>2.4687099550794827</v>
      </c>
      <c r="T26" s="97">
        <f t="shared" si="7"/>
        <v>2.2993257462153958</v>
      </c>
      <c r="U26" s="97">
        <f t="shared" si="8"/>
        <v>2.412633694978787</v>
      </c>
      <c r="V26" s="97">
        <f t="shared" si="9"/>
        <v>1.9606625362731696</v>
      </c>
      <c r="W26" s="97"/>
      <c r="X26" s="97">
        <f t="shared" si="10"/>
        <v>0.17682586466509859</v>
      </c>
      <c r="Y26" s="97">
        <f t="shared" si="13"/>
        <v>2.5282082823099072</v>
      </c>
      <c r="Z26" s="97">
        <f t="shared" si="13"/>
        <v>10.638448353571004</v>
      </c>
      <c r="AA26" s="97">
        <f t="shared" si="13"/>
        <v>7.0234899230580501</v>
      </c>
      <c r="AB26" s="97">
        <f t="shared" si="13"/>
        <v>7.8303974774227489</v>
      </c>
      <c r="AC26" s="97">
        <f t="shared" si="13"/>
        <v>23.877269240716412</v>
      </c>
      <c r="AD26" s="97">
        <f t="shared" si="13"/>
        <v>25.27076069064152</v>
      </c>
      <c r="AE26" s="97">
        <f t="shared" si="13"/>
        <v>14.504441450863769</v>
      </c>
      <c r="AF26" s="97">
        <f t="shared" si="13"/>
        <v>8.1501587167514913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1.3922809061534035E-3</v>
      </c>
      <c r="C27" s="69">
        <f>'Basic T2'!O27</f>
        <v>1.8725515641467273E-2</v>
      </c>
      <c r="D27" s="69">
        <f>'Basic T2'!Z27</f>
        <v>8.2791961117491861E-2</v>
      </c>
      <c r="E27" s="69">
        <f>'Basic T2'!AK27</f>
        <v>2.4886289820396815E-2</v>
      </c>
      <c r="F27" s="69">
        <f>'Basic T2'!AV27</f>
        <v>2.3956131269032656E-2</v>
      </c>
      <c r="G27" s="69">
        <f>'Basic T2'!BG27</f>
        <v>8.360116396597625E-2</v>
      </c>
      <c r="H27" s="69">
        <f>'Basic T2'!BR27</f>
        <v>0.13210969567494601</v>
      </c>
      <c r="I27" s="69">
        <f>'Basic T2'!CC27</f>
        <v>0.10961992912453829</v>
      </c>
      <c r="J27" s="69">
        <f>'Basic T2'!CN27</f>
        <v>4.8350847609542766E-2</v>
      </c>
      <c r="K27" s="309">
        <f t="shared" si="12"/>
        <v>0.52543381512954523</v>
      </c>
      <c r="L27" s="97"/>
      <c r="M27" s="97">
        <f t="shared" si="0"/>
        <v>1.9458432396427482E-2</v>
      </c>
      <c r="N27" s="97">
        <f t="shared" si="1"/>
        <v>3.7737514802484683E-2</v>
      </c>
      <c r="O27" s="97">
        <f t="shared" si="2"/>
        <v>8.5015769532949065E-2</v>
      </c>
      <c r="P27" s="97">
        <f t="shared" si="3"/>
        <v>8.5919582203774283E-2</v>
      </c>
      <c r="Q27" s="97">
        <f t="shared" si="4"/>
        <v>8.2703426813259207E-2</v>
      </c>
      <c r="R27" s="97">
        <f t="shared" si="5"/>
        <v>7.6222598934444899E-2</v>
      </c>
      <c r="S27" s="97">
        <f t="shared" si="6"/>
        <v>0.12466009818923234</v>
      </c>
      <c r="T27" s="97">
        <f t="shared" si="7"/>
        <v>0.16785335613934318</v>
      </c>
      <c r="U27" s="97">
        <f t="shared" si="8"/>
        <v>0.13825168516975694</v>
      </c>
      <c r="V27" s="97">
        <f t="shared" si="9"/>
        <v>9.950889161530474E-2</v>
      </c>
      <c r="W27" s="97"/>
      <c r="X27" s="97">
        <f t="shared" si="10"/>
        <v>0.26497740839350775</v>
      </c>
      <c r="Y27" s="97">
        <f t="shared" si="13"/>
        <v>3.563820047792416</v>
      </c>
      <c r="Z27" s="97">
        <f t="shared" si="13"/>
        <v>15.756877219080309</v>
      </c>
      <c r="AA27" s="97">
        <f t="shared" si="13"/>
        <v>4.7363319801298136</v>
      </c>
      <c r="AB27" s="97">
        <f t="shared" si="13"/>
        <v>4.5593052025260867</v>
      </c>
      <c r="AC27" s="97">
        <f t="shared" si="13"/>
        <v>15.910883837075552</v>
      </c>
      <c r="AD27" s="97">
        <f t="shared" si="13"/>
        <v>25.142975551045282</v>
      </c>
      <c r="AE27" s="97">
        <f t="shared" si="13"/>
        <v>20.862747308623749</v>
      </c>
      <c r="AF27" s="97">
        <f t="shared" si="13"/>
        <v>9.2020814453333024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5.8077586924073929E-2</v>
      </c>
      <c r="C28" s="69">
        <f>'Basic T2'!O28</f>
        <v>1.0219854236453598</v>
      </c>
      <c r="D28" s="69">
        <f>'Basic T2'!Z28</f>
        <v>3.958119054251092</v>
      </c>
      <c r="E28" s="69">
        <f>'Basic T2'!AK28</f>
        <v>1.3242683376458866</v>
      </c>
      <c r="F28" s="69">
        <f>'Basic T2'!AV28</f>
        <v>1.09970968709256</v>
      </c>
      <c r="G28" s="69">
        <f>'Basic T2'!BG28</f>
        <v>7.8616364152321712</v>
      </c>
      <c r="H28" s="69">
        <f>'Basic T2'!BR28</f>
        <v>7.6375272799402918</v>
      </c>
      <c r="I28" s="69">
        <f>'Basic T2'!CC28</f>
        <v>4.829683112513381</v>
      </c>
      <c r="J28" s="69">
        <f>'Basic T2'!CN28</f>
        <v>2.9512999732751766</v>
      </c>
      <c r="K28" s="309">
        <f t="shared" si="12"/>
        <v>30.74230687051999</v>
      </c>
      <c r="L28" s="97"/>
      <c r="M28" s="97">
        <f t="shared" si="0"/>
        <v>0.81168878630388774</v>
      </c>
      <c r="N28" s="97">
        <f t="shared" si="1"/>
        <v>2.0596063035687036</v>
      </c>
      <c r="O28" s="97">
        <f t="shared" si="2"/>
        <v>4.0644349132236055</v>
      </c>
      <c r="P28" s="97">
        <f t="shared" si="3"/>
        <v>4.572018694524993</v>
      </c>
      <c r="Q28" s="97">
        <f t="shared" si="4"/>
        <v>3.796512825919419</v>
      </c>
      <c r="R28" s="97">
        <f t="shared" si="5"/>
        <v>7.1677753157903812</v>
      </c>
      <c r="S28" s="97">
        <f t="shared" si="6"/>
        <v>7.206851062490621</v>
      </c>
      <c r="T28" s="97">
        <f t="shared" si="7"/>
        <v>7.3953570851507751</v>
      </c>
      <c r="U28" s="97">
        <f t="shared" si="8"/>
        <v>8.4387805988787363</v>
      </c>
      <c r="V28" s="97">
        <f t="shared" si="9"/>
        <v>5.8221088827881884</v>
      </c>
      <c r="W28" s="97"/>
      <c r="X28" s="97">
        <f t="shared" si="10"/>
        <v>0.18891746533103154</v>
      </c>
      <c r="Y28" s="97">
        <f t="shared" si="13"/>
        <v>3.3243615319752791</v>
      </c>
      <c r="Z28" s="97">
        <f t="shared" si="13"/>
        <v>12.875153029087381</v>
      </c>
      <c r="AA28" s="97">
        <f t="shared" si="13"/>
        <v>4.3076413986218443</v>
      </c>
      <c r="AB28" s="97">
        <f t="shared" si="13"/>
        <v>3.5771866168804496</v>
      </c>
      <c r="AC28" s="97">
        <f t="shared" si="13"/>
        <v>25.572695140750824</v>
      </c>
      <c r="AD28" s="97">
        <f t="shared" si="13"/>
        <v>24.843702563076743</v>
      </c>
      <c r="AE28" s="97">
        <f t="shared" si="13"/>
        <v>15.710216975111763</v>
      </c>
      <c r="AF28" s="97">
        <f t="shared" si="13"/>
        <v>9.6001252791647023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3.4134331254661275E-2</v>
      </c>
      <c r="C29" s="69">
        <f>'Basic T2'!O29</f>
        <v>0.36434896020016361</v>
      </c>
      <c r="D29" s="69">
        <f>'Basic T2'!Z29</f>
        <v>1.549993267914241</v>
      </c>
      <c r="E29" s="69">
        <f>'Basic T2'!AK29</f>
        <v>0.49104868286606945</v>
      </c>
      <c r="F29" s="69">
        <f>'Basic T2'!AV29</f>
        <v>0.75407406535393273</v>
      </c>
      <c r="G29" s="69">
        <f>'Basic T2'!BG29</f>
        <v>2.3770178925421415</v>
      </c>
      <c r="H29" s="69">
        <f>'Basic T2'!BR29</f>
        <v>2.3006918454228273</v>
      </c>
      <c r="I29" s="69">
        <f>'Basic T2'!CC29</f>
        <v>1.1980264226023034</v>
      </c>
      <c r="J29" s="69">
        <f>'Basic T2'!CN29</f>
        <v>0.6523506693117207</v>
      </c>
      <c r="K29" s="309">
        <f t="shared" si="12"/>
        <v>9.7216861374680619</v>
      </c>
      <c r="L29" s="97"/>
      <c r="M29" s="97">
        <f t="shared" si="0"/>
        <v>0.47705931624900527</v>
      </c>
      <c r="N29" s="97">
        <f t="shared" si="1"/>
        <v>0.73427213125043744</v>
      </c>
      <c r="O29" s="97">
        <f t="shared" si="2"/>
        <v>1.5916263929974619</v>
      </c>
      <c r="P29" s="97">
        <f t="shared" si="3"/>
        <v>1.6953389990253518</v>
      </c>
      <c r="Q29" s="97">
        <f t="shared" si="4"/>
        <v>2.6032796604513715</v>
      </c>
      <c r="R29" s="97">
        <f t="shared" si="5"/>
        <v>2.1672243888491338</v>
      </c>
      <c r="S29" s="97">
        <f t="shared" si="6"/>
        <v>2.1709570208931073</v>
      </c>
      <c r="T29" s="97">
        <f t="shared" si="7"/>
        <v>1.8344543495275196</v>
      </c>
      <c r="U29" s="97">
        <f t="shared" si="8"/>
        <v>1.8652946910524104</v>
      </c>
      <c r="V29" s="97">
        <f t="shared" si="9"/>
        <v>1.8411342862141638</v>
      </c>
      <c r="W29" s="97"/>
      <c r="X29" s="97">
        <f>IF($K29&gt;0,B29/$K29*100,0)</f>
        <v>0.35111533917048776</v>
      </c>
      <c r="Y29" s="97">
        <f t="shared" si="13"/>
        <v>3.7477959589328549</v>
      </c>
      <c r="Z29" s="97">
        <f t="shared" si="13"/>
        <v>15.943667034676814</v>
      </c>
      <c r="AA29" s="97">
        <f t="shared" si="13"/>
        <v>5.0510649687972675</v>
      </c>
      <c r="AB29" s="97">
        <f t="shared" si="13"/>
        <v>7.7566180875525106</v>
      </c>
      <c r="AC29" s="97">
        <f t="shared" si="13"/>
        <v>24.450675108517927</v>
      </c>
      <c r="AD29" s="97">
        <f t="shared" si="13"/>
        <v>23.66556390414415</v>
      </c>
      <c r="AE29" s="97">
        <f t="shared" si="13"/>
        <v>12.323236994712525</v>
      </c>
      <c r="AF29" s="97">
        <f t="shared" si="13"/>
        <v>6.7102626034954511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3.1081562796725786E-2</v>
      </c>
      <c r="C30" s="69">
        <f>'Basic T2'!O30</f>
        <v>0.2310753654884076</v>
      </c>
      <c r="D30" s="69">
        <f>'Basic T2'!Z30</f>
        <v>0.62081765468658923</v>
      </c>
      <c r="E30" s="69">
        <f>'Basic T2'!AK30</f>
        <v>0.28264095131758948</v>
      </c>
      <c r="F30" s="69">
        <f>'Basic T2'!AV30</f>
        <v>0.64354208241395428</v>
      </c>
      <c r="G30" s="69">
        <f>'Basic T2'!BG30</f>
        <v>4.2110495901749143</v>
      </c>
      <c r="H30" s="69">
        <f>'Basic T2'!BR30</f>
        <v>5.5181140021149773</v>
      </c>
      <c r="I30" s="69">
        <f>'Basic T2'!CC30</f>
        <v>4.3615372655531601</v>
      </c>
      <c r="J30" s="69">
        <f>'Basic T2'!CN30</f>
        <v>2.5543623143093934</v>
      </c>
      <c r="K30" s="309">
        <f t="shared" si="12"/>
        <v>18.454220788855711</v>
      </c>
      <c r="L30" s="97"/>
      <c r="M30" s="97">
        <f t="shared" si="0"/>
        <v>0.43439401185666099</v>
      </c>
      <c r="N30" s="97">
        <f t="shared" si="1"/>
        <v>0.46568597589364175</v>
      </c>
      <c r="O30" s="97">
        <f t="shared" si="2"/>
        <v>0.63749293941619278</v>
      </c>
      <c r="P30" s="97">
        <f t="shared" si="3"/>
        <v>0.97581409788859297</v>
      </c>
      <c r="Q30" s="97">
        <f t="shared" si="4"/>
        <v>2.2216915960455927</v>
      </c>
      <c r="R30" s="97">
        <f t="shared" si="5"/>
        <v>3.8393860656723797</v>
      </c>
      <c r="S30" s="97">
        <f t="shared" si="6"/>
        <v>5.2069504044242967</v>
      </c>
      <c r="T30" s="97">
        <f t="shared" si="7"/>
        <v>6.6785179829680459</v>
      </c>
      <c r="U30" s="97">
        <f t="shared" si="8"/>
        <v>7.3037994564069564</v>
      </c>
      <c r="V30" s="97">
        <f t="shared" si="9"/>
        <v>3.494938855182729</v>
      </c>
      <c r="W30" s="97"/>
      <c r="X30" s="97">
        <f t="shared" si="10"/>
        <v>0.16842522451826078</v>
      </c>
      <c r="Y30" s="97">
        <f t="shared" si="13"/>
        <v>1.2521545511580272</v>
      </c>
      <c r="Z30" s="97">
        <f t="shared" si="13"/>
        <v>3.3640957360903245</v>
      </c>
      <c r="AA30" s="97">
        <f t="shared" si="13"/>
        <v>1.5315788975943816</v>
      </c>
      <c r="AB30" s="97">
        <f t="shared" si="13"/>
        <v>3.4872351955525636</v>
      </c>
      <c r="AC30" s="97">
        <f t="shared" si="13"/>
        <v>22.818896762728222</v>
      </c>
      <c r="AD30" s="97">
        <f t="shared" si="13"/>
        <v>29.901636407467834</v>
      </c>
      <c r="AE30" s="97">
        <f t="shared" si="13"/>
        <v>23.634361566688536</v>
      </c>
      <c r="AF30" s="97">
        <f t="shared" si="13"/>
        <v>13.841615658201853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5.5110397467256891E-2</v>
      </c>
      <c r="C31" s="69">
        <f>'Basic T2'!O31</f>
        <v>0.29904800756977307</v>
      </c>
      <c r="D31" s="69">
        <f>'Basic T2'!Z31</f>
        <v>1.1054957114156405</v>
      </c>
      <c r="E31" s="69">
        <f>'Basic T2'!AK31</f>
        <v>0.53789686735996622</v>
      </c>
      <c r="F31" s="69">
        <f>'Basic T2'!AV31</f>
        <v>0.82607965000274164</v>
      </c>
      <c r="G31" s="69">
        <f>'Basic T2'!BG31</f>
        <v>4.7689391497697082</v>
      </c>
      <c r="H31" s="69">
        <f>'Basic T2'!BR31</f>
        <v>7.5631041637753427</v>
      </c>
      <c r="I31" s="69">
        <f>'Basic T2'!CC31</f>
        <v>6.2881183838973405</v>
      </c>
      <c r="J31" s="69">
        <f>'Basic T2'!CN31</f>
        <v>4.1491939840072192</v>
      </c>
      <c r="K31" s="309">
        <f t="shared" si="12"/>
        <v>25.592986315264991</v>
      </c>
      <c r="L31" s="97"/>
      <c r="M31" s="97">
        <f t="shared" si="0"/>
        <v>0.77021952877281807</v>
      </c>
      <c r="N31" s="97">
        <f t="shared" si="1"/>
        <v>0.60267118024385569</v>
      </c>
      <c r="O31" s="97">
        <f t="shared" si="2"/>
        <v>1.1351895444051643</v>
      </c>
      <c r="P31" s="97">
        <f t="shared" si="3"/>
        <v>1.8570817283663044</v>
      </c>
      <c r="Q31" s="97">
        <f t="shared" si="4"/>
        <v>2.8518635629718379</v>
      </c>
      <c r="R31" s="97">
        <f t="shared" si="5"/>
        <v>4.3480367845548855</v>
      </c>
      <c r="S31" s="97">
        <f t="shared" si="6"/>
        <v>7.1366246273961185</v>
      </c>
      <c r="T31" s="97">
        <f t="shared" si="7"/>
        <v>9.6285573523729191</v>
      </c>
      <c r="U31" s="97">
        <f t="shared" si="8"/>
        <v>11.863971134851431</v>
      </c>
      <c r="V31" s="97">
        <f t="shared" si="9"/>
        <v>4.8469086458201929</v>
      </c>
      <c r="W31" s="97"/>
      <c r="X31" s="97">
        <f t="shared" si="10"/>
        <v>0.21533398560208733</v>
      </c>
      <c r="Y31" s="97">
        <f t="shared" si="13"/>
        <v>1.1684764094583415</v>
      </c>
      <c r="Z31" s="97">
        <f t="shared" si="13"/>
        <v>4.3195260521679142</v>
      </c>
      <c r="AA31" s="97">
        <f t="shared" si="13"/>
        <v>2.1017354549169456</v>
      </c>
      <c r="AB31" s="97">
        <f t="shared" si="13"/>
        <v>3.227757948317366</v>
      </c>
      <c r="AC31" s="97">
        <f t="shared" si="13"/>
        <v>18.633773687149844</v>
      </c>
      <c r="AD31" s="97">
        <f t="shared" si="13"/>
        <v>29.551471917383527</v>
      </c>
      <c r="AE31" s="97">
        <f t="shared" si="13"/>
        <v>24.569693846734793</v>
      </c>
      <c r="AF31" s="97">
        <f t="shared" si="13"/>
        <v>16.212230698269174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3.1504494577724656E-4</v>
      </c>
      <c r="C32" s="69">
        <f>'Basic T2'!O32</f>
        <v>9.494786219589102E-2</v>
      </c>
      <c r="D32" s="69">
        <f>'Basic T2'!Z32</f>
        <v>0.31845211954298075</v>
      </c>
      <c r="E32" s="69">
        <f>'Basic T2'!AK32</f>
        <v>0.21946615890993745</v>
      </c>
      <c r="F32" s="69">
        <f>'Basic T2'!AV32</f>
        <v>0.27513579154793838</v>
      </c>
      <c r="G32" s="69">
        <f>'Basic T2'!BG32</f>
        <v>1.3144722035901184</v>
      </c>
      <c r="H32" s="69">
        <f>'Basic T2'!BR32</f>
        <v>2.3136906891850191</v>
      </c>
      <c r="I32" s="69">
        <f>'Basic T2'!CC32</f>
        <v>2.9278348901740694</v>
      </c>
      <c r="J32" s="69">
        <f>'Basic T2'!CN32</f>
        <v>2.1419008274569853</v>
      </c>
      <c r="K32" s="309">
        <f t="shared" si="12"/>
        <v>9.6062155875487178</v>
      </c>
      <c r="L32" s="97"/>
      <c r="M32" s="97">
        <f t="shared" si="0"/>
        <v>4.4030488044107894E-3</v>
      </c>
      <c r="N32" s="97">
        <f t="shared" si="1"/>
        <v>0.19134834114511748</v>
      </c>
      <c r="O32" s="97">
        <f t="shared" si="2"/>
        <v>0.32700580632369219</v>
      </c>
      <c r="P32" s="97">
        <f t="shared" si="3"/>
        <v>0.75770397345265228</v>
      </c>
      <c r="Q32" s="97">
        <f t="shared" si="4"/>
        <v>0.94984755862509895</v>
      </c>
      <c r="R32" s="97">
        <f t="shared" si="5"/>
        <v>1.1984580456978042</v>
      </c>
      <c r="S32" s="97">
        <f t="shared" si="6"/>
        <v>2.1832228665712954</v>
      </c>
      <c r="T32" s="97">
        <f t="shared" si="7"/>
        <v>4.4831894753302937</v>
      </c>
      <c r="U32" s="97">
        <f t="shared" si="8"/>
        <v>6.1244303565007421</v>
      </c>
      <c r="V32" s="97">
        <f t="shared" si="9"/>
        <v>1.8192659821465034</v>
      </c>
      <c r="W32" s="97"/>
      <c r="X32" s="97">
        <f t="shared" si="10"/>
        <v>3.2795947884575708E-3</v>
      </c>
      <c r="Y32" s="97">
        <f t="shared" si="13"/>
        <v>0.98840028448830086</v>
      </c>
      <c r="Z32" s="97">
        <f t="shared" si="13"/>
        <v>3.315063217566641</v>
      </c>
      <c r="AA32" s="97">
        <f t="shared" si="13"/>
        <v>2.2846266243951754</v>
      </c>
      <c r="AB32" s="97">
        <f t="shared" si="13"/>
        <v>2.8641434188148032</v>
      </c>
      <c r="AC32" s="97">
        <f t="shared" si="13"/>
        <v>13.683559270665308</v>
      </c>
      <c r="AD32" s="97">
        <f t="shared" si="13"/>
        <v>24.085350449389807</v>
      </c>
      <c r="AE32" s="97">
        <f t="shared" si="13"/>
        <v>30.478546556554896</v>
      </c>
      <c r="AF32" s="97">
        <f t="shared" si="13"/>
        <v>22.2970305833366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3.4219921753626377E-2</v>
      </c>
      <c r="C33" s="69">
        <f>'Basic T2'!O33</f>
        <v>0.90031900199333581</v>
      </c>
      <c r="D33" s="69">
        <f>'Basic T2'!Z33</f>
        <v>3.23088893359773</v>
      </c>
      <c r="E33" s="69">
        <f>'Basic T2'!AK33</f>
        <v>1.516850958452697</v>
      </c>
      <c r="F33" s="69">
        <f>'Basic T2'!AV33</f>
        <v>1.4344830850415178</v>
      </c>
      <c r="G33" s="69">
        <f>'Basic T2'!BG33</f>
        <v>7.3161880621539757</v>
      </c>
      <c r="H33" s="69">
        <f>'Basic T2'!BR33</f>
        <v>12.53622515284472</v>
      </c>
      <c r="I33" s="69">
        <f>'Basic T2'!CC33</f>
        <v>10.395163774847976</v>
      </c>
      <c r="J33" s="69">
        <f>'Basic T2'!CN33</f>
        <v>6.2447726198735154</v>
      </c>
      <c r="K33" s="309">
        <f t="shared" ref="K33" si="14">SUM(B33:J33)</f>
        <v>43.609111510559089</v>
      </c>
      <c r="L33" s="97"/>
      <c r="M33" s="97">
        <f t="shared" si="0"/>
        <v>0.47825552380347802</v>
      </c>
      <c r="N33" s="97">
        <f t="shared" si="1"/>
        <v>1.8144120736223159</v>
      </c>
      <c r="O33" s="97">
        <f t="shared" si="2"/>
        <v>3.3176712480031831</v>
      </c>
      <c r="P33" s="97">
        <f t="shared" si="3"/>
        <v>5.236907612834842</v>
      </c>
      <c r="Q33" s="97">
        <f t="shared" si="4"/>
        <v>4.9522464836360021</v>
      </c>
      <c r="R33" s="97">
        <f t="shared" si="5"/>
        <v>6.670467753505088</v>
      </c>
      <c r="S33" s="97">
        <f t="shared" si="6"/>
        <v>11.829313893214263</v>
      </c>
      <c r="T33" s="97">
        <f t="shared" si="7"/>
        <v>15.917389667749484</v>
      </c>
      <c r="U33" s="97">
        <f t="shared" si="8"/>
        <v>17.855950430723709</v>
      </c>
      <c r="V33" s="97">
        <f t="shared" si="9"/>
        <v>8.2588790934098224</v>
      </c>
      <c r="W33" s="97"/>
      <c r="X33" s="97">
        <f t="shared" ref="X33" si="15">IF($K33&gt;0,B33/$K33*100,0)</f>
        <v>7.8469660509686595E-2</v>
      </c>
      <c r="Y33" s="97">
        <f t="shared" ref="Y33" si="16">IF($K33&gt;0,C33/$K33*100,0)</f>
        <v>2.0645203967875871</v>
      </c>
      <c r="Z33" s="97">
        <f t="shared" ref="Z33" si="17">IF($K33&gt;0,D33/$K33*100,0)</f>
        <v>7.4087474421840351</v>
      </c>
      <c r="AA33" s="97">
        <f t="shared" ref="AA33" si="18">IF($K33&gt;0,E33/$K33*100,0)</f>
        <v>3.4782890682957883</v>
      </c>
      <c r="AB33" s="97">
        <f t="shared" ref="AB33" si="19">IF($K33&gt;0,F33/$K33*100,0)</f>
        <v>3.2894113990242286</v>
      </c>
      <c r="AC33" s="97">
        <f t="shared" ref="AC33" si="20">IF($K33&gt;0,G33/$K33*100,0)</f>
        <v>16.776741852175789</v>
      </c>
      <c r="AD33" s="97">
        <f t="shared" ref="AD33" si="21">IF($K33&gt;0,H33/$K33*100,0)</f>
        <v>28.746802488304123</v>
      </c>
      <c r="AE33" s="97">
        <f t="shared" ref="AE33" si="22">IF($K33&gt;0,I33/$K33*100,0)</f>
        <v>23.837137274239105</v>
      </c>
      <c r="AF33" s="97">
        <f>IF($K33&gt;0,J33/$K33*100,0)</f>
        <v>14.319880418479672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7.1551545252382338</v>
      </c>
      <c r="C35" s="310">
        <f t="shared" ref="C35:K35" si="24">SUM(C8:C33)</f>
        <v>49.620426091848429</v>
      </c>
      <c r="D35" s="310">
        <f t="shared" si="24"/>
        <v>97.384240091368767</v>
      </c>
      <c r="E35" s="310">
        <f t="shared" si="24"/>
        <v>28.964630858393082</v>
      </c>
      <c r="F35" s="310">
        <f t="shared" si="24"/>
        <v>28.966310335754979</v>
      </c>
      <c r="G35" s="310">
        <f t="shared" si="24"/>
        <v>109.6802852889827</v>
      </c>
      <c r="H35" s="310">
        <f t="shared" si="24"/>
        <v>105.97592781806195</v>
      </c>
      <c r="I35" s="310">
        <f t="shared" si="24"/>
        <v>65.306962962085478</v>
      </c>
      <c r="J35" s="310">
        <f t="shared" si="24"/>
        <v>34.973062028266462</v>
      </c>
      <c r="K35" s="310">
        <f t="shared" si="24"/>
        <v>528.02700000000004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1.3550736089704187</v>
      </c>
      <c r="Y35" s="98">
        <f t="shared" ref="Y35:AG35" si="26">IF($K35&gt;0,C35/$K35*100,0)</f>
        <v>9.3973274267884843</v>
      </c>
      <c r="Z35" s="98">
        <f t="shared" si="26"/>
        <v>18.443041755699756</v>
      </c>
      <c r="AA35" s="98">
        <f t="shared" si="26"/>
        <v>5.485445035650276</v>
      </c>
      <c r="AB35" s="98">
        <f t="shared" si="26"/>
        <v>5.4857631022192006</v>
      </c>
      <c r="AC35" s="98">
        <f t="shared" si="26"/>
        <v>20.771719114549576</v>
      </c>
      <c r="AD35" s="98">
        <f t="shared" si="26"/>
        <v>20.07017213476999</v>
      </c>
      <c r="AE35" s="98">
        <f t="shared" si="26"/>
        <v>12.368110525046157</v>
      </c>
      <c r="AF35" s="98">
        <f t="shared" si="26"/>
        <v>6.6233472963061466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automation\Data\Results\Workbooks\LSIPs\ST_LSIP\[ST_LSIP_MainTables.Main.xlsm]Manager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automation\Data\Results\Workbooks\LSIPs\ST_LSIP\[ST_LSIP_MainTables.Main.xlsm]Manager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automation\Data\Results\Workbooks\LSIPs\ST_LSIP\[ST_LSIP_MainTables.Main.xlsm]Manager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automation\Data\Results\Workbooks\LSIPs\ST_LSIP\[ST_LSIP_MainTables.Main.xlsm]Manager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automation\Data\Results\Workbooks\LSIPs\ST_LSIP\[ST_LSIP_MainTables.Main.xlsm]Manager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automation\Data\Results\Workbooks\LSIPs\ST_LSIP\[ST_LSIP_MainTables.Main.xlsm]Manager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automation\Data\Results\Workbooks\LSIPs\ST_LSIP\[ST_LSIP_MainTables.Main.xlsm]Manager</v>
      </c>
      <c r="Y79" s="91" t="str">
        <f ca="1">CELL("filename")</f>
        <v>M:\IE\Projects\Nuffield via NFER AI and automation\Data\Results\Workbooks\LSIPs\ST_LSIP\[ST_LSIP_MainTables.Main.xlsm]Manager</v>
      </c>
      <c r="AW79" s="91" t="str">
        <f ca="1">CELL("filename")</f>
        <v>M:\IE\Projects\Nuffield via NFER AI and automation\Data\Results\Workbooks\LSIPs\ST_LSIP\[ST_LSIP_MainTables.Main.xlsm]Manager</v>
      </c>
      <c r="BU79" s="91" t="str">
        <f ca="1">CELL("filename")</f>
        <v>M:\IE\Projects\Nuffield via NFER AI and automation\Data\Results\Workbooks\LSIPs\ST_LSIP\[ST_LSIP_MainTables.Main.xlsm]Manager</v>
      </c>
      <c r="CS79" s="91" t="str">
        <f ca="1">CELL("filename")</f>
        <v>M:\IE\Projects\Nuffield via NFER AI and automation\Data\Results\Workbooks\LSIPs\ST_LSIP\[ST_LSIP_MainTables.Main.xlsm]Manager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automation\Data\Results\Workbooks\LSIPs\ST_LSIP\[ST_LSIP_MainTables.Main.xlsm]Manager</v>
      </c>
      <c r="Y96" s="91" t="str">
        <f ca="1">CELL("filename")</f>
        <v>M:\IE\Projects\Nuffield via NFER AI and automation\Data\Results\Workbooks\LSIPs\ST_LSIP\[ST_LSIP_MainTables.Main.xlsm]Manager</v>
      </c>
      <c r="AW96" s="91" t="str">
        <f ca="1">CELL("filename")</f>
        <v>M:\IE\Projects\Nuffield via NFER AI and automation\Data\Results\Workbooks\LSIPs\ST_LSIP\[ST_LSIP_MainTables.Main.xlsm]Manager</v>
      </c>
      <c r="BU96" s="91" t="str">
        <f ca="1">CELL("filename")</f>
        <v>M:\IE\Projects\Nuffield via NFER AI and automation\Data\Results\Workbooks\LSIPs\ST_LSIP\[ST_LSIP_MainTables.Main.xlsm]Manager</v>
      </c>
      <c r="CS96" s="91" t="str">
        <f ca="1">CELL("filename")</f>
        <v>M:\IE\Projects\Nuffield via NFER AI and automation\Data\Results\Workbooks\LSIPs\ST_LSIP\[ST_LSIP_MainTables.Main.xlsm]Manager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96BB289-4C90-45D4-9537-52F747387DBE}"/>
</file>

<file path=customXml/itemProps2.xml><?xml version="1.0" encoding="utf-8"?>
<ds:datastoreItem xmlns:ds="http://schemas.openxmlformats.org/officeDocument/2006/customXml" ds:itemID="{4F804B9B-47C2-4BB3-A41C-7117D846DB7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2024-02-29T16:16:45Z</dcterms:modified>
</cp:coreProperties>
</file>