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WW_LSIP\"/>
    </mc:Choice>
  </mc:AlternateContent>
  <xr:revisionPtr revIDLastSave="0" documentId="13_ncr:1_{ADFEB36A-7D3F-4F68-A067-BB92667745B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<sst xmlns="http://schemas.openxmlformats.org/spreadsheetml/2006/main" count="2355" uniqueCount="531">
  <si>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</si>
  <si>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</si>
  <si>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</si>
  <si>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</si>
  <si>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</si>
  <si>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</si>
  <si>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</si>
  <si>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</si>
  <si>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</si>
  <si>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</si>
  <si>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</si>
  <si>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</si>
  <si>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</si>
  <si>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</si>
  <si>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</si>
  <si>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</si>
  <si>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</si>
  <si>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</si>
  <si>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</si>
  <si>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</si>
  <si>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</si>
  <si>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</si>
  <si>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</si>
  <si>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</si>
  <si>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</si>
  <si>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</si>
  <si>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</si>
  <si>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</si>
  <si>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</si>
  <si>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</si>
  <si>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</si>
  <si>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</si>
  <si>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</si>
  <si>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</si>
  <si>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</si>
  <si>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</si>
  <si>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</si>
  <si>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</si>
  <si>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</si>
  <si>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</si>
  <si>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</si>
  <si>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</si>
  <si>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</si>
  <si>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</si>
  <si>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</si>
  <si>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</si>
  <si>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</si>
  <si>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</si>
  <si>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</si>
  <si>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</si>
  <si>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</si>
  <si>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</si>
  <si>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</si>
  <si>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</si>
  <si>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</si>
  <si>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</si>
  <si>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</si>
  <si>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</si>
  <si>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</si>
  <si>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</si>
  <si>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</si>
  <si>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</si>
  <si>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</si>
  <si>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</si>
  <si>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</si>
  <si>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</si>
  <si>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</si>
  <si>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</si>
  <si>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</si>
  <si>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</si>
  <si>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</si>
  <si>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</si>
  <si>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</si>
  <si>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</si>
  <si>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</si>
  <si>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</si>
  <si>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</si>
  <si>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</si>
  <si>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</si>
  <si>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</si>
  <si>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</si>
  <si>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</si>
  <si>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</si>
  <si>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</si>
  <si>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</si>
  <si>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</si>
  <si>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</si>
  <si>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</si>
  <si>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</si>
  <si>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</si>
  <si>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</si>
  <si>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</si>
  <si>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</si>
  <si>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</si>
  <si>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</si>
  <si>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</si>
  <si>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</si>
  <si>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</si>
  <si>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</si>
  <si>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</si>
  <si>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</si>
  <si>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</si>
  <si>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</si>
  <si>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</si>
  <si>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</si>
  <si>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</si>
  <si>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</si>
  <si>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</si>
  <si>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</si>
  <si>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</si>
  <si>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</si>
  <si>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</si>
  <si>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</si>
  <si>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</si>
  <si>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</si>
  <si>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</si>
  <si>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</si>
  <si>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</si>
  <si>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</si>
  <si>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</si>
  <si>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</si>
  <si>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</si>
  <si>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</si>
  <si>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</si>
  <si>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</si>
  <si>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</si>
  <si>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</si>
  <si>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</si>
  <si>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</si>
  <si>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</si>
  <si>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</si>
  <si>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</si>
  <si>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</si>
  <si>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</si>
  <si>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</si>
  <si>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</si>
  <si>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</si>
  <si>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</si>
  <si>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</si>
  <si>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</si>
  <si>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</si>
  <si>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</si>
  <si>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</si>
  <si>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</si>
  <si>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</si>
  <si>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</si>
  <si>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</si>
  <si>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</si>
  <si>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</si>
  <si>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</si>
  <si>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</si>
  <si>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</si>
  <si>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</si>
  <si>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</si>
  <si>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</si>
  <si>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</si>
  <si>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</si>
  <si>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</si>
  <si>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</si>
  <si>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</si>
  <si>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</si>
  <si>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</si>
  <si>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</si>
  <si>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</si>
  <si>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</si>
  <si>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</si>
  <si>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</si>
  <si>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</si>
  <si>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</si>
  <si>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</si>
  <si>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</si>
  <si>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</si>
  <si>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</si>
  <si>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</si>
  <si>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</si>
  <si>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</si>
  <si>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</si>
  <si>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</si>
  <si>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</si>
  <si>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</si>
  <si>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</si>
  <si>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</si>
  <si>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</si>
  <si>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</si>
  <si>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</si>
  <si>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</si>
  <si>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</si>
  <si>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</si>
  <si>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</si>
  <si>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</si>
  <si>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</si>
  <si>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</si>
  <si>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</si>
  <si>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</si>
  <si>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</si>
  <si>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</si>
  <si>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</si>
  <si>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</si>
  <si>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</si>
  <si>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</si>
  <si>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</si>
  <si>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</si>
  <si>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</si>
  <si>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</si>
  <si>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</si>
  <si>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</si>
  <si>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</si>
  <si>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</si>
  <si>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</si>
  <si>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</si>
  <si>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</si>
  <si>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</si>
  <si>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</si>
  <si>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</si>
  <si>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</si>
  <si>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</si>
  <si>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</si>
  <si>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</si>
  <si>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</si>
  <si>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</si>
  <si>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</si>
  <si>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</si>
  <si>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</si>
  <si>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</si>
  <si>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</si>
  <si>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</si>
  <si>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</si>
  <si>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</si>
  <si>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</si>
  <si>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</si>
  <si>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</si>
  <si>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</si>
  <si>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</si>
  <si>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</si>
  <si>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</si>
  <si>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</si>
  <si>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</si>
  <si>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</si>
  <si>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</si>
  <si>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</si>
  <si>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</si>
  <si>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</si>
  <si>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</si>
  <si>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</si>
  <si>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</si>
  <si>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</si>
  <si>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</si>
  <si>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</si>
  <si>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</si>
  <si>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</si>
  <si>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</si>
  <si>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</si>
  <si>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</si>
  <si>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</si>
  <si>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</si>
  <si>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</si>
  <si>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</si>
  <si>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</si>
  <si>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</si>
  <si>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</si>
  <si>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</si>
  <si>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</si>
  <si>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</si>
  <si>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</si>
  <si>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</si>
  <si>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</si>
  <si>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</si>
  <si>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</si>
  <si>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</si>
  <si>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</si>
  <si>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</si>
  <si>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</si>
  <si>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</si>
  <si>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</si>
  <si>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</si>
  <si>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</si>
  <si>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</si>
  <si>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</si>
  <si>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</si>
  <si>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</si>
  <si>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</si>
  <si>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</si>
  <si>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</si>
  <si>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</si>
  <si>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</si>
  <si>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</si>
  <si>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</si>
  <si>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</si>
  <si>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</si>
  <si>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</si>
  <si>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</si>
  <si>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</si>
  <si>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</si>
  <si>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</si>
  <si>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</si>
  <si>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</si>
  <si>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</si>
  <si>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</si>
  <si>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</si>
  <si>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</si>
  <si>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</si>
  <si>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</si>
  <si>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</si>
  <si>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</si>
  <si>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</si>
  <si>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</si>
  <si>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</si>
  <si>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</si>
  <si>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</si>
  <si>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</si>
  <si>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</si>
  <si>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</si>
  <si>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</si>
  <si>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</si>
  <si>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</si>
  <si>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</si>
  <si>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</si>
  <si>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</si>
  <si>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</si>
  <si>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</si>
  <si>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</si>
  <si>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</si>
  <si>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</si>
  <si>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</si>
  <si>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</si>
  <si>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</si>
  <si>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</si>
  <si>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</si>
  <si>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</si>
  <si>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</si>
  <si>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</si>
  <si>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</si>
  <si>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</si>
  <si>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</si>
  <si>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</si>
  <si>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</si>
  <si>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</si>
  <si>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</si>
  <si>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</si>
  <si>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</si>
  <si>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</si>
  <si>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</si>
  <si>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</si>
  <si>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</si>
  <si>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</si>
  <si>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</si>
  <si>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</si>
  <si>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</si>
  <si>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</si>
  <si>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</si>
  <si>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</si>
  <si>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</si>
  <si>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</si>
  <si>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</si>
  <si>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</si>
  <si>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</si>
  <si>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</si>
  <si>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</si>
  <si>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</si>
  <si>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</si>
  <si>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</si>
  <si>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</si>
  <si>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</si>
  <si>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</si>
  <si>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</si>
  <si>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</si>
  <si>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</si>
  <si>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</si>
  <si>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</si>
  <si>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</si>
  <si>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</si>
  <si>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</si>
  <si>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</si>
  <si>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</si>
  <si>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</si>
  <si>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</si>
  <si>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</si>
  <si>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</si>
  <si>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</si>
  <si>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</si>
  <si>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</si>
  <si>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</si>
  <si>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</si>
  <si>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</si>
  <si>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</si>
  <si>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</si>
  <si>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</si>
  <si>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</si>
  <si>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</si>
  <si>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</si>
  <si>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</si>
  <si>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</si>
  <si>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</si>
  <si>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</si>
  <si>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</si>
  <si>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</si>
  <si>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</si>
  <si>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</si>
  <si>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</si>
  <si>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</si>
  <si>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</si>
  <si>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</si>
  <si>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</si>
  <si>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</si>
  <si>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</si>
  <si>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</si>
  <si>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</si>
  <si>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</si>
  <si>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</si>
  <si>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</si>
  <si>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</si>
  <si>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</si>
  <si>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</si>
  <si>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</si>
  <si>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</si>
  <si>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</si>
  <si>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</si>
  <si>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</si>
  <si>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</si>
  <si>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</si>
  <si>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</si>
  <si>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</si>
  <si>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</si>
  <si>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</si>
  <si>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</si>
  <si>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</si>
  <si>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</si>
  <si>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</si>
  <si>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</si>
  <si>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</si>
  <si>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</si>
  <si>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</si>
  <si>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</si>
  <si>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</si>
  <si>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</si>
  <si>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</si>
  <si>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</si>
  <si>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</si>
  <si>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</si>
  <si>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</si>
  <si>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</si>
  <si>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</si>
  <si>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</si>
  <si>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</si>
  <si>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</si>
  <si>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</si>
  <si>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</si>
  <si>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</si>
  <si>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</si>
  <si>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</si>
  <si>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</si>
  <si>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</si>
  <si>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</si>
  <si>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</si>
  <si>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</si>
  <si>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</si>
  <si>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</si>
  <si>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</si>
  <si>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</si>
  <si>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</si>
  <si>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</si>
  <si>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</si>
  <si>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</si>
  <si>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</si>
  <si>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</si>
  <si>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</si>
  <si>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</si>
  <si>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</si>
  <si>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</si>
  <si>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</si>
  <si>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</si>
  <si>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</si>
  <si>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</si>
  <si>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</si>
  <si>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</si>
  <si>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</si>
  <si>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</si>
  <si>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</si>
  <si>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</si>
  <si>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</si>
  <si>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</si>
  <si>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</si>
  <si>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</si>
  <si>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</si>
  <si>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</si>
  <si>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</si>
  <si>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</si>
  <si>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</si>
  <si>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</si>
  <si>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</si>
  <si>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</si>
  <si>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</si>
  <si>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</si>
  <si>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</si>
  <si>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</si>
  <si>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</si>
  <si>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</si>
  <si>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</si>
  <si>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</si>
  <si>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</si>
  <si>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</si>
  <si>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</si>
  <si>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</si>
  <si>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</si>
  <si>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</si>
  <si>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</si>
  <si>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</si>
  <si>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</si>
  <si>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</si>
  <si>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</si>
  <si>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</si>
  <si>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</si>
  <si>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</si>
  <si>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</si>
  <si>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</si>
  <si>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</si>
  <si>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</si>
  <si>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</si>
  <si>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</si>
  <si>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</si>
  <si>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</si>
  <si>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</si>
  <si>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</si>
  <si>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</si>
  <si>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automation/Data/Results/Workbooks/LSIPs/WW_LSIP/WW_LSIP_Database.Main.xlsx</t>
  </si>
  <si>
    <t>LSIP</t>
  </si>
  <si>
    <t>34. West Midlands and Warwickshire</t>
  </si>
  <si>
    <t>28-02-2024 10:26:16</t>
  </si>
  <si>
    <t>LSIP name</t>
  </si>
  <si>
    <t>West Midlands and Warwickshire</t>
  </si>
  <si>
    <t>29 02 2024 04:18:01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</si>
</sst>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0.67079660252968853</c:v>
                </c:pt>
                <c:pt idx="2">
                  <c:v>3.0133057826814857</c:v>
                </c:pt>
                <c:pt idx="3">
                  <c:v>-0.46502544903775922</c:v>
                </c:pt>
                <c:pt idx="4">
                  <c:v>-0.31058626975744019</c:v>
                </c:pt>
                <c:pt idx="5">
                  <c:v>1.2084896108337073</c:v>
                </c:pt>
                <c:pt idx="7">
                  <c:v>-1.9079009194620911</c:v>
                </c:pt>
                <c:pt idx="8">
                  <c:v>-0.56224465771965715</c:v>
                </c:pt>
                <c:pt idx="9">
                  <c:v>2.091997032588333</c:v>
                </c:pt>
                <c:pt idx="10">
                  <c:v>0.50816572378984404</c:v>
                </c:pt>
                <c:pt idx="11">
                  <c:v>3.4205462665588326</c:v>
                </c:pt>
                <c:pt idx="12">
                  <c:v>1.2455012730308468</c:v>
                </c:pt>
                <c:pt idx="13">
                  <c:v>2.7175189849703241</c:v>
                </c:pt>
                <c:pt idx="14">
                  <c:v>6.0140568029557695</c:v>
                </c:pt>
                <c:pt idx="15">
                  <c:v>1.1533922893889992</c:v>
                </c:pt>
                <c:pt idx="17">
                  <c:v>2.3159188254428198</c:v>
                </c:pt>
                <c:pt idx="18">
                  <c:v>0.96155575141316785</c:v>
                </c:pt>
                <c:pt idx="19">
                  <c:v>-0.55252338402114187</c:v>
                </c:pt>
                <c:pt idx="20">
                  <c:v>0.39213977342127393</c:v>
                </c:pt>
                <c:pt idx="22">
                  <c:v>2.5261555573287131</c:v>
                </c:pt>
                <c:pt idx="24">
                  <c:v>-1.3710319696499162</c:v>
                </c:pt>
                <c:pt idx="25">
                  <c:v>1.0772924300395115</c:v>
                </c:pt>
                <c:pt idx="26">
                  <c:v>-3.3165229820135589</c:v>
                </c:pt>
                <c:pt idx="27">
                  <c:v>-1.2596090891159983</c:v>
                </c:pt>
                <c:pt idx="29">
                  <c:v>-1.036691599324957</c:v>
                </c:pt>
                <c:pt idx="30">
                  <c:v>-2.2251384269821317</c:v>
                </c:pt>
                <c:pt idx="31">
                  <c:v>10.001702677572766</c:v>
                </c:pt>
                <c:pt idx="32">
                  <c:v>-14.447612672337018</c:v>
                </c:pt>
                <c:pt idx="33">
                  <c:v>-5.1860201767810477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0.43305687324404207</c:v>
                </c:pt>
                <c:pt idx="2">
                  <c:v>0.74787283806005966</c:v>
                </c:pt>
                <c:pt idx="3">
                  <c:v>0.63912021565626365</c:v>
                </c:pt>
                <c:pt idx="4">
                  <c:v>0.30070127453558637</c:v>
                </c:pt>
                <c:pt idx="5">
                  <c:v>0.64636723757096615</c:v>
                </c:pt>
                <c:pt idx="7">
                  <c:v>-0.1576145182042521</c:v>
                </c:pt>
                <c:pt idx="8">
                  <c:v>-0.18862060988128482</c:v>
                </c:pt>
                <c:pt idx="9">
                  <c:v>0.78411503531607973</c:v>
                </c:pt>
                <c:pt idx="10">
                  <c:v>0.5723364538025022</c:v>
                </c:pt>
                <c:pt idx="11">
                  <c:v>0.79520884993811158</c:v>
                </c:pt>
                <c:pt idx="12">
                  <c:v>-0.24210555025271363</c:v>
                </c:pt>
                <c:pt idx="13">
                  <c:v>0.73679205723153895</c:v>
                </c:pt>
                <c:pt idx="14">
                  <c:v>-1.1330003139964351E-2</c:v>
                </c:pt>
                <c:pt idx="15">
                  <c:v>0.45702659857527195</c:v>
                </c:pt>
                <c:pt idx="17">
                  <c:v>1.4640891378478571</c:v>
                </c:pt>
                <c:pt idx="18">
                  <c:v>0.91515862550393123</c:v>
                </c:pt>
                <c:pt idx="19">
                  <c:v>0.11803232502365368</c:v>
                </c:pt>
                <c:pt idx="20">
                  <c:v>0.62259390449306284</c:v>
                </c:pt>
                <c:pt idx="22">
                  <c:v>0.20151778097607931</c:v>
                </c:pt>
                <c:pt idx="24">
                  <c:v>-0.67880737575677363</c:v>
                </c:pt>
                <c:pt idx="25">
                  <c:v>-0.29249253617781301</c:v>
                </c:pt>
                <c:pt idx="26">
                  <c:v>-0.13669731965486598</c:v>
                </c:pt>
                <c:pt idx="27">
                  <c:v>-0.5875731871555212</c:v>
                </c:pt>
                <c:pt idx="29">
                  <c:v>0.38151611038583777</c:v>
                </c:pt>
                <c:pt idx="30">
                  <c:v>-0.40635657703106398</c:v>
                </c:pt>
                <c:pt idx="31">
                  <c:v>-5.2224277661955814</c:v>
                </c:pt>
                <c:pt idx="32">
                  <c:v>0.41943573752132313</c:v>
                </c:pt>
                <c:pt idx="33">
                  <c:v>-1.7398797089951401E-2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16.119999999999958</c:v>
                </c:pt>
                <c:pt idx="1">
                  <c:v>11.809999999999999</c:v>
                </c:pt>
                <c:pt idx="2">
                  <c:v>13.839999999999991</c:v>
                </c:pt>
                <c:pt idx="3">
                  <c:v>9.4949999999999815</c:v>
                </c:pt>
                <c:pt idx="4">
                  <c:v>11.599999999999996</c:v>
                </c:pt>
                <c:pt idx="5">
                  <c:v>13.300999999999984</c:v>
                </c:pt>
                <c:pt idx="6">
                  <c:v>9.5689999999999991</c:v>
                </c:pt>
                <c:pt idx="7">
                  <c:v>8.5909999999999886</c:v>
                </c:pt>
                <c:pt idx="8">
                  <c:v>14.50799999999999</c:v>
                </c:pt>
                <c:pt idx="9">
                  <c:v>10.431999999999997</c:v>
                </c:pt>
                <c:pt idx="10">
                  <c:v>6.0960000000000054</c:v>
                </c:pt>
                <c:pt idx="11">
                  <c:v>6.1880000000000086</c:v>
                </c:pt>
                <c:pt idx="12">
                  <c:v>6.2739999999999938</c:v>
                </c:pt>
                <c:pt idx="13">
                  <c:v>6.3949999999999969</c:v>
                </c:pt>
                <c:pt idx="14">
                  <c:v>6.484999999999979</c:v>
                </c:pt>
                <c:pt idx="15">
                  <c:v>6.4799999999999951</c:v>
                </c:pt>
                <c:pt idx="16">
                  <c:v>6.4809999999999999</c:v>
                </c:pt>
                <c:pt idx="17">
                  <c:v>6.4810000000000079</c:v>
                </c:pt>
                <c:pt idx="18">
                  <c:v>6.4770000000000136</c:v>
                </c:pt>
                <c:pt idx="19">
                  <c:v>6.4729999999999848</c:v>
                </c:pt>
                <c:pt idx="20">
                  <c:v>6.4790000000000036</c:v>
                </c:pt>
                <c:pt idx="21">
                  <c:v>6.4830000000000014</c:v>
                </c:pt>
                <c:pt idx="22">
                  <c:v>6.4870000000000072</c:v>
                </c:pt>
                <c:pt idx="23">
                  <c:v>6.4899999999999753</c:v>
                </c:pt>
                <c:pt idx="24" formatCode="#,##0.00">
                  <c:v>6.4909999999999979</c:v>
                </c:pt>
                <c:pt idx="25">
                  <c:v>6.4910000000000023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0.89499999999999791</c:v>
                </c:pt>
                <c:pt idx="1">
                  <c:v>1.1489999999999989</c:v>
                </c:pt>
                <c:pt idx="2">
                  <c:v>2.002000000000002</c:v>
                </c:pt>
                <c:pt idx="3">
                  <c:v>0.17799999999999988</c:v>
                </c:pt>
                <c:pt idx="4">
                  <c:v>9.2999999999999944E-2</c:v>
                </c:pt>
                <c:pt idx="5">
                  <c:v>0.58300000000000196</c:v>
                </c:pt>
                <c:pt idx="6">
                  <c:v>0.11000000000000015</c:v>
                </c:pt>
                <c:pt idx="7">
                  <c:v>0.25199999999999934</c:v>
                </c:pt>
                <c:pt idx="8">
                  <c:v>0.8409999999999983</c:v>
                </c:pt>
                <c:pt idx="9">
                  <c:v>0.88500000000000001</c:v>
                </c:pt>
                <c:pt idx="10">
                  <c:v>0.93899999999999895</c:v>
                </c:pt>
                <c:pt idx="11">
                  <c:v>0.86799999999999944</c:v>
                </c:pt>
                <c:pt idx="12">
                  <c:v>0.83899999999999963</c:v>
                </c:pt>
                <c:pt idx="13">
                  <c:v>0.78300000000000081</c:v>
                </c:pt>
                <c:pt idx="14">
                  <c:v>0.72900000000000176</c:v>
                </c:pt>
                <c:pt idx="15">
                  <c:v>0.68400000000000083</c:v>
                </c:pt>
                <c:pt idx="16">
                  <c:v>0.64800000000000035</c:v>
                </c:pt>
                <c:pt idx="17">
                  <c:v>0.61300000000000032</c:v>
                </c:pt>
                <c:pt idx="18">
                  <c:v>0.58100000000000029</c:v>
                </c:pt>
                <c:pt idx="19">
                  <c:v>0.55300000000000005</c:v>
                </c:pt>
                <c:pt idx="20">
                  <c:v>0.52700000000000036</c:v>
                </c:pt>
                <c:pt idx="21">
                  <c:v>0.50200000000000089</c:v>
                </c:pt>
                <c:pt idx="22">
                  <c:v>0.47799999999999931</c:v>
                </c:pt>
                <c:pt idx="23">
                  <c:v>0.45700000000000029</c:v>
                </c:pt>
                <c:pt idx="24" formatCode="#,##0.00">
                  <c:v>0.43699999999999939</c:v>
                </c:pt>
                <c:pt idx="25">
                  <c:v>0.41999999999999954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9.6329999999999991</c:v>
                </c:pt>
                <c:pt idx="1">
                  <c:v>8.6890000000000089</c:v>
                </c:pt>
                <c:pt idx="2">
                  <c:v>8.7840000000000167</c:v>
                </c:pt>
                <c:pt idx="3">
                  <c:v>9.5350000000000126</c:v>
                </c:pt>
                <c:pt idx="4">
                  <c:v>10.881999999999982</c:v>
                </c:pt>
                <c:pt idx="5">
                  <c:v>11.427000000000008</c:v>
                </c:pt>
                <c:pt idx="6">
                  <c:v>12.535999999999991</c:v>
                </c:pt>
                <c:pt idx="7">
                  <c:v>12.810000000000036</c:v>
                </c:pt>
                <c:pt idx="8">
                  <c:v>10.123000000000015</c:v>
                </c:pt>
                <c:pt idx="9">
                  <c:v>9.2440000000000051</c:v>
                </c:pt>
                <c:pt idx="10">
                  <c:v>10.210999999999984</c:v>
                </c:pt>
                <c:pt idx="11">
                  <c:v>10.055000000000023</c:v>
                </c:pt>
                <c:pt idx="12">
                  <c:v>9.8539999999999743</c:v>
                </c:pt>
                <c:pt idx="13">
                  <c:v>9.7990000000000066</c:v>
                </c:pt>
                <c:pt idx="14">
                  <c:v>9.7750000000000004</c:v>
                </c:pt>
                <c:pt idx="15">
                  <c:v>9.7550000000000114</c:v>
                </c:pt>
                <c:pt idx="16">
                  <c:v>9.7299999999999915</c:v>
                </c:pt>
                <c:pt idx="17">
                  <c:v>9.7109999999999879</c:v>
                </c:pt>
                <c:pt idx="18">
                  <c:v>9.6890000000000143</c:v>
                </c:pt>
                <c:pt idx="19">
                  <c:v>9.6710000000000367</c:v>
                </c:pt>
                <c:pt idx="20">
                  <c:v>9.658000000000003</c:v>
                </c:pt>
                <c:pt idx="21">
                  <c:v>9.6469999999999985</c:v>
                </c:pt>
                <c:pt idx="22">
                  <c:v>9.6360000000000134</c:v>
                </c:pt>
                <c:pt idx="23">
                  <c:v>9.6250000000000213</c:v>
                </c:pt>
                <c:pt idx="24" formatCode="#,##0.00">
                  <c:v>9.6149999999999842</c:v>
                </c:pt>
                <c:pt idx="25">
                  <c:v>9.6060000000000052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9.2339999999999929</c:v>
                </c:pt>
                <c:pt idx="1">
                  <c:v>9.4610000000000039</c:v>
                </c:pt>
                <c:pt idx="2">
                  <c:v>10.054</c:v>
                </c:pt>
                <c:pt idx="3">
                  <c:v>9.2340000000000089</c:v>
                </c:pt>
                <c:pt idx="4">
                  <c:v>11.608000000000017</c:v>
                </c:pt>
                <c:pt idx="5">
                  <c:v>11.738999999999956</c:v>
                </c:pt>
                <c:pt idx="6">
                  <c:v>10.301000000000052</c:v>
                </c:pt>
                <c:pt idx="7">
                  <c:v>12.131999999999996</c:v>
                </c:pt>
                <c:pt idx="8">
                  <c:v>12.424999999999985</c:v>
                </c:pt>
                <c:pt idx="9">
                  <c:v>12.777999999999979</c:v>
                </c:pt>
                <c:pt idx="10">
                  <c:v>11.143000000000011</c:v>
                </c:pt>
                <c:pt idx="11">
                  <c:v>10.856999999999983</c:v>
                </c:pt>
                <c:pt idx="12">
                  <c:v>10.75800000000001</c:v>
                </c:pt>
                <c:pt idx="13">
                  <c:v>10.834</c:v>
                </c:pt>
                <c:pt idx="14">
                  <c:v>11.226000000000022</c:v>
                </c:pt>
                <c:pt idx="15">
                  <c:v>11.437999999999995</c:v>
                </c:pt>
                <c:pt idx="16">
                  <c:v>11.583000000000034</c:v>
                </c:pt>
                <c:pt idx="17">
                  <c:v>11.672999999999984</c:v>
                </c:pt>
                <c:pt idx="18">
                  <c:v>11.728000000000035</c:v>
                </c:pt>
                <c:pt idx="19">
                  <c:v>11.760000000000002</c:v>
                </c:pt>
                <c:pt idx="20">
                  <c:v>11.779000000000025</c:v>
                </c:pt>
                <c:pt idx="21">
                  <c:v>11.790999999999993</c:v>
                </c:pt>
                <c:pt idx="22">
                  <c:v>11.796999999999997</c:v>
                </c:pt>
                <c:pt idx="23">
                  <c:v>11.798999999999984</c:v>
                </c:pt>
                <c:pt idx="24" formatCode="#,##0.00">
                  <c:v>11.799000000000005</c:v>
                </c:pt>
                <c:pt idx="25">
                  <c:v>11.798000000000004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14.64499999999993</c:v>
                </c:pt>
                <c:pt idx="1">
                  <c:v>13.275000000000022</c:v>
                </c:pt>
                <c:pt idx="2">
                  <c:v>12.770999999999983</c:v>
                </c:pt>
                <c:pt idx="3">
                  <c:v>12.930000000000014</c:v>
                </c:pt>
                <c:pt idx="4">
                  <c:v>14.349</c:v>
                </c:pt>
                <c:pt idx="5">
                  <c:v>15.677999999999976</c:v>
                </c:pt>
                <c:pt idx="6">
                  <c:v>15.467999999999972</c:v>
                </c:pt>
                <c:pt idx="7">
                  <c:v>12.760999999999949</c:v>
                </c:pt>
                <c:pt idx="8">
                  <c:v>12.515999999999989</c:v>
                </c:pt>
                <c:pt idx="9">
                  <c:v>13.357999999999995</c:v>
                </c:pt>
                <c:pt idx="10">
                  <c:v>13.244999999999987</c:v>
                </c:pt>
                <c:pt idx="11">
                  <c:v>13.264000000000005</c:v>
                </c:pt>
                <c:pt idx="12">
                  <c:v>13.29200000000001</c:v>
                </c:pt>
                <c:pt idx="13">
                  <c:v>13.391999999999999</c:v>
                </c:pt>
                <c:pt idx="14">
                  <c:v>13.398</c:v>
                </c:pt>
                <c:pt idx="15">
                  <c:v>13.347000000000001</c:v>
                </c:pt>
                <c:pt idx="16">
                  <c:v>13.326000000000009</c:v>
                </c:pt>
                <c:pt idx="17">
                  <c:v>13.29499999999997</c:v>
                </c:pt>
                <c:pt idx="18">
                  <c:v>13.25800000000002</c:v>
                </c:pt>
                <c:pt idx="19">
                  <c:v>13.21900000000003</c:v>
                </c:pt>
                <c:pt idx="20">
                  <c:v>13.182000000000006</c:v>
                </c:pt>
                <c:pt idx="21">
                  <c:v>13.144000000000014</c:v>
                </c:pt>
                <c:pt idx="22">
                  <c:v>13.104999999999983</c:v>
                </c:pt>
                <c:pt idx="23">
                  <c:v>13.064000000000005</c:v>
                </c:pt>
                <c:pt idx="24" formatCode="#,##0.00">
                  <c:v>13.021000000000006</c:v>
                </c:pt>
                <c:pt idx="25">
                  <c:v>12.975999999999965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21.291000000000036</c:v>
                </c:pt>
                <c:pt idx="1">
                  <c:v>25.482999999999883</c:v>
                </c:pt>
                <c:pt idx="2">
                  <c:v>22.752000000000002</c:v>
                </c:pt>
                <c:pt idx="3">
                  <c:v>21.156999999999954</c:v>
                </c:pt>
                <c:pt idx="4">
                  <c:v>21.241</c:v>
                </c:pt>
                <c:pt idx="5">
                  <c:v>19.204999999999988</c:v>
                </c:pt>
                <c:pt idx="6">
                  <c:v>22.248999999999999</c:v>
                </c:pt>
                <c:pt idx="7">
                  <c:v>21.259000000000036</c:v>
                </c:pt>
                <c:pt idx="8">
                  <c:v>21.470000000000041</c:v>
                </c:pt>
                <c:pt idx="9">
                  <c:v>22.588000000000029</c:v>
                </c:pt>
                <c:pt idx="10">
                  <c:v>20.262000000000064</c:v>
                </c:pt>
                <c:pt idx="11">
                  <c:v>21.47000000000002</c:v>
                </c:pt>
                <c:pt idx="12">
                  <c:v>21.389999999999958</c:v>
                </c:pt>
                <c:pt idx="13">
                  <c:v>21.755999999999986</c:v>
                </c:pt>
                <c:pt idx="14">
                  <c:v>21.897000000000077</c:v>
                </c:pt>
                <c:pt idx="15">
                  <c:v>21.878999999999987</c:v>
                </c:pt>
                <c:pt idx="16">
                  <c:v>21.618999999999975</c:v>
                </c:pt>
                <c:pt idx="17">
                  <c:v>21.350999999999921</c:v>
                </c:pt>
                <c:pt idx="18">
                  <c:v>21.086999999999996</c:v>
                </c:pt>
                <c:pt idx="19">
                  <c:v>20.826000000000001</c:v>
                </c:pt>
                <c:pt idx="20">
                  <c:v>20.603999999999974</c:v>
                </c:pt>
                <c:pt idx="21">
                  <c:v>20.366999999999997</c:v>
                </c:pt>
                <c:pt idx="22">
                  <c:v>20.126000000000012</c:v>
                </c:pt>
                <c:pt idx="23">
                  <c:v>19.882000000000037</c:v>
                </c:pt>
                <c:pt idx="24" formatCode="#,##0.00">
                  <c:v>19.637000000000008</c:v>
                </c:pt>
                <c:pt idx="25">
                  <c:v>19.390999999999952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127.45999999999992</c:v>
                </c:pt>
                <c:pt idx="1">
                  <c:v>122.84400000000002</c:v>
                </c:pt>
                <c:pt idx="2">
                  <c:v>124.94500000000006</c:v>
                </c:pt>
                <c:pt idx="3">
                  <c:v>135.93900000000011</c:v>
                </c:pt>
                <c:pt idx="4">
                  <c:v>144.03200000000015</c:v>
                </c:pt>
                <c:pt idx="5">
                  <c:v>145.02799999999942</c:v>
                </c:pt>
                <c:pt idx="6">
                  <c:v>139.65299999999945</c:v>
                </c:pt>
                <c:pt idx="7">
                  <c:v>143.45100000000042</c:v>
                </c:pt>
                <c:pt idx="8">
                  <c:v>143.18199999999982</c:v>
                </c:pt>
                <c:pt idx="9">
                  <c:v>148.33699999999982</c:v>
                </c:pt>
                <c:pt idx="10">
                  <c:v>135.35500000000044</c:v>
                </c:pt>
                <c:pt idx="11">
                  <c:v>136.4330000000005</c:v>
                </c:pt>
                <c:pt idx="12">
                  <c:v>135.76799999999986</c:v>
                </c:pt>
                <c:pt idx="13">
                  <c:v>134.74399999999972</c:v>
                </c:pt>
                <c:pt idx="14">
                  <c:v>133.91099999999975</c:v>
                </c:pt>
                <c:pt idx="15">
                  <c:v>132.44299999999973</c:v>
                </c:pt>
                <c:pt idx="16">
                  <c:v>131.30999999999969</c:v>
                </c:pt>
                <c:pt idx="17">
                  <c:v>130.09900000000002</c:v>
                </c:pt>
                <c:pt idx="18">
                  <c:v>128.93300000000031</c:v>
                </c:pt>
                <c:pt idx="19">
                  <c:v>127.81699999999955</c:v>
                </c:pt>
                <c:pt idx="20">
                  <c:v>126.90199999999999</c:v>
                </c:pt>
                <c:pt idx="21">
                  <c:v>125.87900000000015</c:v>
                </c:pt>
                <c:pt idx="22">
                  <c:v>124.89799999999973</c:v>
                </c:pt>
                <c:pt idx="23">
                  <c:v>123.95599999999985</c:v>
                </c:pt>
                <c:pt idx="24" formatCode="#,##0.00">
                  <c:v>123.05499999999967</c:v>
                </c:pt>
                <c:pt idx="25">
                  <c:v>122.20900000000003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100.36199999999992</c:v>
                </c:pt>
                <c:pt idx="1">
                  <c:v>97.135999999999896</c:v>
                </c:pt>
                <c:pt idx="2">
                  <c:v>96.130000000000123</c:v>
                </c:pt>
                <c:pt idx="3">
                  <c:v>96.148999999999958</c:v>
                </c:pt>
                <c:pt idx="4">
                  <c:v>93.863999999999805</c:v>
                </c:pt>
                <c:pt idx="5">
                  <c:v>99.825000000000045</c:v>
                </c:pt>
                <c:pt idx="6">
                  <c:v>89.379999999999896</c:v>
                </c:pt>
                <c:pt idx="7">
                  <c:v>93.305000000000049</c:v>
                </c:pt>
                <c:pt idx="8">
                  <c:v>111.49099999999987</c:v>
                </c:pt>
                <c:pt idx="9">
                  <c:v>117.44599999999986</c:v>
                </c:pt>
                <c:pt idx="10">
                  <c:v>113.08700000000005</c:v>
                </c:pt>
                <c:pt idx="11">
                  <c:v>111.43799999999986</c:v>
                </c:pt>
                <c:pt idx="12">
                  <c:v>111.76699999999965</c:v>
                </c:pt>
                <c:pt idx="13">
                  <c:v>112.62300000000009</c:v>
                </c:pt>
                <c:pt idx="14">
                  <c:v>113.39299999999997</c:v>
                </c:pt>
                <c:pt idx="15">
                  <c:v>113.82100000000014</c:v>
                </c:pt>
                <c:pt idx="16">
                  <c:v>114.15199999999966</c:v>
                </c:pt>
                <c:pt idx="17">
                  <c:v>114.27600000000031</c:v>
                </c:pt>
                <c:pt idx="18">
                  <c:v>114.49999999999999</c:v>
                </c:pt>
                <c:pt idx="19">
                  <c:v>114.67099999999992</c:v>
                </c:pt>
                <c:pt idx="20">
                  <c:v>114.94900000000028</c:v>
                </c:pt>
                <c:pt idx="21">
                  <c:v>115.24299999999977</c:v>
                </c:pt>
                <c:pt idx="22">
                  <c:v>115.55500000000025</c:v>
                </c:pt>
                <c:pt idx="23">
                  <c:v>115.88100000000021</c:v>
                </c:pt>
                <c:pt idx="24" formatCode="#,##0.00">
                  <c:v>116.21499999999983</c:v>
                </c:pt>
                <c:pt idx="25">
                  <c:v>116.55400000000014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247.20799999999991</c:v>
                </c:pt>
                <c:pt idx="1">
                  <c:v>243.56899999999962</c:v>
                </c:pt>
                <c:pt idx="2">
                  <c:v>257.00900000000019</c:v>
                </c:pt>
                <c:pt idx="3">
                  <c:v>259.52700000000016</c:v>
                </c:pt>
                <c:pt idx="4">
                  <c:v>268.49000000000109</c:v>
                </c:pt>
                <c:pt idx="5">
                  <c:v>265.20199999999988</c:v>
                </c:pt>
                <c:pt idx="6">
                  <c:v>262.95999999999964</c:v>
                </c:pt>
                <c:pt idx="7">
                  <c:v>269.0299999999994</c:v>
                </c:pt>
                <c:pt idx="8">
                  <c:v>262.01500000000021</c:v>
                </c:pt>
                <c:pt idx="9">
                  <c:v>262.91399999999965</c:v>
                </c:pt>
                <c:pt idx="10">
                  <c:v>257.95600000000013</c:v>
                </c:pt>
                <c:pt idx="11">
                  <c:v>259.12499999999966</c:v>
                </c:pt>
                <c:pt idx="12">
                  <c:v>259.38900000000024</c:v>
                </c:pt>
                <c:pt idx="13">
                  <c:v>259.37200000000064</c:v>
                </c:pt>
                <c:pt idx="14">
                  <c:v>259.71100000000001</c:v>
                </c:pt>
                <c:pt idx="15">
                  <c:v>260.14800000000014</c:v>
                </c:pt>
                <c:pt idx="16">
                  <c:v>260.37599999999975</c:v>
                </c:pt>
                <c:pt idx="17">
                  <c:v>260.55799999999925</c:v>
                </c:pt>
                <c:pt idx="18">
                  <c:v>260.7170000000005</c:v>
                </c:pt>
                <c:pt idx="19">
                  <c:v>260.87299999999982</c:v>
                </c:pt>
                <c:pt idx="20">
                  <c:v>261.08700000000016</c:v>
                </c:pt>
                <c:pt idx="21">
                  <c:v>261.3330000000002</c:v>
                </c:pt>
                <c:pt idx="22">
                  <c:v>261.58499999999992</c:v>
                </c:pt>
                <c:pt idx="23">
                  <c:v>261.92099999999982</c:v>
                </c:pt>
                <c:pt idx="24" formatCode="#,##0.00">
                  <c:v>262.23900000000071</c:v>
                </c:pt>
                <c:pt idx="25">
                  <c:v>262.56100000000009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76.989999999999867</c:v>
                </c:pt>
                <c:pt idx="1">
                  <c:v>80.275999999999968</c:v>
                </c:pt>
                <c:pt idx="2">
                  <c:v>87.57800000000023</c:v>
                </c:pt>
                <c:pt idx="3">
                  <c:v>77.87</c:v>
                </c:pt>
                <c:pt idx="4">
                  <c:v>82.315999999999832</c:v>
                </c:pt>
                <c:pt idx="5">
                  <c:v>103.97599999999996</c:v>
                </c:pt>
                <c:pt idx="6">
                  <c:v>102.69200000000026</c:v>
                </c:pt>
                <c:pt idx="7">
                  <c:v>96.774000000000015</c:v>
                </c:pt>
                <c:pt idx="8">
                  <c:v>101.4879999999999</c:v>
                </c:pt>
                <c:pt idx="9">
                  <c:v>112.95499999999993</c:v>
                </c:pt>
                <c:pt idx="10">
                  <c:v>109.07199999999997</c:v>
                </c:pt>
                <c:pt idx="11">
                  <c:v>115.98100000000015</c:v>
                </c:pt>
                <c:pt idx="12">
                  <c:v>116.29799999999983</c:v>
                </c:pt>
                <c:pt idx="13">
                  <c:v>117.26399999999988</c:v>
                </c:pt>
                <c:pt idx="14">
                  <c:v>118.35300000000012</c:v>
                </c:pt>
                <c:pt idx="15">
                  <c:v>119.09600000000016</c:v>
                </c:pt>
                <c:pt idx="16">
                  <c:v>119.71200000000017</c:v>
                </c:pt>
                <c:pt idx="17">
                  <c:v>120.31100000000001</c:v>
                </c:pt>
                <c:pt idx="18">
                  <c:v>120.8929999999999</c:v>
                </c:pt>
                <c:pt idx="19">
                  <c:v>121.47900000000031</c:v>
                </c:pt>
                <c:pt idx="20">
                  <c:v>122.10299999999982</c:v>
                </c:pt>
                <c:pt idx="21">
                  <c:v>122.69399999999968</c:v>
                </c:pt>
                <c:pt idx="22">
                  <c:v>123.28499999999991</c:v>
                </c:pt>
                <c:pt idx="23">
                  <c:v>123.87100000000022</c:v>
                </c:pt>
                <c:pt idx="24" formatCode="#,##0.00">
                  <c:v>124.45400000000006</c:v>
                </c:pt>
                <c:pt idx="25">
                  <c:v>125.04299999999986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82.540999999999869</c:v>
                </c:pt>
                <c:pt idx="1">
                  <c:v>82.658000000000058</c:v>
                </c:pt>
                <c:pt idx="2">
                  <c:v>83.322000000000003</c:v>
                </c:pt>
                <c:pt idx="3">
                  <c:v>81.52200000000002</c:v>
                </c:pt>
                <c:pt idx="4">
                  <c:v>94.392000000000053</c:v>
                </c:pt>
                <c:pt idx="5">
                  <c:v>93.036999999999907</c:v>
                </c:pt>
                <c:pt idx="6">
                  <c:v>93.865000000000009</c:v>
                </c:pt>
                <c:pt idx="7">
                  <c:v>104.45699999999991</c:v>
                </c:pt>
                <c:pt idx="8">
                  <c:v>95.210999999999999</c:v>
                </c:pt>
                <c:pt idx="9">
                  <c:v>100.72400000000007</c:v>
                </c:pt>
                <c:pt idx="10">
                  <c:v>104.32100000000018</c:v>
                </c:pt>
                <c:pt idx="11">
                  <c:v>99.780000000000086</c:v>
                </c:pt>
                <c:pt idx="12">
                  <c:v>104.3459999999998</c:v>
                </c:pt>
                <c:pt idx="13">
                  <c:v>106.57699999999983</c:v>
                </c:pt>
                <c:pt idx="14">
                  <c:v>108.48199999999989</c:v>
                </c:pt>
                <c:pt idx="15">
                  <c:v>111.13399999999987</c:v>
                </c:pt>
                <c:pt idx="16">
                  <c:v>113.46500000000019</c:v>
                </c:pt>
                <c:pt idx="17">
                  <c:v>115.59799999999994</c:v>
                </c:pt>
                <c:pt idx="18">
                  <c:v>117.60300000000002</c:v>
                </c:pt>
                <c:pt idx="19">
                  <c:v>119.51599999999995</c:v>
                </c:pt>
                <c:pt idx="20">
                  <c:v>121.39399999999986</c:v>
                </c:pt>
                <c:pt idx="21">
                  <c:v>123.21700000000008</c:v>
                </c:pt>
                <c:pt idx="22">
                  <c:v>124.97399999999989</c:v>
                </c:pt>
                <c:pt idx="23">
                  <c:v>126.64399999999972</c:v>
                </c:pt>
                <c:pt idx="24" formatCode="#,##0.00">
                  <c:v>128.22399999999979</c:v>
                </c:pt>
                <c:pt idx="25">
                  <c:v>129.73500000000013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9.4480000000000022</c:v>
                </c:pt>
                <c:pt idx="1">
                  <c:v>5.6779999999999973</c:v>
                </c:pt>
                <c:pt idx="2">
                  <c:v>5.519999999999988</c:v>
                </c:pt>
                <c:pt idx="3">
                  <c:v>6.2300000000000013</c:v>
                </c:pt>
                <c:pt idx="4">
                  <c:v>9.4320000000000075</c:v>
                </c:pt>
                <c:pt idx="5">
                  <c:v>7.036000000000004</c:v>
                </c:pt>
                <c:pt idx="6">
                  <c:v>5.9150000000000018</c:v>
                </c:pt>
                <c:pt idx="7">
                  <c:v>7.8079999999999936</c:v>
                </c:pt>
                <c:pt idx="8">
                  <c:v>5.9209999999999994</c:v>
                </c:pt>
                <c:pt idx="9">
                  <c:v>8.1349999999999962</c:v>
                </c:pt>
                <c:pt idx="10">
                  <c:v>9.4220000000000059</c:v>
                </c:pt>
                <c:pt idx="11">
                  <c:v>9.3280000000000012</c:v>
                </c:pt>
                <c:pt idx="12">
                  <c:v>9.3009999999999948</c:v>
                </c:pt>
                <c:pt idx="13">
                  <c:v>9.2679999999999936</c:v>
                </c:pt>
                <c:pt idx="14">
                  <c:v>9.2510000000000066</c:v>
                </c:pt>
                <c:pt idx="15">
                  <c:v>9.2770000000000117</c:v>
                </c:pt>
                <c:pt idx="16">
                  <c:v>9.2910000000000235</c:v>
                </c:pt>
                <c:pt idx="17">
                  <c:v>9.3049999999999855</c:v>
                </c:pt>
                <c:pt idx="18">
                  <c:v>9.3189999999999742</c:v>
                </c:pt>
                <c:pt idx="19">
                  <c:v>9.333000000000002</c:v>
                </c:pt>
                <c:pt idx="20">
                  <c:v>9.3450000000000006</c:v>
                </c:pt>
                <c:pt idx="21">
                  <c:v>9.3570000000000224</c:v>
                </c:pt>
                <c:pt idx="22">
                  <c:v>9.3690000000000211</c:v>
                </c:pt>
                <c:pt idx="23">
                  <c:v>9.3819999999999979</c:v>
                </c:pt>
                <c:pt idx="24" formatCode="#,##0.00">
                  <c:v>9.3940000000000001</c:v>
                </c:pt>
                <c:pt idx="25">
                  <c:v>9.4059999999999775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37.207000000000093</c:v>
                </c:pt>
                <c:pt idx="1">
                  <c:v>35.601000000000049</c:v>
                </c:pt>
                <c:pt idx="2">
                  <c:v>32.899000000000065</c:v>
                </c:pt>
                <c:pt idx="3">
                  <c:v>35.172999999999966</c:v>
                </c:pt>
                <c:pt idx="4">
                  <c:v>34.886999999999986</c:v>
                </c:pt>
                <c:pt idx="5">
                  <c:v>37.646999999999942</c:v>
                </c:pt>
                <c:pt idx="6">
                  <c:v>40.574999999999939</c:v>
                </c:pt>
                <c:pt idx="7">
                  <c:v>39.408999999999985</c:v>
                </c:pt>
                <c:pt idx="8">
                  <c:v>41.546000000000213</c:v>
                </c:pt>
                <c:pt idx="9">
                  <c:v>38.948</c:v>
                </c:pt>
                <c:pt idx="10">
                  <c:v>43.047999999999774</c:v>
                </c:pt>
                <c:pt idx="11">
                  <c:v>43.970000000000049</c:v>
                </c:pt>
                <c:pt idx="12">
                  <c:v>44.219000000000058</c:v>
                </c:pt>
                <c:pt idx="13">
                  <c:v>44.844999999999821</c:v>
                </c:pt>
                <c:pt idx="14">
                  <c:v>45.307999999999907</c:v>
                </c:pt>
                <c:pt idx="15">
                  <c:v>45.669000000000011</c:v>
                </c:pt>
                <c:pt idx="16">
                  <c:v>45.992999999999952</c:v>
                </c:pt>
                <c:pt idx="17">
                  <c:v>46.256000000000078</c:v>
                </c:pt>
                <c:pt idx="18">
                  <c:v>46.496000000000109</c:v>
                </c:pt>
                <c:pt idx="19">
                  <c:v>46.732000000000014</c:v>
                </c:pt>
                <c:pt idx="20">
                  <c:v>46.985999999999926</c:v>
                </c:pt>
                <c:pt idx="21">
                  <c:v>47.230999999999938</c:v>
                </c:pt>
                <c:pt idx="22">
                  <c:v>47.466000000000044</c:v>
                </c:pt>
                <c:pt idx="23">
                  <c:v>47.683000000000135</c:v>
                </c:pt>
                <c:pt idx="24" formatCode="#,##0.00">
                  <c:v>47.879999999999946</c:v>
                </c:pt>
                <c:pt idx="25">
                  <c:v>48.05899999999999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56.608000000000104</c:v>
                </c:pt>
                <c:pt idx="1">
                  <c:v>54.802000000000049</c:v>
                </c:pt>
                <c:pt idx="2">
                  <c:v>49.592000000000034</c:v>
                </c:pt>
                <c:pt idx="3">
                  <c:v>54.521999999999977</c:v>
                </c:pt>
                <c:pt idx="4">
                  <c:v>48.304999999999964</c:v>
                </c:pt>
                <c:pt idx="5">
                  <c:v>49.228000000000129</c:v>
                </c:pt>
                <c:pt idx="6">
                  <c:v>46.174000000000049</c:v>
                </c:pt>
                <c:pt idx="7">
                  <c:v>48.949999999999974</c:v>
                </c:pt>
                <c:pt idx="8">
                  <c:v>49.584000000000088</c:v>
                </c:pt>
                <c:pt idx="9">
                  <c:v>51.731000000000016</c:v>
                </c:pt>
                <c:pt idx="10">
                  <c:v>52.371000000000038</c:v>
                </c:pt>
                <c:pt idx="11">
                  <c:v>53.254999999999974</c:v>
                </c:pt>
                <c:pt idx="12">
                  <c:v>53.077999999999925</c:v>
                </c:pt>
                <c:pt idx="13">
                  <c:v>52.866000000000113</c:v>
                </c:pt>
                <c:pt idx="14">
                  <c:v>52.566000000000038</c:v>
                </c:pt>
                <c:pt idx="15">
                  <c:v>52.349000000000053</c:v>
                </c:pt>
                <c:pt idx="16">
                  <c:v>52.185999999999964</c:v>
                </c:pt>
                <c:pt idx="17">
                  <c:v>52.015999999999934</c:v>
                </c:pt>
                <c:pt idx="18">
                  <c:v>51.842999999999783</c:v>
                </c:pt>
                <c:pt idx="19">
                  <c:v>51.66699999999998</c:v>
                </c:pt>
                <c:pt idx="20">
                  <c:v>51.498000000000012</c:v>
                </c:pt>
                <c:pt idx="21">
                  <c:v>51.298000000000044</c:v>
                </c:pt>
                <c:pt idx="22">
                  <c:v>51.099000000000089</c:v>
                </c:pt>
                <c:pt idx="23">
                  <c:v>50.899000000000044</c:v>
                </c:pt>
                <c:pt idx="24" formatCode="#,##0.00">
                  <c:v>50.698999999999984</c:v>
                </c:pt>
                <c:pt idx="25">
                  <c:v>50.501000000000019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17.62400000000002</c:v>
                </c:pt>
                <c:pt idx="1">
                  <c:v>19.346000000000007</c:v>
                </c:pt>
                <c:pt idx="2">
                  <c:v>22.078000000000021</c:v>
                </c:pt>
                <c:pt idx="3">
                  <c:v>23.512</c:v>
                </c:pt>
                <c:pt idx="4">
                  <c:v>26.595999999999997</c:v>
                </c:pt>
                <c:pt idx="5">
                  <c:v>26.242999999999977</c:v>
                </c:pt>
                <c:pt idx="6">
                  <c:v>28.531000000000009</c:v>
                </c:pt>
                <c:pt idx="7">
                  <c:v>30.475000000000033</c:v>
                </c:pt>
                <c:pt idx="8">
                  <c:v>29.810000000000002</c:v>
                </c:pt>
                <c:pt idx="9">
                  <c:v>30.836000000000041</c:v>
                </c:pt>
                <c:pt idx="10">
                  <c:v>31.048999999999996</c:v>
                </c:pt>
                <c:pt idx="11">
                  <c:v>30.968999999999991</c:v>
                </c:pt>
                <c:pt idx="12">
                  <c:v>30.811000000000035</c:v>
                </c:pt>
                <c:pt idx="13">
                  <c:v>30.836999999999968</c:v>
                </c:pt>
                <c:pt idx="14">
                  <c:v>31.073000000000011</c:v>
                </c:pt>
                <c:pt idx="15">
                  <c:v>31.312999999999924</c:v>
                </c:pt>
                <c:pt idx="16">
                  <c:v>31.622999999999994</c:v>
                </c:pt>
                <c:pt idx="17">
                  <c:v>31.967999999999975</c:v>
                </c:pt>
                <c:pt idx="18">
                  <c:v>32.332000000000079</c:v>
                </c:pt>
                <c:pt idx="19">
                  <c:v>32.705000000000005</c:v>
                </c:pt>
                <c:pt idx="20">
                  <c:v>33.082000000000022</c:v>
                </c:pt>
                <c:pt idx="21">
                  <c:v>33.461999999999968</c:v>
                </c:pt>
                <c:pt idx="22">
                  <c:v>33.843000000000011</c:v>
                </c:pt>
                <c:pt idx="23">
                  <c:v>34.220999999999982</c:v>
                </c:pt>
                <c:pt idx="24" formatCode="#,##0.00">
                  <c:v>34.595999999999961</c:v>
                </c:pt>
                <c:pt idx="25">
                  <c:v>34.965999999999944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83.159000000000091</c:v>
                </c:pt>
                <c:pt idx="1">
                  <c:v>103.75600000000004</c:v>
                </c:pt>
                <c:pt idx="2">
                  <c:v>98.768999999999792</c:v>
                </c:pt>
                <c:pt idx="3">
                  <c:v>107.62500000000003</c:v>
                </c:pt>
                <c:pt idx="4">
                  <c:v>124.31299999999963</c:v>
                </c:pt>
                <c:pt idx="5">
                  <c:v>133.90299999999991</c:v>
                </c:pt>
                <c:pt idx="6">
                  <c:v>123.61500000000018</c:v>
                </c:pt>
                <c:pt idx="7">
                  <c:v>128.63499999999976</c:v>
                </c:pt>
                <c:pt idx="8">
                  <c:v>142.79000000000022</c:v>
                </c:pt>
                <c:pt idx="9">
                  <c:v>136.59499999999994</c:v>
                </c:pt>
                <c:pt idx="10">
                  <c:v>137.34</c:v>
                </c:pt>
                <c:pt idx="11">
                  <c:v>138.84399999999985</c:v>
                </c:pt>
                <c:pt idx="12">
                  <c:v>139.46700000000038</c:v>
                </c:pt>
                <c:pt idx="13">
                  <c:v>140.32899999999995</c:v>
                </c:pt>
                <c:pt idx="14">
                  <c:v>141.25199999999984</c:v>
                </c:pt>
                <c:pt idx="15">
                  <c:v>141.98199999999986</c:v>
                </c:pt>
                <c:pt idx="16">
                  <c:v>142.64199999999997</c:v>
                </c:pt>
                <c:pt idx="17">
                  <c:v>143.33700000000019</c:v>
                </c:pt>
                <c:pt idx="18">
                  <c:v>144.06099999999972</c:v>
                </c:pt>
                <c:pt idx="19">
                  <c:v>144.81999999999977</c:v>
                </c:pt>
                <c:pt idx="20">
                  <c:v>145.63600000000008</c:v>
                </c:pt>
                <c:pt idx="21">
                  <c:v>146.43099999999993</c:v>
                </c:pt>
                <c:pt idx="22">
                  <c:v>147.22900000000018</c:v>
                </c:pt>
                <c:pt idx="23">
                  <c:v>148.02600000000027</c:v>
                </c:pt>
                <c:pt idx="24" formatCode="#,##0.00">
                  <c:v>148.82099999999991</c:v>
                </c:pt>
                <c:pt idx="25">
                  <c:v>149.61499999999998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117.95699999999984</c:v>
                </c:pt>
                <c:pt idx="1">
                  <c:v>129.88600000000022</c:v>
                </c:pt>
                <c:pt idx="2">
                  <c:v>142.26500000000021</c:v>
                </c:pt>
                <c:pt idx="3">
                  <c:v>131.8550000000001</c:v>
                </c:pt>
                <c:pt idx="4">
                  <c:v>139.0390000000003</c:v>
                </c:pt>
                <c:pt idx="5">
                  <c:v>139.93</c:v>
                </c:pt>
                <c:pt idx="6">
                  <c:v>153.17999999999967</c:v>
                </c:pt>
                <c:pt idx="7">
                  <c:v>153.43499999999989</c:v>
                </c:pt>
                <c:pt idx="8">
                  <c:v>176.20099999999979</c:v>
                </c:pt>
                <c:pt idx="9">
                  <c:v>167.68100000000013</c:v>
                </c:pt>
                <c:pt idx="10">
                  <c:v>155.19199999999989</c:v>
                </c:pt>
                <c:pt idx="11">
                  <c:v>157.72500000000014</c:v>
                </c:pt>
                <c:pt idx="12">
                  <c:v>160.65600000000018</c:v>
                </c:pt>
                <c:pt idx="13">
                  <c:v>162.53600000000017</c:v>
                </c:pt>
                <c:pt idx="14">
                  <c:v>163.72099999999995</c:v>
                </c:pt>
                <c:pt idx="15">
                  <c:v>164.61600000000044</c:v>
                </c:pt>
                <c:pt idx="16">
                  <c:v>165.63399999999993</c:v>
                </c:pt>
                <c:pt idx="17">
                  <c:v>166.6340000000001</c:v>
                </c:pt>
                <c:pt idx="18">
                  <c:v>167.6220000000001</c:v>
                </c:pt>
                <c:pt idx="19">
                  <c:v>168.60800000000026</c:v>
                </c:pt>
                <c:pt idx="20">
                  <c:v>169.6239999999998</c:v>
                </c:pt>
                <c:pt idx="21">
                  <c:v>170.59699999999992</c:v>
                </c:pt>
                <c:pt idx="22">
                  <c:v>171.56899999999968</c:v>
                </c:pt>
                <c:pt idx="23">
                  <c:v>172.54000000000013</c:v>
                </c:pt>
                <c:pt idx="24" formatCode="#,##0.00">
                  <c:v>173.51</c:v>
                </c:pt>
                <c:pt idx="25">
                  <c:v>174.48199999999994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34.913999999999973</c:v>
                </c:pt>
                <c:pt idx="1">
                  <c:v>30.278000000000038</c:v>
                </c:pt>
                <c:pt idx="2">
                  <c:v>34.463000000000029</c:v>
                </c:pt>
                <c:pt idx="3">
                  <c:v>35.469000000000015</c:v>
                </c:pt>
                <c:pt idx="4">
                  <c:v>37.336000000000013</c:v>
                </c:pt>
                <c:pt idx="5">
                  <c:v>41.44200000000005</c:v>
                </c:pt>
                <c:pt idx="6">
                  <c:v>36.308000000000078</c:v>
                </c:pt>
                <c:pt idx="7">
                  <c:v>35.693000000000076</c:v>
                </c:pt>
                <c:pt idx="8">
                  <c:v>31.73400000000002</c:v>
                </c:pt>
                <c:pt idx="9">
                  <c:v>41.585999999999963</c:v>
                </c:pt>
                <c:pt idx="10">
                  <c:v>40.290000000000028</c:v>
                </c:pt>
                <c:pt idx="11">
                  <c:v>39.612999999999964</c:v>
                </c:pt>
                <c:pt idx="12">
                  <c:v>37.246999999999964</c:v>
                </c:pt>
                <c:pt idx="13">
                  <c:v>36.587999999999973</c:v>
                </c:pt>
                <c:pt idx="14">
                  <c:v>36.95300000000001</c:v>
                </c:pt>
                <c:pt idx="15">
                  <c:v>37.156000000000049</c:v>
                </c:pt>
                <c:pt idx="16">
                  <c:v>37.389999999999894</c:v>
                </c:pt>
                <c:pt idx="17">
                  <c:v>37.613000000000035</c:v>
                </c:pt>
                <c:pt idx="18">
                  <c:v>37.796999999999962</c:v>
                </c:pt>
                <c:pt idx="19">
                  <c:v>37.962999999999987</c:v>
                </c:pt>
                <c:pt idx="20">
                  <c:v>38.145000000000017</c:v>
                </c:pt>
                <c:pt idx="21">
                  <c:v>38.344000000000051</c:v>
                </c:pt>
                <c:pt idx="22">
                  <c:v>38.553000000000011</c:v>
                </c:pt>
                <c:pt idx="23">
                  <c:v>38.762000000000015</c:v>
                </c:pt>
                <c:pt idx="24" formatCode="#,##0.00">
                  <c:v>38.966000000000001</c:v>
                </c:pt>
                <c:pt idx="25">
                  <c:v>39.164999999999978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38.460999999999942</c:v>
                </c:pt>
                <c:pt idx="1">
                  <c:v>42.880999999999986</c:v>
                </c:pt>
                <c:pt idx="2">
                  <c:v>39.495999999999967</c:v>
                </c:pt>
                <c:pt idx="3">
                  <c:v>43.203000000000074</c:v>
                </c:pt>
                <c:pt idx="4">
                  <c:v>43.16700000000003</c:v>
                </c:pt>
                <c:pt idx="5">
                  <c:v>50.292000000000058</c:v>
                </c:pt>
                <c:pt idx="6">
                  <c:v>56.160000000000018</c:v>
                </c:pt>
                <c:pt idx="7">
                  <c:v>56.60000000000003</c:v>
                </c:pt>
                <c:pt idx="8">
                  <c:v>58.164999999999914</c:v>
                </c:pt>
                <c:pt idx="9">
                  <c:v>47.886000000000081</c:v>
                </c:pt>
                <c:pt idx="10">
                  <c:v>45.674000000000007</c:v>
                </c:pt>
                <c:pt idx="11">
                  <c:v>45.024000000000058</c:v>
                </c:pt>
                <c:pt idx="12">
                  <c:v>44.580000000000005</c:v>
                </c:pt>
                <c:pt idx="13">
                  <c:v>44.609000000000115</c:v>
                </c:pt>
                <c:pt idx="14">
                  <c:v>44.676999999999978</c:v>
                </c:pt>
                <c:pt idx="15">
                  <c:v>44.632999999999939</c:v>
                </c:pt>
                <c:pt idx="16">
                  <c:v>44.57000000000005</c:v>
                </c:pt>
                <c:pt idx="17">
                  <c:v>44.513000000000034</c:v>
                </c:pt>
                <c:pt idx="18">
                  <c:v>44.468999999999944</c:v>
                </c:pt>
                <c:pt idx="19">
                  <c:v>44.442999999999984</c:v>
                </c:pt>
                <c:pt idx="20">
                  <c:v>44.441000000000031</c:v>
                </c:pt>
                <c:pt idx="21">
                  <c:v>44.453999999999965</c:v>
                </c:pt>
                <c:pt idx="22">
                  <c:v>44.479000000000021</c:v>
                </c:pt>
                <c:pt idx="23">
                  <c:v>44.511000000000031</c:v>
                </c:pt>
                <c:pt idx="24" formatCode="#,##0.00">
                  <c:v>44.553000000000011</c:v>
                </c:pt>
                <c:pt idx="25">
                  <c:v>44.605999999999923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65.932999999999922</c:v>
                </c:pt>
                <c:pt idx="1">
                  <c:v>72.672000000000125</c:v>
                </c:pt>
                <c:pt idx="2">
                  <c:v>71.514000000000109</c:v>
                </c:pt>
                <c:pt idx="3">
                  <c:v>72.36199999999991</c:v>
                </c:pt>
                <c:pt idx="4">
                  <c:v>69.401999999999902</c:v>
                </c:pt>
                <c:pt idx="5">
                  <c:v>64.665999999999968</c:v>
                </c:pt>
                <c:pt idx="6">
                  <c:v>63.011000000000074</c:v>
                </c:pt>
                <c:pt idx="7">
                  <c:v>64.573999999999941</c:v>
                </c:pt>
                <c:pt idx="8">
                  <c:v>64.690999999999946</c:v>
                </c:pt>
                <c:pt idx="9">
                  <c:v>64.274000000000015</c:v>
                </c:pt>
                <c:pt idx="10">
                  <c:v>63.667999999999886</c:v>
                </c:pt>
                <c:pt idx="11">
                  <c:v>61.97800000000003</c:v>
                </c:pt>
                <c:pt idx="12">
                  <c:v>62.639999999999979</c:v>
                </c:pt>
                <c:pt idx="13">
                  <c:v>63.075000000000074</c:v>
                </c:pt>
                <c:pt idx="14">
                  <c:v>63.613000000000035</c:v>
                </c:pt>
                <c:pt idx="15">
                  <c:v>63.934000000000012</c:v>
                </c:pt>
                <c:pt idx="16">
                  <c:v>64.184000000000069</c:v>
                </c:pt>
                <c:pt idx="17">
                  <c:v>64.44300000000014</c:v>
                </c:pt>
                <c:pt idx="18">
                  <c:v>64.702999999999861</c:v>
                </c:pt>
                <c:pt idx="19">
                  <c:v>64.964000000000127</c:v>
                </c:pt>
                <c:pt idx="20">
                  <c:v>65.225999999999942</c:v>
                </c:pt>
                <c:pt idx="21">
                  <c:v>65.501000000000019</c:v>
                </c:pt>
                <c:pt idx="22">
                  <c:v>65.779000000000025</c:v>
                </c:pt>
                <c:pt idx="23">
                  <c:v>66.054999999999922</c:v>
                </c:pt>
                <c:pt idx="24" formatCode="#,##0.00">
                  <c:v>66.327999999999875</c:v>
                </c:pt>
                <c:pt idx="25">
                  <c:v>66.601000000000042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164.80699999999993</c:v>
                </c:pt>
                <c:pt idx="1">
                  <c:v>157.98300000000012</c:v>
                </c:pt>
                <c:pt idx="2">
                  <c:v>150.17300000000006</c:v>
                </c:pt>
                <c:pt idx="3">
                  <c:v>157.2410000000001</c:v>
                </c:pt>
                <c:pt idx="4">
                  <c:v>156.81700000000004</c:v>
                </c:pt>
                <c:pt idx="5">
                  <c:v>161.57300000000015</c:v>
                </c:pt>
                <c:pt idx="6">
                  <c:v>164.8390000000002</c:v>
                </c:pt>
                <c:pt idx="7">
                  <c:v>166.10200000000012</c:v>
                </c:pt>
                <c:pt idx="8">
                  <c:v>160.15299999999988</c:v>
                </c:pt>
                <c:pt idx="9">
                  <c:v>155.39700000000019</c:v>
                </c:pt>
                <c:pt idx="10">
                  <c:v>157.8510000000002</c:v>
                </c:pt>
                <c:pt idx="11">
                  <c:v>158.46700000000007</c:v>
                </c:pt>
                <c:pt idx="12">
                  <c:v>159.16099999999963</c:v>
                </c:pt>
                <c:pt idx="13">
                  <c:v>160.15899999999985</c:v>
                </c:pt>
                <c:pt idx="14">
                  <c:v>161.30700000000019</c:v>
                </c:pt>
                <c:pt idx="15">
                  <c:v>162.50200000000004</c:v>
                </c:pt>
                <c:pt idx="16">
                  <c:v>163.40600000000001</c:v>
                </c:pt>
                <c:pt idx="17">
                  <c:v>164.34999999999982</c:v>
                </c:pt>
                <c:pt idx="18">
                  <c:v>165.32699999999983</c:v>
                </c:pt>
                <c:pt idx="19">
                  <c:v>166.35899999999992</c:v>
                </c:pt>
                <c:pt idx="20">
                  <c:v>167.54899999999981</c:v>
                </c:pt>
                <c:pt idx="21">
                  <c:v>168.75599999999997</c:v>
                </c:pt>
                <c:pt idx="22">
                  <c:v>169.9790000000007</c:v>
                </c:pt>
                <c:pt idx="23">
                  <c:v>171.2080000000002</c:v>
                </c:pt>
                <c:pt idx="24" formatCode="#,##0.00">
                  <c:v>172.43900000000022</c:v>
                </c:pt>
                <c:pt idx="25">
                  <c:v>173.67999999999986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190.64100000000064</c:v>
                </c:pt>
                <c:pt idx="1">
                  <c:v>200.1789999999998</c:v>
                </c:pt>
                <c:pt idx="2">
                  <c:v>204.82300000000026</c:v>
                </c:pt>
                <c:pt idx="3">
                  <c:v>203.315</c:v>
                </c:pt>
                <c:pt idx="4">
                  <c:v>212.10000000000005</c:v>
                </c:pt>
                <c:pt idx="5">
                  <c:v>190.83500000000055</c:v>
                </c:pt>
                <c:pt idx="6">
                  <c:v>217.90399999999991</c:v>
                </c:pt>
                <c:pt idx="7">
                  <c:v>225.62100000000007</c:v>
                </c:pt>
                <c:pt idx="8">
                  <c:v>218.63700000000043</c:v>
                </c:pt>
                <c:pt idx="9">
                  <c:v>224.58499999999995</c:v>
                </c:pt>
                <c:pt idx="10">
                  <c:v>221.37300000000025</c:v>
                </c:pt>
                <c:pt idx="11">
                  <c:v>224.97600000000023</c:v>
                </c:pt>
                <c:pt idx="12">
                  <c:v>227.60899999999972</c:v>
                </c:pt>
                <c:pt idx="13">
                  <c:v>229.84299999999996</c:v>
                </c:pt>
                <c:pt idx="14">
                  <c:v>232.56100000000015</c:v>
                </c:pt>
                <c:pt idx="15">
                  <c:v>234.50799999999967</c:v>
                </c:pt>
                <c:pt idx="16">
                  <c:v>235.99800000000013</c:v>
                </c:pt>
                <c:pt idx="17">
                  <c:v>237.3599999999993</c:v>
                </c:pt>
                <c:pt idx="18">
                  <c:v>238.67199999999974</c:v>
                </c:pt>
                <c:pt idx="19">
                  <c:v>239.96700000000016</c:v>
                </c:pt>
                <c:pt idx="20">
                  <c:v>241.2410000000003</c:v>
                </c:pt>
                <c:pt idx="21">
                  <c:v>242.50300000000013</c:v>
                </c:pt>
                <c:pt idx="22">
                  <c:v>243.75500000000008</c:v>
                </c:pt>
                <c:pt idx="23">
                  <c:v>245.00999999999996</c:v>
                </c:pt>
                <c:pt idx="24" formatCode="#,##0.00">
                  <c:v>246.27199999999991</c:v>
                </c:pt>
                <c:pt idx="25">
                  <c:v>247.55000000000004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35.881999999999948</c:v>
                </c:pt>
                <c:pt idx="1">
                  <c:v>31.109000000000009</c:v>
                </c:pt>
                <c:pt idx="2">
                  <c:v>34.680000000000014</c:v>
                </c:pt>
                <c:pt idx="3">
                  <c:v>28.442</c:v>
                </c:pt>
                <c:pt idx="4">
                  <c:v>34.182999999999993</c:v>
                </c:pt>
                <c:pt idx="5">
                  <c:v>37.049999999999947</c:v>
                </c:pt>
                <c:pt idx="6">
                  <c:v>32.516000000000041</c:v>
                </c:pt>
                <c:pt idx="7">
                  <c:v>33.785000000000018</c:v>
                </c:pt>
                <c:pt idx="8">
                  <c:v>37.896999999999984</c:v>
                </c:pt>
                <c:pt idx="9">
                  <c:v>33.338999999999977</c:v>
                </c:pt>
                <c:pt idx="10">
                  <c:v>28.388999999999999</c:v>
                </c:pt>
                <c:pt idx="11">
                  <c:v>27.968000000000018</c:v>
                </c:pt>
                <c:pt idx="12">
                  <c:v>27.724999999999977</c:v>
                </c:pt>
                <c:pt idx="13">
                  <c:v>27.811000000000003</c:v>
                </c:pt>
                <c:pt idx="14">
                  <c:v>28.215000000000003</c:v>
                </c:pt>
                <c:pt idx="15">
                  <c:v>28.357000000000003</c:v>
                </c:pt>
                <c:pt idx="16">
                  <c:v>28.442000000000025</c:v>
                </c:pt>
                <c:pt idx="17">
                  <c:v>28.47799999999998</c:v>
                </c:pt>
                <c:pt idx="18">
                  <c:v>28.475000000000065</c:v>
                </c:pt>
                <c:pt idx="19">
                  <c:v>28.457000000000022</c:v>
                </c:pt>
                <c:pt idx="20">
                  <c:v>28.443000000000033</c:v>
                </c:pt>
                <c:pt idx="21">
                  <c:v>28.422999999999995</c:v>
                </c:pt>
                <c:pt idx="22">
                  <c:v>28.398000000000017</c:v>
                </c:pt>
                <c:pt idx="23">
                  <c:v>28.370999999999981</c:v>
                </c:pt>
                <c:pt idx="24">
                  <c:v>28.341999999999985</c:v>
                </c:pt>
                <c:pt idx="25">
                  <c:v>28.315000000000012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163.3959999999999</c:v>
                </c:pt>
                <c:pt idx="1">
                  <c:v>161.60199999999992</c:v>
                </c:pt>
                <c:pt idx="2">
                  <c:v>160.46800000000005</c:v>
                </c:pt>
                <c:pt idx="3">
                  <c:v>170.02600000000007</c:v>
                </c:pt>
                <c:pt idx="4">
                  <c:v>179.62200000000016</c:v>
                </c:pt>
                <c:pt idx="5">
                  <c:v>179.91099999999938</c:v>
                </c:pt>
                <c:pt idx="6">
                  <c:v>177.36999999999944</c:v>
                </c:pt>
                <c:pt idx="7">
                  <c:v>177.4710000000004</c:v>
                </c:pt>
                <c:pt idx="8">
                  <c:v>177.16799999999984</c:v>
                </c:pt>
                <c:pt idx="9">
                  <c:v>184.28299999999984</c:v>
                </c:pt>
                <c:pt idx="10">
                  <c:v>168.86200000000048</c:v>
                </c:pt>
                <c:pt idx="11">
                  <c:v>171.16700000000054</c:v>
                </c:pt>
                <c:pt idx="12">
                  <c:v>170.44999999999982</c:v>
                </c:pt>
                <c:pt idx="13">
                  <c:v>169.89199999999971</c:v>
                </c:pt>
                <c:pt idx="14">
                  <c:v>169.20599999999982</c:v>
                </c:pt>
                <c:pt idx="15">
                  <c:v>167.6689999999997</c:v>
                </c:pt>
                <c:pt idx="16">
                  <c:v>166.25499999999968</c:v>
                </c:pt>
                <c:pt idx="17">
                  <c:v>164.74499999999989</c:v>
                </c:pt>
                <c:pt idx="18">
                  <c:v>163.2780000000003</c:v>
                </c:pt>
                <c:pt idx="19">
                  <c:v>161.86199999999957</c:v>
                </c:pt>
                <c:pt idx="20">
                  <c:v>160.68799999999996</c:v>
                </c:pt>
                <c:pt idx="21">
                  <c:v>159.39000000000016</c:v>
                </c:pt>
                <c:pt idx="22">
                  <c:v>158.12899999999973</c:v>
                </c:pt>
                <c:pt idx="23">
                  <c:v>156.90199999999987</c:v>
                </c:pt>
                <c:pt idx="24">
                  <c:v>155.71299999999968</c:v>
                </c:pt>
                <c:pt idx="25">
                  <c:v>154.57599999999996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100.36199999999992</c:v>
                </c:pt>
                <c:pt idx="1">
                  <c:v>97.135999999999896</c:v>
                </c:pt>
                <c:pt idx="2">
                  <c:v>96.130000000000123</c:v>
                </c:pt>
                <c:pt idx="3">
                  <c:v>96.148999999999958</c:v>
                </c:pt>
                <c:pt idx="4">
                  <c:v>93.863999999999805</c:v>
                </c:pt>
                <c:pt idx="5">
                  <c:v>99.825000000000045</c:v>
                </c:pt>
                <c:pt idx="6">
                  <c:v>89.379999999999896</c:v>
                </c:pt>
                <c:pt idx="7">
                  <c:v>93.305000000000049</c:v>
                </c:pt>
                <c:pt idx="8">
                  <c:v>111.49099999999987</c:v>
                </c:pt>
                <c:pt idx="9">
                  <c:v>117.44599999999986</c:v>
                </c:pt>
                <c:pt idx="10">
                  <c:v>113.08700000000005</c:v>
                </c:pt>
                <c:pt idx="11">
                  <c:v>111.43799999999986</c:v>
                </c:pt>
                <c:pt idx="12">
                  <c:v>111.76699999999965</c:v>
                </c:pt>
                <c:pt idx="13">
                  <c:v>112.62300000000009</c:v>
                </c:pt>
                <c:pt idx="14">
                  <c:v>113.39299999999997</c:v>
                </c:pt>
                <c:pt idx="15">
                  <c:v>113.82100000000014</c:v>
                </c:pt>
                <c:pt idx="16">
                  <c:v>114.15199999999966</c:v>
                </c:pt>
                <c:pt idx="17">
                  <c:v>114.27600000000031</c:v>
                </c:pt>
                <c:pt idx="18">
                  <c:v>114.49999999999999</c:v>
                </c:pt>
                <c:pt idx="19">
                  <c:v>114.67099999999992</c:v>
                </c:pt>
                <c:pt idx="20">
                  <c:v>114.94900000000028</c:v>
                </c:pt>
                <c:pt idx="21">
                  <c:v>115.24299999999977</c:v>
                </c:pt>
                <c:pt idx="22">
                  <c:v>115.55500000000025</c:v>
                </c:pt>
                <c:pt idx="23">
                  <c:v>115.88100000000021</c:v>
                </c:pt>
                <c:pt idx="24" formatCode="#,##0.00">
                  <c:v>116.21499999999983</c:v>
                </c:pt>
                <c:pt idx="25">
                  <c:v>116.55400000000014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406.73899999999963</c:v>
                </c:pt>
                <c:pt idx="1">
                  <c:v>406.50299999999964</c:v>
                </c:pt>
                <c:pt idx="2">
                  <c:v>427.90900000000045</c:v>
                </c:pt>
                <c:pt idx="3">
                  <c:v>418.91900000000021</c:v>
                </c:pt>
                <c:pt idx="4">
                  <c:v>445.198000000001</c:v>
                </c:pt>
                <c:pt idx="5">
                  <c:v>462.21499999999975</c:v>
                </c:pt>
                <c:pt idx="6">
                  <c:v>459.51699999999994</c:v>
                </c:pt>
                <c:pt idx="7">
                  <c:v>470.26099999999929</c:v>
                </c:pt>
                <c:pt idx="8">
                  <c:v>458.71400000000011</c:v>
                </c:pt>
                <c:pt idx="9">
                  <c:v>476.59299999999962</c:v>
                </c:pt>
                <c:pt idx="10">
                  <c:v>471.34900000000033</c:v>
                </c:pt>
                <c:pt idx="11">
                  <c:v>474.88599999999991</c:v>
                </c:pt>
                <c:pt idx="12">
                  <c:v>480.0329999999999</c:v>
                </c:pt>
                <c:pt idx="13">
                  <c:v>483.21300000000036</c:v>
                </c:pt>
                <c:pt idx="14">
                  <c:v>486.54600000000005</c:v>
                </c:pt>
                <c:pt idx="15">
                  <c:v>490.37800000000016</c:v>
                </c:pt>
                <c:pt idx="16">
                  <c:v>493.55300000000011</c:v>
                </c:pt>
                <c:pt idx="17">
                  <c:v>496.46699999999919</c:v>
                </c:pt>
                <c:pt idx="18">
                  <c:v>499.21300000000042</c:v>
                </c:pt>
                <c:pt idx="19">
                  <c:v>501.86800000000011</c:v>
                </c:pt>
                <c:pt idx="20">
                  <c:v>504.58399999999983</c:v>
                </c:pt>
                <c:pt idx="21">
                  <c:v>507.24399999999997</c:v>
                </c:pt>
                <c:pt idx="22">
                  <c:v>509.84399999999971</c:v>
                </c:pt>
                <c:pt idx="23">
                  <c:v>512.43599999999969</c:v>
                </c:pt>
                <c:pt idx="24">
                  <c:v>514.9170000000006</c:v>
                </c:pt>
                <c:pt idx="25">
                  <c:v>517.33900000000006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395.3780000000001</c:v>
                </c:pt>
                <c:pt idx="1">
                  <c:v>422.22800000000041</c:v>
                </c:pt>
                <c:pt idx="2">
                  <c:v>425.08200000000011</c:v>
                </c:pt>
                <c:pt idx="3">
                  <c:v>437.58900000000017</c:v>
                </c:pt>
                <c:pt idx="4">
                  <c:v>463.07499999999993</c:v>
                </c:pt>
                <c:pt idx="5">
                  <c:v>485.72100000000012</c:v>
                </c:pt>
                <c:pt idx="6">
                  <c:v>490.45799999999991</c:v>
                </c:pt>
                <c:pt idx="7">
                  <c:v>501.00499999999977</c:v>
                </c:pt>
                <c:pt idx="8">
                  <c:v>535.75100000000032</c:v>
                </c:pt>
                <c:pt idx="9">
                  <c:v>523.39800000000014</c:v>
                </c:pt>
                <c:pt idx="10">
                  <c:v>514.38599999999974</c:v>
                </c:pt>
                <c:pt idx="11">
                  <c:v>518.72800000000007</c:v>
                </c:pt>
                <c:pt idx="12">
                  <c:v>519.35900000000061</c:v>
                </c:pt>
                <c:pt idx="13">
                  <c:v>521.87800000000016</c:v>
                </c:pt>
                <c:pt idx="14">
                  <c:v>524.80099999999982</c:v>
                </c:pt>
                <c:pt idx="15">
                  <c:v>526.99500000000035</c:v>
                </c:pt>
                <c:pt idx="16">
                  <c:v>529.32899999999972</c:v>
                </c:pt>
                <c:pt idx="17">
                  <c:v>531.64200000000039</c:v>
                </c:pt>
                <c:pt idx="18">
                  <c:v>533.93899999999974</c:v>
                </c:pt>
                <c:pt idx="19">
                  <c:v>536.27099999999996</c:v>
                </c:pt>
                <c:pt idx="20">
                  <c:v>538.75699999999983</c:v>
                </c:pt>
                <c:pt idx="21">
                  <c:v>541.17399999999986</c:v>
                </c:pt>
                <c:pt idx="22">
                  <c:v>543.60699999999997</c:v>
                </c:pt>
                <c:pt idx="23">
                  <c:v>546.02400000000057</c:v>
                </c:pt>
                <c:pt idx="24">
                  <c:v>548.41899999999987</c:v>
                </c:pt>
                <c:pt idx="25">
                  <c:v>550.79999999999973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421.38100000000048</c:v>
                </c:pt>
                <c:pt idx="1">
                  <c:v>430.83400000000006</c:v>
                </c:pt>
                <c:pt idx="2">
                  <c:v>426.51000000000045</c:v>
                </c:pt>
                <c:pt idx="3">
                  <c:v>432.91800000000001</c:v>
                </c:pt>
                <c:pt idx="4">
                  <c:v>438.31899999999996</c:v>
                </c:pt>
                <c:pt idx="5">
                  <c:v>417.07400000000064</c:v>
                </c:pt>
                <c:pt idx="6">
                  <c:v>445.75400000000019</c:v>
                </c:pt>
                <c:pt idx="7">
                  <c:v>456.29700000000014</c:v>
                </c:pt>
                <c:pt idx="8">
                  <c:v>443.48100000000022</c:v>
                </c:pt>
                <c:pt idx="9">
                  <c:v>444.2560000000002</c:v>
                </c:pt>
                <c:pt idx="10">
                  <c:v>442.89200000000034</c:v>
                </c:pt>
                <c:pt idx="11">
                  <c:v>445.42100000000033</c:v>
                </c:pt>
                <c:pt idx="12">
                  <c:v>449.40999999999934</c:v>
                </c:pt>
                <c:pt idx="13">
                  <c:v>453.07699999999988</c:v>
                </c:pt>
                <c:pt idx="14">
                  <c:v>457.48100000000034</c:v>
                </c:pt>
                <c:pt idx="15">
                  <c:v>460.94399999999973</c:v>
                </c:pt>
                <c:pt idx="16">
                  <c:v>463.58800000000019</c:v>
                </c:pt>
                <c:pt idx="17">
                  <c:v>466.15299999999922</c:v>
                </c:pt>
                <c:pt idx="18">
                  <c:v>468.70199999999943</c:v>
                </c:pt>
                <c:pt idx="19">
                  <c:v>471.29000000000019</c:v>
                </c:pt>
                <c:pt idx="20">
                  <c:v>474.01600000000008</c:v>
                </c:pt>
                <c:pt idx="21">
                  <c:v>476.7600000000001</c:v>
                </c:pt>
                <c:pt idx="22">
                  <c:v>479.51300000000083</c:v>
                </c:pt>
                <c:pt idx="23">
                  <c:v>482.27300000000008</c:v>
                </c:pt>
                <c:pt idx="24">
                  <c:v>485.03899999999999</c:v>
                </c:pt>
                <c:pt idx="25">
                  <c:v>487.8309999999999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24.799321677540004</c:v>
                </c:pt>
                <c:pt idx="1">
                  <c:v>25.468712711296671</c:v>
                </c:pt>
                <c:pt idx="2">
                  <c:v>26.292285014403781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28.881089026255275</c:v>
                </c:pt>
                <c:pt idx="1">
                  <c:v>29.580008798336916</c:v>
                </c:pt>
                <c:pt idx="2">
                  <c:v>29.686081011525712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27.483416538034326</c:v>
                </c:pt>
                <c:pt idx="1">
                  <c:v>27.105145877001558</c:v>
                </c:pt>
                <c:pt idx="2">
                  <c:v>27.882656979705356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5.9356188265402015</c:v>
                </c:pt>
                <c:pt idx="1">
                  <c:v>6.503121109395531</c:v>
                </c:pt>
                <c:pt idx="2">
                  <c:v>6.2818291325660383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10.697551902846683</c:v>
                </c:pt>
                <c:pt idx="1">
                  <c:v>9.7104887102385842</c:v>
                </c:pt>
                <c:pt idx="2">
                  <c:v>8.3310741801699333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2.2030020287835117</c:v>
                </c:pt>
                <c:pt idx="1">
                  <c:v>1.6325227937307527</c:v>
                </c:pt>
                <c:pt idx="2">
                  <c:v>1.5260736816291782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25.817999999999699</c:v>
                </c:pt>
                <c:pt idx="1">
                  <c:v>28.664999999999623</c:v>
                </c:pt>
                <c:pt idx="2">
                  <c:v>9.134000000000583</c:v>
                </c:pt>
                <c:pt idx="3">
                  <c:v>13.262</c:v>
                </c:pt>
                <c:pt idx="4">
                  <c:v>-11.048999999998898</c:v>
                </c:pt>
                <c:pt idx="5">
                  <c:v>-8.6609999999999481</c:v>
                </c:pt>
                <c:pt idx="7">
                  <c:v>57.169000000001006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44.938999999999567</c:v>
                </c:pt>
                <c:pt idx="1">
                  <c:v>36.413999999999987</c:v>
                </c:pt>
                <c:pt idx="2">
                  <c:v>45.989999999999725</c:v>
                </c:pt>
                <c:pt idx="3">
                  <c:v>3.4670000000000982</c:v>
                </c:pt>
                <c:pt idx="4">
                  <c:v>-14.286000000000513</c:v>
                </c:pt>
                <c:pt idx="5">
                  <c:v>-7.3999999999987409E-2</c:v>
                </c:pt>
                <c:pt idx="7">
                  <c:v>116.44999999999888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0.43305687324404207</c:v>
                </c:pt>
                <c:pt idx="2">
                  <c:v>-0.17174550500576036</c:v>
                </c:pt>
                <c:pt idx="3">
                  <c:v>-1.3539765140785809</c:v>
                </c:pt>
                <c:pt idx="4">
                  <c:v>-0.34719662478526203</c:v>
                </c:pt>
                <c:pt idx="6">
                  <c:v>0.71043663463363771</c:v>
                </c:pt>
                <c:pt idx="7">
                  <c:v>1.232382717411129</c:v>
                </c:pt>
                <c:pt idx="8">
                  <c:v>0.93474732000633498</c:v>
                </c:pt>
                <c:pt idx="10">
                  <c:v>2.7752592240012808</c:v>
                </c:pt>
                <c:pt idx="11">
                  <c:v>-0.89303907049932407</c:v>
                </c:pt>
                <c:pt idx="12">
                  <c:v>0.2768277637271277</c:v>
                </c:pt>
                <c:pt idx="14">
                  <c:v>-0.55507777250433099</c:v>
                </c:pt>
                <c:pt idx="15">
                  <c:v>0.31492933442451854</c:v>
                </c:pt>
                <c:pt idx="16">
                  <c:v>1.2286727593316726</c:v>
                </c:pt>
                <c:pt idx="17">
                  <c:v>1.0407250046194472</c:v>
                </c:pt>
                <c:pt idx="19">
                  <c:v>-0.52332136327136736</c:v>
                </c:pt>
                <c:pt idx="20">
                  <c:v>-0.71718197471510869</c:v>
                </c:pt>
                <c:pt idx="21">
                  <c:v>-0.57167457244942099</c:v>
                </c:pt>
                <c:pt idx="22">
                  <c:v>0.92649963827704518</c:v>
                </c:pt>
                <c:pt idx="23">
                  <c:v>-0.49189724785198008</c:v>
                </c:pt>
                <c:pt idx="25">
                  <c:v>-2.1446702825286268</c:v>
                </c:pt>
                <c:pt idx="26">
                  <c:v>-0.77054534999414503</c:v>
                </c:pt>
                <c:pt idx="27">
                  <c:v>-0.97821258427192026</c:v>
                </c:pt>
                <c:pt idx="29">
                  <c:v>3.545905780368841E-2</c:v>
                </c:pt>
                <c:pt idx="30">
                  <c:v>0.35026585164052992</c:v>
                </c:pt>
                <c:pt idx="31">
                  <c:v>2.2837636273631778</c:v>
                </c:pt>
                <c:pt idx="32">
                  <c:v>0.83525586252601869</c:v>
                </c:pt>
                <c:pt idx="33">
                  <c:v>-0.53888935404475813</c:v>
                </c:pt>
                <c:pt idx="34">
                  <c:v>0.34266070585216024</c:v>
                </c:pt>
                <c:pt idx="36">
                  <c:v>1.5617714119106507</c:v>
                </c:pt>
                <c:pt idx="37">
                  <c:v>1.2003648576280668</c:v>
                </c:pt>
                <c:pt idx="38">
                  <c:v>1.160557932267281</c:v>
                </c:pt>
                <c:pt idx="39">
                  <c:v>0.93173388535694457</c:v>
                </c:pt>
                <c:pt idx="40">
                  <c:v>1.2263439824878875</c:v>
                </c:pt>
                <c:pt idx="42">
                  <c:v>2.5352512039607644</c:v>
                </c:pt>
                <c:pt idx="43">
                  <c:v>0.24261174648481099</c:v>
                </c:pt>
                <c:pt idx="44">
                  <c:v>0.97087454922950567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0.67079660252966633</c:v>
                </c:pt>
                <c:pt idx="2">
                  <c:v>-1.7400248432638099</c:v>
                </c:pt>
                <c:pt idx="3">
                  <c:v>-4.7312924248267274</c:v>
                </c:pt>
                <c:pt idx="4">
                  <c:v>-2.2546097983963675</c:v>
                </c:pt>
                <c:pt idx="6">
                  <c:v>-0.60465366640449769</c:v>
                </c:pt>
                <c:pt idx="7">
                  <c:v>-3.9932843766594006</c:v>
                </c:pt>
                <c:pt idx="8">
                  <c:v>-2.1176489458479608</c:v>
                </c:pt>
                <c:pt idx="10">
                  <c:v>2.4670536025787504</c:v>
                </c:pt>
                <c:pt idx="11">
                  <c:v>-1.7589901060506619</c:v>
                </c:pt>
                <c:pt idx="12">
                  <c:v>-0.73725957613112181</c:v>
                </c:pt>
                <c:pt idx="14">
                  <c:v>2.025735411165952</c:v>
                </c:pt>
                <c:pt idx="15">
                  <c:v>-2.6875856641107032</c:v>
                </c:pt>
                <c:pt idx="16">
                  <c:v>0.63039329362748475</c:v>
                </c:pt>
                <c:pt idx="17">
                  <c:v>-6.3790187966694667E-2</c:v>
                </c:pt>
                <c:pt idx="19">
                  <c:v>-2.363458667481011</c:v>
                </c:pt>
                <c:pt idx="20">
                  <c:v>-1.2705229482946945</c:v>
                </c:pt>
                <c:pt idx="21">
                  <c:v>-3.2484756471289011</c:v>
                </c:pt>
                <c:pt idx="22">
                  <c:v>-5.7137534823310077</c:v>
                </c:pt>
                <c:pt idx="23">
                  <c:v>-2.6707265734496666</c:v>
                </c:pt>
                <c:pt idx="25">
                  <c:v>-2.5370796192845879</c:v>
                </c:pt>
                <c:pt idx="26">
                  <c:v>0.4058955090385119</c:v>
                </c:pt>
                <c:pt idx="27">
                  <c:v>-0.11380469912993796</c:v>
                </c:pt>
                <c:pt idx="29">
                  <c:v>2.1445027642319259</c:v>
                </c:pt>
                <c:pt idx="30">
                  <c:v>1.8650892592405155</c:v>
                </c:pt>
                <c:pt idx="31">
                  <c:v>2.2306612007632509</c:v>
                </c:pt>
                <c:pt idx="32">
                  <c:v>4.1037882922570157</c:v>
                </c:pt>
                <c:pt idx="33">
                  <c:v>4.4129389545626063</c:v>
                </c:pt>
                <c:pt idx="34">
                  <c:v>2.739762869866702</c:v>
                </c:pt>
                <c:pt idx="36">
                  <c:v>5.4402364922739643</c:v>
                </c:pt>
                <c:pt idx="37">
                  <c:v>2.130705160247981</c:v>
                </c:pt>
                <c:pt idx="38">
                  <c:v>4.4324741957011193</c:v>
                </c:pt>
                <c:pt idx="39">
                  <c:v>3.9558004422961535</c:v>
                </c:pt>
                <c:pt idx="40">
                  <c:v>4.0768085268313436</c:v>
                </c:pt>
                <c:pt idx="42">
                  <c:v>2.1086109195410652</c:v>
                </c:pt>
                <c:pt idx="43">
                  <c:v>4.0170854434155467</c:v>
                </c:pt>
                <c:pt idx="44">
                  <c:v>3.4531608417508686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21.567022390473753</c:v>
                </c:pt>
                <c:pt idx="1">
                  <c:v>4.7421341822727214</c:v>
                </c:pt>
                <c:pt idx="2">
                  <c:v>18.099095082959053</c:v>
                </c:pt>
                <c:pt idx="3">
                  <c:v>16.742530972960154</c:v>
                </c:pt>
                <c:pt idx="4">
                  <c:v>7.7770850528757762</c:v>
                </c:pt>
                <c:pt idx="5">
                  <c:v>25.262288617804884</c:v>
                </c:pt>
                <c:pt idx="6">
                  <c:v>6.5075411781007659</c:v>
                </c:pt>
                <c:pt idx="7">
                  <c:v>6.5556061952346596</c:v>
                </c:pt>
                <c:pt idx="8">
                  <c:v>1.935464584712296</c:v>
                </c:pt>
                <c:pt idx="9">
                  <c:v>2.6025316899221096</c:v>
                </c:pt>
                <c:pt idx="10">
                  <c:v>10.731338836513657</c:v>
                </c:pt>
                <c:pt idx="11">
                  <c:v>3.5347081383483214</c:v>
                </c:pt>
                <c:pt idx="12">
                  <c:v>-4.7386325139813863</c:v>
                </c:pt>
                <c:pt idx="13">
                  <c:v>-3.9842381988577404</c:v>
                </c:pt>
                <c:pt idx="14">
                  <c:v>-12.572954445096016</c:v>
                </c:pt>
                <c:pt idx="15">
                  <c:v>-3.5239130144635027</c:v>
                </c:pt>
                <c:pt idx="16">
                  <c:v>-3.5921926007302218</c:v>
                </c:pt>
                <c:pt idx="17">
                  <c:v>4.1100413127502122</c:v>
                </c:pt>
                <c:pt idx="18">
                  <c:v>-4.8140837178544871</c:v>
                </c:pt>
                <c:pt idx="19">
                  <c:v>0.16837376654227443</c:v>
                </c:pt>
                <c:pt idx="20">
                  <c:v>-9.0032073607681156</c:v>
                </c:pt>
                <c:pt idx="21">
                  <c:v>4.0238632935213055</c:v>
                </c:pt>
                <c:pt idx="22">
                  <c:v>-11.900858757303986</c:v>
                </c:pt>
                <c:pt idx="23">
                  <c:v>-2.2305963252140657</c:v>
                </c:pt>
                <c:pt idx="24">
                  <c:v>-7.5264348772146157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4.4662518968321621</c:v>
                </c:pt>
                <c:pt idx="1">
                  <c:v>21.815634299385138</c:v>
                </c:pt>
                <c:pt idx="2">
                  <c:v>15.320434662674216</c:v>
                </c:pt>
                <c:pt idx="3">
                  <c:v>16.228230223035055</c:v>
                </c:pt>
                <c:pt idx="4">
                  <c:v>15.235457100663581</c:v>
                </c:pt>
                <c:pt idx="5">
                  <c:v>28.41054965865041</c:v>
                </c:pt>
                <c:pt idx="6">
                  <c:v>-2.6088838864795179</c:v>
                </c:pt>
                <c:pt idx="7">
                  <c:v>4.7822613876117117</c:v>
                </c:pt>
                <c:pt idx="8">
                  <c:v>7.4708135233523265</c:v>
                </c:pt>
                <c:pt idx="9">
                  <c:v>1.5878977201907496</c:v>
                </c:pt>
                <c:pt idx="10">
                  <c:v>0.56846473397621367</c:v>
                </c:pt>
                <c:pt idx="11">
                  <c:v>-19.313279591577668</c:v>
                </c:pt>
                <c:pt idx="12">
                  <c:v>-9.5946055946756097</c:v>
                </c:pt>
                <c:pt idx="13">
                  <c:v>1.728280844603562</c:v>
                </c:pt>
                <c:pt idx="14">
                  <c:v>-5.7707449320354272</c:v>
                </c:pt>
                <c:pt idx="15">
                  <c:v>-5.4624997961164183</c:v>
                </c:pt>
                <c:pt idx="16">
                  <c:v>-2.1401813691243277</c:v>
                </c:pt>
                <c:pt idx="17">
                  <c:v>26.711086899260295</c:v>
                </c:pt>
                <c:pt idx="18">
                  <c:v>1.5931887220842569</c:v>
                </c:pt>
                <c:pt idx="19">
                  <c:v>-0.14135956816762429</c:v>
                </c:pt>
                <c:pt idx="20">
                  <c:v>-12.215816512399471</c:v>
                </c:pt>
                <c:pt idx="21">
                  <c:v>17.808917985261033</c:v>
                </c:pt>
                <c:pt idx="22">
                  <c:v>10.620450199134964</c:v>
                </c:pt>
                <c:pt idx="23">
                  <c:v>8.1164767183057904</c:v>
                </c:pt>
                <c:pt idx="24">
                  <c:v>-5.0755497298153607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26.309156572746474</c:v>
                </c:pt>
                <c:pt idx="1">
                  <c:v>67.880999726599839</c:v>
                </c:pt>
                <c:pt idx="2">
                  <c:v>28.332482484483478</c:v>
                </c:pt>
                <c:pt idx="3">
                  <c:v>-1.2039243756330791</c:v>
                </c:pt>
                <c:pt idx="4">
                  <c:v>-23.673298259147458</c:v>
                </c:pt>
                <c:pt idx="5">
                  <c:v>-0.53566863856198665</c:v>
                </c:pt>
                <c:pt idx="6">
                  <c:v>-4.9793440672467852</c:v>
                </c:pt>
                <c:pt idx="7">
                  <c:v>-14.131455082518045</c:v>
                </c:pt>
                <c:pt idx="8">
                  <c:v>-20.829948360723478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26.281886196217272</c:v>
                </c:pt>
                <c:pt idx="1">
                  <c:v>75.194671645023277</c:v>
                </c:pt>
                <c:pt idx="2">
                  <c:v>11.800553478651523</c:v>
                </c:pt>
                <c:pt idx="3">
                  <c:v>-28.907885186253253</c:v>
                </c:pt>
                <c:pt idx="4">
                  <c:v>-11.64514525267262</c:v>
                </c:pt>
                <c:pt idx="5">
                  <c:v>28.1629160531769</c:v>
                </c:pt>
                <c:pt idx="6">
                  <c:v>5.593101472861548</c:v>
                </c:pt>
                <c:pt idx="7">
                  <c:v>18.736926917440769</c:v>
                </c:pt>
                <c:pt idx="8">
                  <c:v>-8.7670253244456831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79.346934195236884</c:v>
                </c:pt>
                <c:pt idx="1">
                  <c:v>88.611300447730969</c:v>
                </c:pt>
                <c:pt idx="2">
                  <c:v>90.643655671399856</c:v>
                </c:pt>
                <c:pt idx="3">
                  <c:v>94.44779902179711</c:v>
                </c:pt>
                <c:pt idx="4">
                  <c:v>93.162725794733376</c:v>
                </c:pt>
                <c:pt idx="5">
                  <c:v>99.089197902651549</c:v>
                </c:pt>
                <c:pt idx="6">
                  <c:v>105.39534323041444</c:v>
                </c:pt>
                <c:pt idx="7">
                  <c:v>108.61171705321867</c:v>
                </c:pt>
                <c:pt idx="8">
                  <c:v>114.34515249033984</c:v>
                </c:pt>
                <c:pt idx="9">
                  <c:v>117.96917012665905</c:v>
                </c:pt>
                <c:pt idx="10">
                  <c:v>120.6562202931253</c:v>
                </c:pt>
                <c:pt idx="11">
                  <c:v>108.49363550960524</c:v>
                </c:pt>
                <c:pt idx="12">
                  <c:v>109.5847583238353</c:v>
                </c:pt>
                <c:pt idx="13">
                  <c:v>110.82524589935042</c:v>
                </c:pt>
                <c:pt idx="14">
                  <c:v>112.18814894595488</c:v>
                </c:pt>
                <c:pt idx="15">
                  <c:v>113.34243894094324</c:v>
                </c:pt>
                <c:pt idx="16">
                  <c:v>114.45757347555069</c:v>
                </c:pt>
                <c:pt idx="17">
                  <c:v>115.57231276162712</c:v>
                </c:pt>
                <c:pt idx="18">
                  <c:v>116.7202192297315</c:v>
                </c:pt>
                <c:pt idx="19">
                  <c:v>117.85327748080422</c:v>
                </c:pt>
                <c:pt idx="20">
                  <c:v>119.06169664593514</c:v>
                </c:pt>
                <c:pt idx="21">
                  <c:v>120.2510304881869</c:v>
                </c:pt>
                <c:pt idx="22">
                  <c:v>121.44162499143759</c:v>
                </c:pt>
                <c:pt idx="23">
                  <c:v>122.6619373108873</c:v>
                </c:pt>
                <c:pt idx="24">
                  <c:v>123.88778169713044</c:v>
                </c:pt>
                <c:pt idx="25">
                  <c:v>125.12247218995746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33.638339695199051</c:v>
                </c:pt>
                <c:pt idx="1">
                  <c:v>37.463001410206843</c:v>
                </c:pt>
                <c:pt idx="2">
                  <c:v>38.733700685191614</c:v>
                </c:pt>
                <c:pt idx="3">
                  <c:v>39.657732914845603</c:v>
                </c:pt>
                <c:pt idx="4">
                  <c:v>44.936808095701281</c:v>
                </c:pt>
                <c:pt idx="5">
                  <c:v>43.12147038436359</c:v>
                </c:pt>
                <c:pt idx="6">
                  <c:v>40.169965362511682</c:v>
                </c:pt>
                <c:pt idx="7">
                  <c:v>44.875315095169512</c:v>
                </c:pt>
                <c:pt idx="8">
                  <c:v>44.760037778461168</c:v>
                </c:pt>
                <c:pt idx="9">
                  <c:v>45.906445266343127</c:v>
                </c:pt>
                <c:pt idx="10">
                  <c:v>47.863604566636312</c:v>
                </c:pt>
                <c:pt idx="11">
                  <c:v>55.435585394011333</c:v>
                </c:pt>
                <c:pt idx="12">
                  <c:v>56.537428738836638</c:v>
                </c:pt>
                <c:pt idx="13">
                  <c:v>57.499672949542727</c:v>
                </c:pt>
                <c:pt idx="14">
                  <c:v>58.492358494698628</c:v>
                </c:pt>
                <c:pt idx="15">
                  <c:v>59.520495592012061</c:v>
                </c:pt>
                <c:pt idx="16">
                  <c:v>60.468695901773273</c:v>
                </c:pt>
                <c:pt idx="17">
                  <c:v>61.382979604960966</c:v>
                </c:pt>
                <c:pt idx="18">
                  <c:v>62.319904448750449</c:v>
                </c:pt>
                <c:pt idx="19">
                  <c:v>63.303720226674464</c:v>
                </c:pt>
                <c:pt idx="20">
                  <c:v>64.327664699074049</c:v>
                </c:pt>
                <c:pt idx="21">
                  <c:v>65.353385084003776</c:v>
                </c:pt>
                <c:pt idx="22">
                  <c:v>66.366449806007594</c:v>
                </c:pt>
                <c:pt idx="23">
                  <c:v>67.41121445607115</c:v>
                </c:pt>
                <c:pt idx="24">
                  <c:v>68.533799239862972</c:v>
                </c:pt>
                <c:pt idx="25">
                  <c:v>69.67923886602145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73.739881026108193</c:v>
                </c:pt>
                <c:pt idx="1">
                  <c:v>71.940676422447993</c:v>
                </c:pt>
                <c:pt idx="2">
                  <c:v>71.750679158562917</c:v>
                </c:pt>
                <c:pt idx="3">
                  <c:v>75.346129529546701</c:v>
                </c:pt>
                <c:pt idx="4">
                  <c:v>81.63176325537178</c:v>
                </c:pt>
                <c:pt idx="5">
                  <c:v>84.547658618718884</c:v>
                </c:pt>
                <c:pt idx="6">
                  <c:v>87.201724995560454</c:v>
                </c:pt>
                <c:pt idx="7">
                  <c:v>85.425694494959245</c:v>
                </c:pt>
                <c:pt idx="8">
                  <c:v>95.293744421802344</c:v>
                </c:pt>
                <c:pt idx="9">
                  <c:v>97.355022515458941</c:v>
                </c:pt>
                <c:pt idx="10">
                  <c:v>102.64675370167794</c:v>
                </c:pt>
                <c:pt idx="11">
                  <c:v>102.10987220747084</c:v>
                </c:pt>
                <c:pt idx="12">
                  <c:v>103.18521170110766</c:v>
                </c:pt>
                <c:pt idx="13">
                  <c:v>104.47933837654041</c:v>
                </c:pt>
                <c:pt idx="14">
                  <c:v>105.83481766515848</c:v>
                </c:pt>
                <c:pt idx="15">
                  <c:v>106.99691745414124</c:v>
                </c:pt>
                <c:pt idx="16">
                  <c:v>108.08446417560891</c:v>
                </c:pt>
                <c:pt idx="17">
                  <c:v>109.1230768681985</c:v>
                </c:pt>
                <c:pt idx="18">
                  <c:v>110.14496342372689</c:v>
                </c:pt>
                <c:pt idx="19">
                  <c:v>111.19636850543685</c:v>
                </c:pt>
                <c:pt idx="20">
                  <c:v>112.34427156716814</c:v>
                </c:pt>
                <c:pt idx="21">
                  <c:v>113.47236610139815</c:v>
                </c:pt>
                <c:pt idx="22">
                  <c:v>114.5986696441215</c:v>
                </c:pt>
                <c:pt idx="23">
                  <c:v>115.71310284509191</c:v>
                </c:pt>
                <c:pt idx="24">
                  <c:v>116.8444904236236</c:v>
                </c:pt>
                <c:pt idx="25">
                  <c:v>117.96718836435215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60.292797262952938</c:v>
                </c:pt>
                <c:pt idx="1">
                  <c:v>67.131942699087759</c:v>
                </c:pt>
                <c:pt idx="2">
                  <c:v>70.152931324970027</c:v>
                </c:pt>
                <c:pt idx="3">
                  <c:v>71.309949990376026</c:v>
                </c:pt>
                <c:pt idx="4">
                  <c:v>73.648666056563584</c:v>
                </c:pt>
                <c:pt idx="5">
                  <c:v>69.138058667564124</c:v>
                </c:pt>
                <c:pt idx="6">
                  <c:v>79.593661031109207</c:v>
                </c:pt>
                <c:pt idx="7">
                  <c:v>84.132143889858739</c:v>
                </c:pt>
                <c:pt idx="8">
                  <c:v>83.237113182429781</c:v>
                </c:pt>
                <c:pt idx="9">
                  <c:v>87.514516045349993</c:v>
                </c:pt>
                <c:pt idx="10">
                  <c:v>85.880589640524278</c:v>
                </c:pt>
                <c:pt idx="11">
                  <c:v>88.922772833363652</c:v>
                </c:pt>
                <c:pt idx="12">
                  <c:v>89.878837282434034</c:v>
                </c:pt>
                <c:pt idx="13">
                  <c:v>90.945415198478955</c:v>
                </c:pt>
                <c:pt idx="14">
                  <c:v>92.126768238469239</c:v>
                </c:pt>
                <c:pt idx="15">
                  <c:v>93.149757493672681</c:v>
                </c:pt>
                <c:pt idx="16">
                  <c:v>94.130479089169043</c:v>
                </c:pt>
                <c:pt idx="17">
                  <c:v>95.081933731889066</c:v>
                </c:pt>
                <c:pt idx="18">
                  <c:v>95.889916221661011</c:v>
                </c:pt>
                <c:pt idx="19">
                  <c:v>96.79232988003929</c:v>
                </c:pt>
                <c:pt idx="20">
                  <c:v>97.685255943558801</c:v>
                </c:pt>
                <c:pt idx="21">
                  <c:v>98.593885213662219</c:v>
                </c:pt>
                <c:pt idx="22">
                  <c:v>99.495253686351731</c:v>
                </c:pt>
                <c:pt idx="23">
                  <c:v>100.40944879146382</c:v>
                </c:pt>
                <c:pt idx="24">
                  <c:v>101.29863118443856</c:v>
                </c:pt>
                <c:pt idx="25">
                  <c:v>102.10881986355933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73.998554199922125</c:v>
                </c:pt>
                <c:pt idx="1">
                  <c:v>72.117835981420697</c:v>
                </c:pt>
                <c:pt idx="2">
                  <c:v>68.670159486597314</c:v>
                </c:pt>
                <c:pt idx="3">
                  <c:v>70.556651314378968</c:v>
                </c:pt>
                <c:pt idx="4">
                  <c:v>69.719390271556051</c:v>
                </c:pt>
                <c:pt idx="5">
                  <c:v>69.954845076795266</c:v>
                </c:pt>
                <c:pt idx="6">
                  <c:v>73.897352855855928</c:v>
                </c:pt>
                <c:pt idx="7">
                  <c:v>72.698868751298136</c:v>
                </c:pt>
                <c:pt idx="8">
                  <c:v>71.129499095487077</c:v>
                </c:pt>
                <c:pt idx="9">
                  <c:v>73.393765154365568</c:v>
                </c:pt>
                <c:pt idx="10">
                  <c:v>77.731930129671042</c:v>
                </c:pt>
                <c:pt idx="11">
                  <c:v>78.703438118036317</c:v>
                </c:pt>
                <c:pt idx="12">
                  <c:v>79.513894059088784</c:v>
                </c:pt>
                <c:pt idx="13">
                  <c:v>80.587898226171333</c:v>
                </c:pt>
                <c:pt idx="14">
                  <c:v>81.77473021550837</c:v>
                </c:pt>
                <c:pt idx="15">
                  <c:v>82.861650552128296</c:v>
                </c:pt>
                <c:pt idx="16">
                  <c:v>83.937654856531637</c:v>
                </c:pt>
                <c:pt idx="17">
                  <c:v>85.02434066790137</c:v>
                </c:pt>
                <c:pt idx="18">
                  <c:v>86.053391609686727</c:v>
                </c:pt>
                <c:pt idx="19">
                  <c:v>87.019880761000593</c:v>
                </c:pt>
                <c:pt idx="20">
                  <c:v>88.037897356900316</c:v>
                </c:pt>
                <c:pt idx="21">
                  <c:v>89.10439775864991</c:v>
                </c:pt>
                <c:pt idx="22">
                  <c:v>90.072967229609958</c:v>
                </c:pt>
                <c:pt idx="23">
                  <c:v>91.056804097702752</c:v>
                </c:pt>
                <c:pt idx="24">
                  <c:v>92.032579967079187</c:v>
                </c:pt>
                <c:pt idx="25">
                  <c:v>92.967387230334623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78.909660789101281</c:v>
                </c:pt>
                <c:pt idx="1">
                  <c:v>77.763525658607136</c:v>
                </c:pt>
                <c:pt idx="2">
                  <c:v>75.045549520536923</c:v>
                </c:pt>
                <c:pt idx="3">
                  <c:v>82.242867205390922</c:v>
                </c:pt>
                <c:pt idx="4">
                  <c:v>84.329809831385518</c:v>
                </c:pt>
                <c:pt idx="5">
                  <c:v>83.301757456933146</c:v>
                </c:pt>
                <c:pt idx="6">
                  <c:v>88.414817525386141</c:v>
                </c:pt>
                <c:pt idx="7">
                  <c:v>90.711666119620361</c:v>
                </c:pt>
                <c:pt idx="8">
                  <c:v>98.451316624600238</c:v>
                </c:pt>
                <c:pt idx="9">
                  <c:v>99.143945436830521</c:v>
                </c:pt>
                <c:pt idx="10">
                  <c:v>108.56404607473803</c:v>
                </c:pt>
                <c:pt idx="11">
                  <c:v>115.29399387791526</c:v>
                </c:pt>
                <c:pt idx="12">
                  <c:v>116.51673777641582</c:v>
                </c:pt>
                <c:pt idx="13">
                  <c:v>118.05325497872234</c:v>
                </c:pt>
                <c:pt idx="14">
                  <c:v>119.7530669434347</c:v>
                </c:pt>
                <c:pt idx="15">
                  <c:v>121.24077592862459</c:v>
                </c:pt>
                <c:pt idx="16">
                  <c:v>122.70096376045096</c:v>
                </c:pt>
                <c:pt idx="17">
                  <c:v>124.17804137449724</c:v>
                </c:pt>
                <c:pt idx="18">
                  <c:v>125.72258211079763</c:v>
                </c:pt>
                <c:pt idx="19">
                  <c:v>127.26143327509202</c:v>
                </c:pt>
                <c:pt idx="20">
                  <c:v>128.89151125355622</c:v>
                </c:pt>
                <c:pt idx="21">
                  <c:v>130.50506962170607</c:v>
                </c:pt>
                <c:pt idx="22">
                  <c:v>132.10468142143606</c:v>
                </c:pt>
                <c:pt idx="23">
                  <c:v>133.7567879579118</c:v>
                </c:pt>
                <c:pt idx="24">
                  <c:v>135.3778041185497</c:v>
                </c:pt>
                <c:pt idx="25">
                  <c:v>136.97459573338844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26.023501250614959</c:v>
                </c:pt>
                <c:pt idx="1">
                  <c:v>26.38104422056043</c:v>
                </c:pt>
                <c:pt idx="2">
                  <c:v>26.365460221750244</c:v>
                </c:pt>
                <c:pt idx="3">
                  <c:v>28.18925545351814</c:v>
                </c:pt>
                <c:pt idx="4">
                  <c:v>27.116688272798733</c:v>
                </c:pt>
                <c:pt idx="5">
                  <c:v>27.002303337407632</c:v>
                </c:pt>
                <c:pt idx="6">
                  <c:v>27.744636197427393</c:v>
                </c:pt>
                <c:pt idx="7">
                  <c:v>30.863203551746828</c:v>
                </c:pt>
                <c:pt idx="8">
                  <c:v>32.617951541328509</c:v>
                </c:pt>
                <c:pt idx="9">
                  <c:v>30.86539287525882</c:v>
                </c:pt>
                <c:pt idx="10">
                  <c:v>33.509844515508398</c:v>
                </c:pt>
                <c:pt idx="11">
                  <c:v>28.427924492406142</c:v>
                </c:pt>
                <c:pt idx="12">
                  <c:v>28.612016882139901</c:v>
                </c:pt>
                <c:pt idx="13">
                  <c:v>28.839963318299038</c:v>
                </c:pt>
                <c:pt idx="14">
                  <c:v>29.082674876702907</c:v>
                </c:pt>
                <c:pt idx="15">
                  <c:v>29.272105738987133</c:v>
                </c:pt>
                <c:pt idx="16">
                  <c:v>29.457696557855282</c:v>
                </c:pt>
                <c:pt idx="17">
                  <c:v>29.625496438624538</c:v>
                </c:pt>
                <c:pt idx="18">
                  <c:v>29.792015957085663</c:v>
                </c:pt>
                <c:pt idx="19">
                  <c:v>29.934624728202678</c:v>
                </c:pt>
                <c:pt idx="20">
                  <c:v>30.0850167756413</c:v>
                </c:pt>
                <c:pt idx="21">
                  <c:v>30.241864610889991</c:v>
                </c:pt>
                <c:pt idx="22">
                  <c:v>30.388265453117647</c:v>
                </c:pt>
                <c:pt idx="23">
                  <c:v>30.550063440865792</c:v>
                </c:pt>
                <c:pt idx="24">
                  <c:v>30.724852611149114</c:v>
                </c:pt>
                <c:pt idx="25">
                  <c:v>30.90096062902888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22.817897058727404</c:v>
                </c:pt>
                <c:pt idx="1">
                  <c:v>30.374341707660644</c:v>
                </c:pt>
                <c:pt idx="2">
                  <c:v>30.627665323403733</c:v>
                </c:pt>
                <c:pt idx="3">
                  <c:v>29.786714468136893</c:v>
                </c:pt>
                <c:pt idx="4">
                  <c:v>30.865026456267209</c:v>
                </c:pt>
                <c:pt idx="5">
                  <c:v>29.432192219142692</c:v>
                </c:pt>
                <c:pt idx="6">
                  <c:v>33.180391360335207</c:v>
                </c:pt>
                <c:pt idx="7">
                  <c:v>33.516923571760763</c:v>
                </c:pt>
                <c:pt idx="8">
                  <c:v>35.614178711765682</c:v>
                </c:pt>
                <c:pt idx="9">
                  <c:v>35.76613891548233</c:v>
                </c:pt>
                <c:pt idx="10">
                  <c:v>35.987798414377352</c:v>
                </c:pt>
                <c:pt idx="11">
                  <c:v>35.056743711021348</c:v>
                </c:pt>
                <c:pt idx="12">
                  <c:v>35.476331171195241</c:v>
                </c:pt>
                <c:pt idx="13">
                  <c:v>35.932006283471708</c:v>
                </c:pt>
                <c:pt idx="14">
                  <c:v>36.428869113940095</c:v>
                </c:pt>
                <c:pt idx="15">
                  <c:v>36.855417905962206</c:v>
                </c:pt>
                <c:pt idx="16">
                  <c:v>37.256190861630358</c:v>
                </c:pt>
                <c:pt idx="17">
                  <c:v>37.65058715956625</c:v>
                </c:pt>
                <c:pt idx="18">
                  <c:v>38.063388844514151</c:v>
                </c:pt>
                <c:pt idx="19">
                  <c:v>38.461143351660311</c:v>
                </c:pt>
                <c:pt idx="20">
                  <c:v>38.859716626138209</c:v>
                </c:pt>
                <c:pt idx="21">
                  <c:v>39.224157970147012</c:v>
                </c:pt>
                <c:pt idx="22">
                  <c:v>39.571772261860112</c:v>
                </c:pt>
                <c:pt idx="23">
                  <c:v>39.974232975893891</c:v>
                </c:pt>
                <c:pt idx="24">
                  <c:v>40.376380401188079</c:v>
                </c:pt>
                <c:pt idx="25">
                  <c:v>40.770059801989063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15.103934572792916</c:v>
                </c:pt>
                <c:pt idx="1">
                  <c:v>18.491438035578593</c:v>
                </c:pt>
                <c:pt idx="2">
                  <c:v>18.502073452228455</c:v>
                </c:pt>
                <c:pt idx="3">
                  <c:v>16.979318334591802</c:v>
                </c:pt>
                <c:pt idx="4">
                  <c:v>17.074802155396746</c:v>
                </c:pt>
                <c:pt idx="5">
                  <c:v>16.596171709530033</c:v>
                </c:pt>
                <c:pt idx="6">
                  <c:v>18.315537756354527</c:v>
                </c:pt>
                <c:pt idx="7">
                  <c:v>17.631968869324982</c:v>
                </c:pt>
                <c:pt idx="8">
                  <c:v>17.71124997934373</c:v>
                </c:pt>
                <c:pt idx="9">
                  <c:v>17.450992269828408</c:v>
                </c:pt>
                <c:pt idx="10">
                  <c:v>18.531636294242329</c:v>
                </c:pt>
                <c:pt idx="11">
                  <c:v>20.523914177160226</c:v>
                </c:pt>
                <c:pt idx="12">
                  <c:v>20.907618377590858</c:v>
                </c:pt>
                <c:pt idx="13">
                  <c:v>21.323899523231713</c:v>
                </c:pt>
                <c:pt idx="14">
                  <c:v>21.782963723653509</c:v>
                </c:pt>
                <c:pt idx="15">
                  <c:v>22.211218924729433</c:v>
                </c:pt>
                <c:pt idx="16">
                  <c:v>22.603263283968452</c:v>
                </c:pt>
                <c:pt idx="17">
                  <c:v>22.991931257288691</c:v>
                </c:pt>
                <c:pt idx="18">
                  <c:v>23.337623237544577</c:v>
                </c:pt>
                <c:pt idx="19">
                  <c:v>23.749151639135416</c:v>
                </c:pt>
                <c:pt idx="20">
                  <c:v>24.112414998669788</c:v>
                </c:pt>
                <c:pt idx="21">
                  <c:v>24.47095321007199</c:v>
                </c:pt>
                <c:pt idx="22">
                  <c:v>24.804065813880111</c:v>
                </c:pt>
                <c:pt idx="23">
                  <c:v>25.229923894113121</c:v>
                </c:pt>
                <c:pt idx="24">
                  <c:v>25.575560106574009</c:v>
                </c:pt>
                <c:pt idx="25">
                  <c:v>26.002449817594655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20.356055269297375</c:v>
                </c:pt>
                <c:pt idx="1">
                  <c:v>18.725957961524756</c:v>
                </c:pt>
                <c:pt idx="2">
                  <c:v>20.576790410831308</c:v>
                </c:pt>
                <c:pt idx="3">
                  <c:v>22.226624906132209</c:v>
                </c:pt>
                <c:pt idx="4">
                  <c:v>24.271660254388156</c:v>
                </c:pt>
                <c:pt idx="5">
                  <c:v>26.88607280121613</c:v>
                </c:pt>
                <c:pt idx="6">
                  <c:v>24.697280624008908</c:v>
                </c:pt>
                <c:pt idx="7">
                  <c:v>26.290448639354246</c:v>
                </c:pt>
                <c:pt idx="8">
                  <c:v>25.541349461014402</c:v>
                </c:pt>
                <c:pt idx="9">
                  <c:v>28.580760555035493</c:v>
                </c:pt>
                <c:pt idx="10">
                  <c:v>29.48860449113824</c:v>
                </c:pt>
                <c:pt idx="11">
                  <c:v>27.476228398107885</c:v>
                </c:pt>
                <c:pt idx="12">
                  <c:v>27.111839746166591</c:v>
                </c:pt>
                <c:pt idx="13">
                  <c:v>27.216596453958818</c:v>
                </c:pt>
                <c:pt idx="14">
                  <c:v>27.570507088481726</c:v>
                </c:pt>
                <c:pt idx="15">
                  <c:v>27.905340096194951</c:v>
                </c:pt>
                <c:pt idx="16">
                  <c:v>28.205717184559067</c:v>
                </c:pt>
                <c:pt idx="17">
                  <c:v>28.499560643101791</c:v>
                </c:pt>
                <c:pt idx="18">
                  <c:v>28.798014226134626</c:v>
                </c:pt>
                <c:pt idx="19">
                  <c:v>29.102060382175161</c:v>
                </c:pt>
                <c:pt idx="20">
                  <c:v>29.432596668675075</c:v>
                </c:pt>
                <c:pt idx="21">
                  <c:v>29.730405440763423</c:v>
                </c:pt>
                <c:pt idx="22">
                  <c:v>30.060698114328552</c:v>
                </c:pt>
                <c:pt idx="23">
                  <c:v>30.421145376301165</c:v>
                </c:pt>
                <c:pt idx="24">
                  <c:v>30.743284062553709</c:v>
                </c:pt>
                <c:pt idx="25">
                  <c:v>31.076502211328989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88.753783665902219</c:v>
                </c:pt>
                <c:pt idx="1">
                  <c:v>85.92843510197288</c:v>
                </c:pt>
                <c:pt idx="2">
                  <c:v>87.91612722939864</c:v>
                </c:pt>
                <c:pt idx="3">
                  <c:v>90.273578934535578</c:v>
                </c:pt>
                <c:pt idx="4">
                  <c:v>94.980711668339097</c:v>
                </c:pt>
                <c:pt idx="5">
                  <c:v>95.880830691435605</c:v>
                </c:pt>
                <c:pt idx="6">
                  <c:v>96.397209782496944</c:v>
                </c:pt>
                <c:pt idx="7">
                  <c:v>101.07582351172488</c:v>
                </c:pt>
                <c:pt idx="8">
                  <c:v>103.15610601789538</c:v>
                </c:pt>
                <c:pt idx="9">
                  <c:v>103.86046657404839</c:v>
                </c:pt>
                <c:pt idx="10">
                  <c:v>106.61216952794926</c:v>
                </c:pt>
                <c:pt idx="11">
                  <c:v>99.993188127257042</c:v>
                </c:pt>
                <c:pt idx="12">
                  <c:v>100.54290643154955</c:v>
                </c:pt>
                <c:pt idx="13">
                  <c:v>101.16787347601172</c:v>
                </c:pt>
                <c:pt idx="14">
                  <c:v>101.85324850102293</c:v>
                </c:pt>
                <c:pt idx="15">
                  <c:v>102.3222793210935</c:v>
                </c:pt>
                <c:pt idx="16">
                  <c:v>102.73634971297975</c:v>
                </c:pt>
                <c:pt idx="17">
                  <c:v>103.12215500499164</c:v>
                </c:pt>
                <c:pt idx="18">
                  <c:v>103.58494985455457</c:v>
                </c:pt>
                <c:pt idx="19">
                  <c:v>104.04254139578981</c:v>
                </c:pt>
                <c:pt idx="20">
                  <c:v>104.56471411419876</c:v>
                </c:pt>
                <c:pt idx="21">
                  <c:v>105.09384462508766</c:v>
                </c:pt>
                <c:pt idx="22">
                  <c:v>105.62590707576963</c:v>
                </c:pt>
                <c:pt idx="23">
                  <c:v>106.12972324543269</c:v>
                </c:pt>
                <c:pt idx="24">
                  <c:v>106.68070394039796</c:v>
                </c:pt>
                <c:pt idx="25">
                  <c:v>107.18063426192548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147.74781331351451</c:v>
                </c:pt>
                <c:pt idx="1">
                  <c:v>159.77446263850854</c:v>
                </c:pt>
                <c:pt idx="2">
                  <c:v>162.26529405268232</c:v>
                </c:pt>
                <c:pt idx="3">
                  <c:v>158.86120313715941</c:v>
                </c:pt>
                <c:pt idx="4">
                  <c:v>165.3460114193079</c:v>
                </c:pt>
                <c:pt idx="5">
                  <c:v>172.76022276603067</c:v>
                </c:pt>
                <c:pt idx="6">
                  <c:v>167.75574618034216</c:v>
                </c:pt>
                <c:pt idx="7">
                  <c:v>174.79756072294668</c:v>
                </c:pt>
                <c:pt idx="8">
                  <c:v>175.2034085322129</c:v>
                </c:pt>
                <c:pt idx="9">
                  <c:v>169.07101960036096</c:v>
                </c:pt>
                <c:pt idx="10">
                  <c:v>176.29493090437899</c:v>
                </c:pt>
                <c:pt idx="11">
                  <c:v>164.1759475987252</c:v>
                </c:pt>
                <c:pt idx="12">
                  <c:v>164.314347246133</c:v>
                </c:pt>
                <c:pt idx="13">
                  <c:v>164.3535662219615</c:v>
                </c:pt>
                <c:pt idx="14">
                  <c:v>164.42793687818886</c:v>
                </c:pt>
                <c:pt idx="15">
                  <c:v>164.18836055172079</c:v>
                </c:pt>
                <c:pt idx="16">
                  <c:v>163.75420643584445</c:v>
                </c:pt>
                <c:pt idx="17">
                  <c:v>163.15315397278812</c:v>
                </c:pt>
                <c:pt idx="18">
                  <c:v>162.45795098949927</c:v>
                </c:pt>
                <c:pt idx="19">
                  <c:v>161.75767378593508</c:v>
                </c:pt>
                <c:pt idx="20">
                  <c:v>161.12266688631743</c:v>
                </c:pt>
                <c:pt idx="21">
                  <c:v>160.45054724617648</c:v>
                </c:pt>
                <c:pt idx="22">
                  <c:v>159.68105168474224</c:v>
                </c:pt>
                <c:pt idx="23">
                  <c:v>158.88318934422787</c:v>
                </c:pt>
                <c:pt idx="24">
                  <c:v>157.9941030460231</c:v>
                </c:pt>
                <c:pt idx="25">
                  <c:v>156.98165131280132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42.134816009209594</c:v>
                </c:pt>
                <c:pt idx="1">
                  <c:v>40.905737126866512</c:v>
                </c:pt>
                <c:pt idx="2">
                  <c:v>39.722195853351927</c:v>
                </c:pt>
                <c:pt idx="3">
                  <c:v>40.398258279307299</c:v>
                </c:pt>
                <c:pt idx="4">
                  <c:v>41.1703083072466</c:v>
                </c:pt>
                <c:pt idx="5">
                  <c:v>39.299164972254204</c:v>
                </c:pt>
                <c:pt idx="6">
                  <c:v>37.530910079893097</c:v>
                </c:pt>
                <c:pt idx="7">
                  <c:v>40.435795038153231</c:v>
                </c:pt>
                <c:pt idx="8">
                  <c:v>40.805734378034877</c:v>
                </c:pt>
                <c:pt idx="9">
                  <c:v>35.444444064545948</c:v>
                </c:pt>
                <c:pt idx="10">
                  <c:v>34.560532458272817</c:v>
                </c:pt>
                <c:pt idx="11">
                  <c:v>38.394566115131383</c:v>
                </c:pt>
                <c:pt idx="12">
                  <c:v>38.046791093677768</c:v>
                </c:pt>
                <c:pt idx="13">
                  <c:v>37.569401782781476</c:v>
                </c:pt>
                <c:pt idx="14">
                  <c:v>37.070080249339043</c:v>
                </c:pt>
                <c:pt idx="15">
                  <c:v>36.368531456336378</c:v>
                </c:pt>
                <c:pt idx="16">
                  <c:v>35.355087993424839</c:v>
                </c:pt>
                <c:pt idx="17">
                  <c:v>34.412092484313582</c:v>
                </c:pt>
                <c:pt idx="18">
                  <c:v>33.338024190540445</c:v>
                </c:pt>
                <c:pt idx="19">
                  <c:v>32.170730894711035</c:v>
                </c:pt>
                <c:pt idx="20">
                  <c:v>30.982184355526506</c:v>
                </c:pt>
                <c:pt idx="21">
                  <c:v>29.689455018806253</c:v>
                </c:pt>
                <c:pt idx="22">
                  <c:v>28.531069630445376</c:v>
                </c:pt>
                <c:pt idx="23">
                  <c:v>27.080031811875319</c:v>
                </c:pt>
                <c:pt idx="24">
                  <c:v>25.80958620303846</c:v>
                </c:pt>
                <c:pt idx="25">
                  <c:v>24.965926863597208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14.610968572014313</c:v>
                </c:pt>
                <c:pt idx="1">
                  <c:v>12.374298932082434</c:v>
                </c:pt>
                <c:pt idx="2">
                  <c:v>14.905568065336883</c:v>
                </c:pt>
                <c:pt idx="3">
                  <c:v>12.038401545397905</c:v>
                </c:pt>
                <c:pt idx="4">
                  <c:v>12.666850229236983</c:v>
                </c:pt>
                <c:pt idx="5">
                  <c:v>15.633452399827814</c:v>
                </c:pt>
                <c:pt idx="6">
                  <c:v>12.756338827119626</c:v>
                </c:pt>
                <c:pt idx="7">
                  <c:v>11.69776695252583</c:v>
                </c:pt>
                <c:pt idx="8">
                  <c:v>14.218841907376772</c:v>
                </c:pt>
                <c:pt idx="9">
                  <c:v>13.860322645639624</c:v>
                </c:pt>
                <c:pt idx="10">
                  <c:v>11.649214200970073</c:v>
                </c:pt>
                <c:pt idx="11">
                  <c:v>11.439022513519092</c:v>
                </c:pt>
                <c:pt idx="12">
                  <c:v>11.535893749603114</c:v>
                </c:pt>
                <c:pt idx="13">
                  <c:v>11.726817500233775</c:v>
                </c:pt>
                <c:pt idx="14">
                  <c:v>11.936582453063094</c:v>
                </c:pt>
                <c:pt idx="15">
                  <c:v>12.087357465985662</c:v>
                </c:pt>
                <c:pt idx="16">
                  <c:v>12.221985295363396</c:v>
                </c:pt>
                <c:pt idx="17">
                  <c:v>12.358666192978552</c:v>
                </c:pt>
                <c:pt idx="18">
                  <c:v>12.486764493950107</c:v>
                </c:pt>
                <c:pt idx="19">
                  <c:v>12.615290003876893</c:v>
                </c:pt>
                <c:pt idx="20">
                  <c:v>12.745296797169056</c:v>
                </c:pt>
                <c:pt idx="21">
                  <c:v>12.876801042444971</c:v>
                </c:pt>
                <c:pt idx="22">
                  <c:v>13.003021780492306</c:v>
                </c:pt>
                <c:pt idx="23">
                  <c:v>13.131170194848856</c:v>
                </c:pt>
                <c:pt idx="24">
                  <c:v>13.256698484081769</c:v>
                </c:pt>
                <c:pt idx="25">
                  <c:v>13.377495045573635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70.481977198319385</c:v>
                </c:pt>
                <c:pt idx="1">
                  <c:v>74.318730569297514</c:v>
                </c:pt>
                <c:pt idx="2">
                  <c:v>70.280722552666205</c:v>
                </c:pt>
                <c:pt idx="3">
                  <c:v>74.95558040588449</c:v>
                </c:pt>
                <c:pt idx="4">
                  <c:v>79.870233925255434</c:v>
                </c:pt>
                <c:pt idx="5">
                  <c:v>82.603521847802156</c:v>
                </c:pt>
                <c:pt idx="6">
                  <c:v>75.839359086684908</c:v>
                </c:pt>
                <c:pt idx="7">
                  <c:v>75.841551682589909</c:v>
                </c:pt>
                <c:pt idx="8">
                  <c:v>77.75512248598929</c:v>
                </c:pt>
                <c:pt idx="9">
                  <c:v>84.624727793848237</c:v>
                </c:pt>
                <c:pt idx="10">
                  <c:v>70.03056740270614</c:v>
                </c:pt>
                <c:pt idx="11">
                  <c:v>70.046047613828335</c:v>
                </c:pt>
                <c:pt idx="12">
                  <c:v>69.730446305352459</c:v>
                </c:pt>
                <c:pt idx="13">
                  <c:v>69.442223309555558</c:v>
                </c:pt>
                <c:pt idx="14">
                  <c:v>69.169036682096717</c:v>
                </c:pt>
                <c:pt idx="15">
                  <c:v>68.762726563361895</c:v>
                </c:pt>
                <c:pt idx="16">
                  <c:v>68.333539818957249</c:v>
                </c:pt>
                <c:pt idx="17">
                  <c:v>67.863917174318175</c:v>
                </c:pt>
                <c:pt idx="18">
                  <c:v>67.371882153556058</c:v>
                </c:pt>
                <c:pt idx="19">
                  <c:v>66.873483600110504</c:v>
                </c:pt>
                <c:pt idx="20">
                  <c:v>66.435776825205807</c:v>
                </c:pt>
                <c:pt idx="21">
                  <c:v>65.995128245960061</c:v>
                </c:pt>
                <c:pt idx="22">
                  <c:v>65.585081124014678</c:v>
                </c:pt>
                <c:pt idx="23">
                  <c:v>65.159775343910454</c:v>
                </c:pt>
                <c:pt idx="24">
                  <c:v>64.718146132068767</c:v>
                </c:pt>
                <c:pt idx="25">
                  <c:v>64.259822470670713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60.256832479916241</c:v>
                </c:pt>
                <c:pt idx="1">
                  <c:v>54.837109547508703</c:v>
                </c:pt>
                <c:pt idx="2">
                  <c:v>53.943011064448868</c:v>
                </c:pt>
                <c:pt idx="3">
                  <c:v>55.757128265240773</c:v>
                </c:pt>
                <c:pt idx="4">
                  <c:v>55.861809004909937</c:v>
                </c:pt>
                <c:pt idx="5">
                  <c:v>56.899438998929455</c:v>
                </c:pt>
                <c:pt idx="6">
                  <c:v>49.688807683605781</c:v>
                </c:pt>
                <c:pt idx="7">
                  <c:v>53.251698538535436</c:v>
                </c:pt>
                <c:pt idx="8">
                  <c:v>58.237731396714643</c:v>
                </c:pt>
                <c:pt idx="9">
                  <c:v>64.675061016869549</c:v>
                </c:pt>
                <c:pt idx="10">
                  <c:v>53.375525984465952</c:v>
                </c:pt>
                <c:pt idx="11">
                  <c:v>56.7005928755272</c:v>
                </c:pt>
                <c:pt idx="12">
                  <c:v>56.129816594320246</c:v>
                </c:pt>
                <c:pt idx="13">
                  <c:v>55.424622451508938</c:v>
                </c:pt>
                <c:pt idx="14">
                  <c:v>54.852861916839082</c:v>
                </c:pt>
                <c:pt idx="15">
                  <c:v>54.278415085428627</c:v>
                </c:pt>
                <c:pt idx="16">
                  <c:v>53.635656102790605</c:v>
                </c:pt>
                <c:pt idx="17">
                  <c:v>52.983601484301722</c:v>
                </c:pt>
                <c:pt idx="18">
                  <c:v>52.386547561422432</c:v>
                </c:pt>
                <c:pt idx="19">
                  <c:v>51.758449644340509</c:v>
                </c:pt>
                <c:pt idx="20">
                  <c:v>51.123775553029262</c:v>
                </c:pt>
                <c:pt idx="21">
                  <c:v>50.471324791546984</c:v>
                </c:pt>
                <c:pt idx="22">
                  <c:v>49.829277541359033</c:v>
                </c:pt>
                <c:pt idx="23">
                  <c:v>49.203824117565027</c:v>
                </c:pt>
                <c:pt idx="24">
                  <c:v>48.563112877199572</c:v>
                </c:pt>
                <c:pt idx="25">
                  <c:v>47.913026188349534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29.781969133326484</c:v>
                </c:pt>
                <c:pt idx="1">
                  <c:v>28.130311930972962</c:v>
                </c:pt>
                <c:pt idx="2">
                  <c:v>31.154451185666677</c:v>
                </c:pt>
                <c:pt idx="3">
                  <c:v>30.81499882703325</c:v>
                </c:pt>
                <c:pt idx="4">
                  <c:v>33.140399057296115</c:v>
                </c:pt>
                <c:pt idx="5">
                  <c:v>31.868997400917642</c:v>
                </c:pt>
                <c:pt idx="6">
                  <c:v>31.4313925080762</c:v>
                </c:pt>
                <c:pt idx="7">
                  <c:v>33.335016909079641</c:v>
                </c:pt>
                <c:pt idx="8">
                  <c:v>29.207096432884072</c:v>
                </c:pt>
                <c:pt idx="9">
                  <c:v>28.267126561554651</c:v>
                </c:pt>
                <c:pt idx="10">
                  <c:v>28.276804800187421</c:v>
                </c:pt>
                <c:pt idx="11">
                  <c:v>27.848045138264624</c:v>
                </c:pt>
                <c:pt idx="12">
                  <c:v>27.843900382151094</c:v>
                </c:pt>
                <c:pt idx="13">
                  <c:v>27.600808592696268</c:v>
                </c:pt>
                <c:pt idx="14">
                  <c:v>27.360846861196869</c:v>
                </c:pt>
                <c:pt idx="15">
                  <c:v>27.129494570635675</c:v>
                </c:pt>
                <c:pt idx="16">
                  <c:v>26.984650207095655</c:v>
                </c:pt>
                <c:pt idx="17">
                  <c:v>26.850004306441441</c:v>
                </c:pt>
                <c:pt idx="18">
                  <c:v>26.741508688214434</c:v>
                </c:pt>
                <c:pt idx="19">
                  <c:v>26.644268281967655</c:v>
                </c:pt>
                <c:pt idx="20">
                  <c:v>26.560450413098206</c:v>
                </c:pt>
                <c:pt idx="21">
                  <c:v>26.464316556466098</c:v>
                </c:pt>
                <c:pt idx="22">
                  <c:v>26.363231977484133</c:v>
                </c:pt>
                <c:pt idx="23">
                  <c:v>26.26745440378723</c:v>
                </c:pt>
                <c:pt idx="24">
                  <c:v>26.195213826759193</c:v>
                </c:pt>
                <c:pt idx="25">
                  <c:v>26.136623431063093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127.3147917281628</c:v>
                </c:pt>
                <c:pt idx="1">
                  <c:v>121.50359055417066</c:v>
                </c:pt>
                <c:pt idx="2">
                  <c:v>124.09107424244148</c:v>
                </c:pt>
                <c:pt idx="3">
                  <c:v>124.71593639433512</c:v>
                </c:pt>
                <c:pt idx="4">
                  <c:v>132.19763877616836</c:v>
                </c:pt>
                <c:pt idx="5">
                  <c:v>128.76241342771939</c:v>
                </c:pt>
                <c:pt idx="6">
                  <c:v>141.40483809041794</c:v>
                </c:pt>
                <c:pt idx="7">
                  <c:v>142.55541558196316</c:v>
                </c:pt>
                <c:pt idx="8">
                  <c:v>137.98217759075831</c:v>
                </c:pt>
                <c:pt idx="9">
                  <c:v>137.3133720560013</c:v>
                </c:pt>
                <c:pt idx="10">
                  <c:v>132.87245474046961</c:v>
                </c:pt>
                <c:pt idx="11">
                  <c:v>138.06504644610371</c:v>
                </c:pt>
                <c:pt idx="12">
                  <c:v>139.53958434226342</c:v>
                </c:pt>
                <c:pt idx="13">
                  <c:v>141.19456998265471</c:v>
                </c:pt>
                <c:pt idx="14">
                  <c:v>142.97371768830979</c:v>
                </c:pt>
                <c:pt idx="15">
                  <c:v>144.50754971539004</c:v>
                </c:pt>
                <c:pt idx="16">
                  <c:v>145.94437928468562</c:v>
                </c:pt>
                <c:pt idx="17">
                  <c:v>147.35312837620427</c:v>
                </c:pt>
                <c:pt idx="18">
                  <c:v>148.87798148388072</c:v>
                </c:pt>
                <c:pt idx="19">
                  <c:v>150.35837075095651</c:v>
                </c:pt>
                <c:pt idx="20">
                  <c:v>151.84161256684899</c:v>
                </c:pt>
                <c:pt idx="21">
                  <c:v>153.36041040626168</c:v>
                </c:pt>
                <c:pt idx="22">
                  <c:v>154.85046506968865</c:v>
                </c:pt>
                <c:pt idx="23">
                  <c:v>156.44108897777144</c:v>
                </c:pt>
                <c:pt idx="24">
                  <c:v>158.04524206561089</c:v>
                </c:pt>
                <c:pt idx="25">
                  <c:v>159.5835416397299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29.791259021986271</c:v>
                </c:pt>
                <c:pt idx="1">
                  <c:v>34.654450575538689</c:v>
                </c:pt>
                <c:pt idx="2">
                  <c:v>32.672424026026192</c:v>
                </c:pt>
                <c:pt idx="3">
                  <c:v>33.278982638037235</c:v>
                </c:pt>
                <c:pt idx="4">
                  <c:v>31.700248376509055</c:v>
                </c:pt>
                <c:pt idx="5">
                  <c:v>37.802675228286056</c:v>
                </c:pt>
                <c:pt idx="6">
                  <c:v>38.428969861534384</c:v>
                </c:pt>
                <c:pt idx="7">
                  <c:v>38.002574118485818</c:v>
                </c:pt>
                <c:pt idx="8">
                  <c:v>35.50172445989481</c:v>
                </c:pt>
                <c:pt idx="9">
                  <c:v>36.158254348237037</c:v>
                </c:pt>
                <c:pt idx="10">
                  <c:v>32.988591510431569</c:v>
                </c:pt>
                <c:pt idx="11">
                  <c:v>33.043579689816255</c:v>
                </c:pt>
                <c:pt idx="12">
                  <c:v>33.13134949621449</c:v>
                </c:pt>
                <c:pt idx="13">
                  <c:v>33.257373186116816</c:v>
                </c:pt>
                <c:pt idx="14">
                  <c:v>33.426621424800302</c:v>
                </c:pt>
                <c:pt idx="15">
                  <c:v>33.566810793759579</c:v>
                </c:pt>
                <c:pt idx="16">
                  <c:v>33.678376993713435</c:v>
                </c:pt>
                <c:pt idx="17">
                  <c:v>33.784843224988059</c:v>
                </c:pt>
                <c:pt idx="18">
                  <c:v>33.872111502707746</c:v>
                </c:pt>
                <c:pt idx="19">
                  <c:v>33.953432049456104</c:v>
                </c:pt>
                <c:pt idx="20">
                  <c:v>34.041085074296603</c:v>
                </c:pt>
                <c:pt idx="21">
                  <c:v>34.144771429689264</c:v>
                </c:pt>
                <c:pt idx="22">
                  <c:v>34.246926729179592</c:v>
                </c:pt>
                <c:pt idx="23">
                  <c:v>34.333432507403323</c:v>
                </c:pt>
                <c:pt idx="24">
                  <c:v>34.452350356612705</c:v>
                </c:pt>
                <c:pt idx="25">
                  <c:v>34.581780232515825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2.3326586007296313</c:v>
                </c:pt>
                <c:pt idx="1">
                  <c:v>1.692548912735456</c:v>
                </c:pt>
                <c:pt idx="2">
                  <c:v>1.73275296589311</c:v>
                </c:pt>
                <c:pt idx="3">
                  <c:v>1.5575218961913255</c:v>
                </c:pt>
                <c:pt idx="4">
                  <c:v>1.7835218575048573</c:v>
                </c:pt>
                <c:pt idx="5">
                  <c:v>1.5963480185983547</c:v>
                </c:pt>
                <c:pt idx="6">
                  <c:v>1.3725996819001776</c:v>
                </c:pt>
                <c:pt idx="7">
                  <c:v>1.4827005336980004</c:v>
                </c:pt>
                <c:pt idx="8">
                  <c:v>1.6289344319067678</c:v>
                </c:pt>
                <c:pt idx="9">
                  <c:v>1.4227633772338655</c:v>
                </c:pt>
                <c:pt idx="10">
                  <c:v>1.7647217851406292</c:v>
                </c:pt>
                <c:pt idx="11">
                  <c:v>1.3990201505913957</c:v>
                </c:pt>
                <c:pt idx="12">
                  <c:v>1.4167905264985101</c:v>
                </c:pt>
                <c:pt idx="13">
                  <c:v>1.4345105321747813</c:v>
                </c:pt>
                <c:pt idx="14">
                  <c:v>1.4538359277393831</c:v>
                </c:pt>
                <c:pt idx="15">
                  <c:v>1.4735262890489211</c:v>
                </c:pt>
                <c:pt idx="16">
                  <c:v>1.489450597180568</c:v>
                </c:pt>
                <c:pt idx="17">
                  <c:v>1.5048979429513427</c:v>
                </c:pt>
                <c:pt idx="18">
                  <c:v>1.51753208956272</c:v>
                </c:pt>
                <c:pt idx="19">
                  <c:v>1.5357557214531103</c:v>
                </c:pt>
                <c:pt idx="20">
                  <c:v>1.5504969159037389</c:v>
                </c:pt>
                <c:pt idx="21">
                  <c:v>1.5648476694599289</c:v>
                </c:pt>
                <c:pt idx="22">
                  <c:v>1.5770423105106313</c:v>
                </c:pt>
                <c:pt idx="23">
                  <c:v>1.5943891254774698</c:v>
                </c:pt>
                <c:pt idx="24">
                  <c:v>1.606494035997025</c:v>
                </c:pt>
                <c:pt idx="25">
                  <c:v>1.6233622169730049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95.208671029593091</c:v>
                </c:pt>
                <c:pt idx="1">
                  <c:v>101.51340794794604</c:v>
                </c:pt>
                <c:pt idx="2">
                  <c:v>106.97644988726015</c:v>
                </c:pt>
                <c:pt idx="3">
                  <c:v>104.62473503816422</c:v>
                </c:pt>
                <c:pt idx="4">
                  <c:v>114.13057130454858</c:v>
                </c:pt>
                <c:pt idx="5">
                  <c:v>106.03309779114257</c:v>
                </c:pt>
                <c:pt idx="6">
                  <c:v>103.8371349413691</c:v>
                </c:pt>
                <c:pt idx="7">
                  <c:v>106.00513298529718</c:v>
                </c:pt>
                <c:pt idx="8">
                  <c:v>102.11674513194514</c:v>
                </c:pt>
                <c:pt idx="9">
                  <c:v>99.352008129088176</c:v>
                </c:pt>
                <c:pt idx="10">
                  <c:v>97.029890430374451</c:v>
                </c:pt>
                <c:pt idx="11">
                  <c:v>90.443285438644565</c:v>
                </c:pt>
                <c:pt idx="12">
                  <c:v>90.151691252479566</c:v>
                </c:pt>
                <c:pt idx="13">
                  <c:v>89.999898108147292</c:v>
                </c:pt>
                <c:pt idx="14">
                  <c:v>89.887626942806151</c:v>
                </c:pt>
                <c:pt idx="15">
                  <c:v>89.533836381990398</c:v>
                </c:pt>
                <c:pt idx="16">
                  <c:v>89.108112658131475</c:v>
                </c:pt>
                <c:pt idx="17">
                  <c:v>88.631381494916127</c:v>
                </c:pt>
                <c:pt idx="18">
                  <c:v>88.116096318369969</c:v>
                </c:pt>
                <c:pt idx="19">
                  <c:v>87.597574545510412</c:v>
                </c:pt>
                <c:pt idx="20">
                  <c:v>87.081407957696428</c:v>
                </c:pt>
                <c:pt idx="21">
                  <c:v>86.685313242259994</c:v>
                </c:pt>
                <c:pt idx="22">
                  <c:v>86.284221061626525</c:v>
                </c:pt>
                <c:pt idx="23">
                  <c:v>85.868791219954019</c:v>
                </c:pt>
                <c:pt idx="24">
                  <c:v>85.389854556099863</c:v>
                </c:pt>
                <c:pt idx="25">
                  <c:v>84.81407391797498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26.289539659461727</c:v>
                </c:pt>
                <c:pt idx="1">
                  <c:v>27.979533269430789</c:v>
                </c:pt>
                <c:pt idx="2">
                  <c:v>28.778079943653733</c:v>
                </c:pt>
                <c:pt idx="3">
                  <c:v>28.88642848806472</c:v>
                </c:pt>
                <c:pt idx="4">
                  <c:v>28.342303989719188</c:v>
                </c:pt>
                <c:pt idx="5">
                  <c:v>31.05047253693132</c:v>
                </c:pt>
                <c:pt idx="6">
                  <c:v>30.657770926927572</c:v>
                </c:pt>
                <c:pt idx="7">
                  <c:v>33.770252823190695</c:v>
                </c:pt>
                <c:pt idx="8">
                  <c:v>35.959171190257997</c:v>
                </c:pt>
                <c:pt idx="9">
                  <c:v>34.225444291397011</c:v>
                </c:pt>
                <c:pt idx="10">
                  <c:v>35.074335830452625</c:v>
                </c:pt>
                <c:pt idx="11">
                  <c:v>42.633503235805819</c:v>
                </c:pt>
                <c:pt idx="12">
                  <c:v>43.497477795555589</c:v>
                </c:pt>
                <c:pt idx="13">
                  <c:v>44.287223783113589</c:v>
                </c:pt>
                <c:pt idx="14">
                  <c:v>45.070622351328474</c:v>
                </c:pt>
                <c:pt idx="15">
                  <c:v>45.774066175542366</c:v>
                </c:pt>
                <c:pt idx="16">
                  <c:v>46.447892382467018</c:v>
                </c:pt>
                <c:pt idx="17">
                  <c:v>47.13871734986099</c:v>
                </c:pt>
                <c:pt idx="18">
                  <c:v>47.841147663304554</c:v>
                </c:pt>
                <c:pt idx="19">
                  <c:v>48.557283479037125</c:v>
                </c:pt>
                <c:pt idx="20">
                  <c:v>49.291252709677366</c:v>
                </c:pt>
                <c:pt idx="21">
                  <c:v>49.998372748407618</c:v>
                </c:pt>
                <c:pt idx="22">
                  <c:v>50.692658277243034</c:v>
                </c:pt>
                <c:pt idx="23">
                  <c:v>51.418708710237496</c:v>
                </c:pt>
                <c:pt idx="24">
                  <c:v>52.147388931551831</c:v>
                </c:pt>
                <c:pt idx="25">
                  <c:v>52.883253815713658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58.015673829570545</c:v>
                </c:pt>
                <c:pt idx="1">
                  <c:v>54.812797804765992</c:v>
                </c:pt>
                <c:pt idx="2">
                  <c:v>55.715858059332646</c:v>
                </c:pt>
                <c:pt idx="3">
                  <c:v>60.350351014693238</c:v>
                </c:pt>
                <c:pt idx="4">
                  <c:v>63.780201114787005</c:v>
                </c:pt>
                <c:pt idx="5">
                  <c:v>64.558561655457552</c:v>
                </c:pt>
                <c:pt idx="6">
                  <c:v>62.500143131215864</c:v>
                </c:pt>
                <c:pt idx="7">
                  <c:v>63.298661350850345</c:v>
                </c:pt>
                <c:pt idx="8">
                  <c:v>64.290094392012335</c:v>
                </c:pt>
                <c:pt idx="9">
                  <c:v>62.473375588207453</c:v>
                </c:pt>
                <c:pt idx="10">
                  <c:v>52.657702898153566</c:v>
                </c:pt>
                <c:pt idx="11">
                  <c:v>63.797542364085437</c:v>
                </c:pt>
                <c:pt idx="12">
                  <c:v>63.974382647663354</c:v>
                </c:pt>
                <c:pt idx="13">
                  <c:v>64.079548759709169</c:v>
                </c:pt>
                <c:pt idx="14">
                  <c:v>64.189942607531478</c:v>
                </c:pt>
                <c:pt idx="15">
                  <c:v>64.050502888890108</c:v>
                </c:pt>
                <c:pt idx="16">
                  <c:v>64.105045582111757</c:v>
                </c:pt>
                <c:pt idx="17">
                  <c:v>64.117218947131974</c:v>
                </c:pt>
                <c:pt idx="18">
                  <c:v>64.074789328647327</c:v>
                </c:pt>
                <c:pt idx="19">
                  <c:v>63.989254202215307</c:v>
                </c:pt>
                <c:pt idx="20">
                  <c:v>63.925458729229668</c:v>
                </c:pt>
                <c:pt idx="21">
                  <c:v>63.81284597547549</c:v>
                </c:pt>
                <c:pt idx="22">
                  <c:v>63.7508966124038</c:v>
                </c:pt>
                <c:pt idx="23">
                  <c:v>63.674113148116483</c:v>
                </c:pt>
                <c:pt idx="24">
                  <c:v>63.498668802162889</c:v>
                </c:pt>
                <c:pt idx="25">
                  <c:v>63.278153097288531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63.335338619529928</c:v>
                </c:pt>
                <c:pt idx="1">
                  <c:v>63.509900792729312</c:v>
                </c:pt>
                <c:pt idx="2">
                  <c:v>68.01139839983307</c:v>
                </c:pt>
                <c:pt idx="3">
                  <c:v>62.203032299562508</c:v>
                </c:pt>
                <c:pt idx="4">
                  <c:v>67.613690674697182</c:v>
                </c:pt>
                <c:pt idx="5">
                  <c:v>74.678607341184431</c:v>
                </c:pt>
                <c:pt idx="6">
                  <c:v>75.840183091795865</c:v>
                </c:pt>
                <c:pt idx="7">
                  <c:v>73.066494435553821</c:v>
                </c:pt>
                <c:pt idx="8">
                  <c:v>75.879598966281222</c:v>
                </c:pt>
                <c:pt idx="9">
                  <c:v>81.792800946397207</c:v>
                </c:pt>
                <c:pt idx="10">
                  <c:v>72.448011015970366</c:v>
                </c:pt>
                <c:pt idx="11">
                  <c:v>77.756781307048229</c:v>
                </c:pt>
                <c:pt idx="12">
                  <c:v>77.968743190563274</c:v>
                </c:pt>
                <c:pt idx="13">
                  <c:v>78.34055086382871</c:v>
                </c:pt>
                <c:pt idx="14">
                  <c:v>78.764363498924823</c:v>
                </c:pt>
                <c:pt idx="15">
                  <c:v>79.08053817889683</c:v>
                </c:pt>
                <c:pt idx="16">
                  <c:v>79.28969731057002</c:v>
                </c:pt>
                <c:pt idx="17">
                  <c:v>79.462721486748933</c:v>
                </c:pt>
                <c:pt idx="18">
                  <c:v>79.620434158725772</c:v>
                </c:pt>
                <c:pt idx="19">
                  <c:v>79.756690305877868</c:v>
                </c:pt>
                <c:pt idx="20">
                  <c:v>79.917308095583721</c:v>
                </c:pt>
                <c:pt idx="21">
                  <c:v>80.05111264899719</c:v>
                </c:pt>
                <c:pt idx="22">
                  <c:v>80.189753943685844</c:v>
                </c:pt>
                <c:pt idx="23">
                  <c:v>80.319269352824719</c:v>
                </c:pt>
                <c:pt idx="24">
                  <c:v>80.444341282755019</c:v>
                </c:pt>
                <c:pt idx="25">
                  <c:v>80.564487734276156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28.541278811130351</c:v>
                </c:pt>
                <c:pt idx="1">
                  <c:v>28.352272721776032</c:v>
                </c:pt>
                <c:pt idx="2">
                  <c:v>28.475836089414301</c:v>
                </c:pt>
                <c:pt idx="3">
                  <c:v>28.933634693525313</c:v>
                </c:pt>
                <c:pt idx="4">
                  <c:v>32.447302862659811</c:v>
                </c:pt>
                <c:pt idx="5">
                  <c:v>34.971900151447365</c:v>
                </c:pt>
                <c:pt idx="6">
                  <c:v>34.132697670221589</c:v>
                </c:pt>
                <c:pt idx="7">
                  <c:v>30.818753777233272</c:v>
                </c:pt>
                <c:pt idx="8">
                  <c:v>32.152144125425231</c:v>
                </c:pt>
                <c:pt idx="9">
                  <c:v>31.375854209207485</c:v>
                </c:pt>
                <c:pt idx="10">
                  <c:v>27.445465274232749</c:v>
                </c:pt>
                <c:pt idx="11">
                  <c:v>23.609927240316029</c:v>
                </c:pt>
                <c:pt idx="12">
                  <c:v>23.571597097101627</c:v>
                </c:pt>
                <c:pt idx="13">
                  <c:v>23.555256209600522</c:v>
                </c:pt>
                <c:pt idx="14">
                  <c:v>23.538709463830731</c:v>
                </c:pt>
                <c:pt idx="15">
                  <c:v>23.480885142428576</c:v>
                </c:pt>
                <c:pt idx="16">
                  <c:v>23.360717458182261</c:v>
                </c:pt>
                <c:pt idx="17">
                  <c:v>23.214577328573306</c:v>
                </c:pt>
                <c:pt idx="18">
                  <c:v>23.110671261830856</c:v>
                </c:pt>
                <c:pt idx="19">
                  <c:v>22.997761303737484</c:v>
                </c:pt>
                <c:pt idx="20">
                  <c:v>22.887108200591168</c:v>
                </c:pt>
                <c:pt idx="21">
                  <c:v>22.773125184608698</c:v>
                </c:pt>
                <c:pt idx="22">
                  <c:v>22.667530061747794</c:v>
                </c:pt>
                <c:pt idx="23">
                  <c:v>22.564381440810909</c:v>
                </c:pt>
                <c:pt idx="24">
                  <c:v>22.46844456274172</c:v>
                </c:pt>
                <c:pt idx="25">
                  <c:v>22.369915544417388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154.31307300768032</c:v>
                </c:pt>
                <c:pt idx="1">
                  <c:v>150.12334702887213</c:v>
                </c:pt>
                <c:pt idx="2">
                  <c:v>153.06909112712165</c:v>
                </c:pt>
                <c:pt idx="3">
                  <c:v>145.65018500415306</c:v>
                </c:pt>
                <c:pt idx="4">
                  <c:v>152.47185698765114</c:v>
                </c:pt>
                <c:pt idx="5">
                  <c:v>158.32656659771354</c:v>
                </c:pt>
                <c:pt idx="6">
                  <c:v>156.81018751743434</c:v>
                </c:pt>
                <c:pt idx="7">
                  <c:v>157.93085100186104</c:v>
                </c:pt>
                <c:pt idx="8">
                  <c:v>161.70577527383756</c:v>
                </c:pt>
                <c:pt idx="9">
                  <c:v>161.45180963675131</c:v>
                </c:pt>
                <c:pt idx="10">
                  <c:v>145.02305311420466</c:v>
                </c:pt>
                <c:pt idx="11">
                  <c:v>149.81779542623707</c:v>
                </c:pt>
                <c:pt idx="12">
                  <c:v>150.02360779006108</c:v>
                </c:pt>
                <c:pt idx="13">
                  <c:v>149.35646403213687</c:v>
                </c:pt>
                <c:pt idx="14">
                  <c:v>148.6310612469799</c:v>
                </c:pt>
                <c:pt idx="15">
                  <c:v>148.20300079209477</c:v>
                </c:pt>
                <c:pt idx="16">
                  <c:v>147.57115301940448</c:v>
                </c:pt>
                <c:pt idx="17">
                  <c:v>146.67966272083493</c:v>
                </c:pt>
                <c:pt idx="18">
                  <c:v>145.86658895159997</c:v>
                </c:pt>
                <c:pt idx="19">
                  <c:v>145.13644980480277</c:v>
                </c:pt>
                <c:pt idx="20">
                  <c:v>144.52836227031071</c:v>
                </c:pt>
                <c:pt idx="21">
                  <c:v>143.85426766887244</c:v>
                </c:pt>
                <c:pt idx="22">
                  <c:v>143.26341669745514</c:v>
                </c:pt>
                <c:pt idx="23">
                  <c:v>142.63299590945488</c:v>
                </c:pt>
                <c:pt idx="24">
                  <c:v>141.9794870847503</c:v>
                </c:pt>
                <c:pt idx="25">
                  <c:v>141.33157751957435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112.98527389043593</c:v>
                </c:pt>
                <c:pt idx="1">
                  <c:v>126.07430185793781</c:v>
                </c:pt>
                <c:pt idx="2">
                  <c:v>129.37735635659146</c:v>
                </c:pt>
                <c:pt idx="3">
                  <c:v>134.10553193664271</c:v>
                </c:pt>
                <c:pt idx="4">
                  <c:v>138.09953389043466</c:v>
                </c:pt>
                <c:pt idx="5">
                  <c:v>142.21066828701515</c:v>
                </c:pt>
                <c:pt idx="6">
                  <c:v>145.56530859292613</c:v>
                </c:pt>
                <c:pt idx="7">
                  <c:v>153.48703214838818</c:v>
                </c:pt>
                <c:pt idx="8">
                  <c:v>159.10519026880101</c:v>
                </c:pt>
                <c:pt idx="9">
                  <c:v>163.87561539300219</c:v>
                </c:pt>
                <c:pt idx="10">
                  <c:v>168.51982485976163</c:v>
                </c:pt>
                <c:pt idx="11">
                  <c:v>163.92922090361657</c:v>
                </c:pt>
                <c:pt idx="12">
                  <c:v>166.12218706267194</c:v>
                </c:pt>
                <c:pt idx="13">
                  <c:v>168.32491884889316</c:v>
                </c:pt>
                <c:pt idx="14">
                  <c:v>170.68050744065351</c:v>
                </c:pt>
                <c:pt idx="15">
                  <c:v>172.86293453295531</c:v>
                </c:pt>
                <c:pt idx="16">
                  <c:v>174.92626937732396</c:v>
                </c:pt>
                <c:pt idx="17">
                  <c:v>176.95529236658808</c:v>
                </c:pt>
                <c:pt idx="18">
                  <c:v>179.04012367848196</c:v>
                </c:pt>
                <c:pt idx="19">
                  <c:v>181.15699770747869</c:v>
                </c:pt>
                <c:pt idx="20">
                  <c:v>183.38936134500921</c:v>
                </c:pt>
                <c:pt idx="21">
                  <c:v>185.60441557219067</c:v>
                </c:pt>
                <c:pt idx="22">
                  <c:v>187.80807479744519</c:v>
                </c:pt>
                <c:pt idx="23">
                  <c:v>190.07315176695846</c:v>
                </c:pt>
                <c:pt idx="24">
                  <c:v>192.42158093699339</c:v>
                </c:pt>
                <c:pt idx="25">
                  <c:v>194.8017110559789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286.94089327808456</c:v>
                </c:pt>
                <c:pt idx="1">
                  <c:v>288.95398076156357</c:v>
                </c:pt>
                <c:pt idx="2">
                  <c:v>285.61931949066718</c:v>
                </c:pt>
                <c:pt idx="3">
                  <c:v>299.45559803969263</c:v>
                </c:pt>
                <c:pt idx="4">
                  <c:v>309.32962941487693</c:v>
                </c:pt>
                <c:pt idx="5">
                  <c:v>306.94231982001145</c:v>
                </c:pt>
                <c:pt idx="6">
                  <c:v>329.10755640791172</c:v>
                </c:pt>
                <c:pt idx="7">
                  <c:v>332.96837325573648</c:v>
                </c:pt>
                <c:pt idx="8">
                  <c:v>348.11167332431944</c:v>
                </c:pt>
                <c:pt idx="9">
                  <c:v>357.40724915200502</c:v>
                </c:pt>
                <c:pt idx="10">
                  <c:v>374.82331954661129</c:v>
                </c:pt>
                <c:pt idx="11">
                  <c:v>385.03007703678611</c:v>
                </c:pt>
                <c:pt idx="12">
                  <c:v>389.09468081904629</c:v>
                </c:pt>
                <c:pt idx="13">
                  <c:v>394.06590677991306</c:v>
                </c:pt>
                <c:pt idx="14">
                  <c:v>399.48938306257082</c:v>
                </c:pt>
                <c:pt idx="15">
                  <c:v>404.2491014285668</c:v>
                </c:pt>
                <c:pt idx="16">
                  <c:v>408.85356188176058</c:v>
                </c:pt>
                <c:pt idx="17">
                  <c:v>413.40739264248617</c:v>
                </c:pt>
                <c:pt idx="18">
                  <c:v>417.81085336587228</c:v>
                </c:pt>
                <c:pt idx="19">
                  <c:v>422.27001242156877</c:v>
                </c:pt>
                <c:pt idx="20">
                  <c:v>426.95893612118346</c:v>
                </c:pt>
                <c:pt idx="21">
                  <c:v>431.67571869541632</c:v>
                </c:pt>
                <c:pt idx="22">
                  <c:v>436.27157198151923</c:v>
                </c:pt>
                <c:pt idx="23">
                  <c:v>440.93614369217028</c:v>
                </c:pt>
                <c:pt idx="24">
                  <c:v>445.55350569369108</c:v>
                </c:pt>
                <c:pt idx="25">
                  <c:v>450.01799119163456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173.05517181733489</c:v>
                </c:pt>
                <c:pt idx="1">
                  <c:v>179.90121702729732</c:v>
                </c:pt>
                <c:pt idx="2">
                  <c:v>183.98811663761239</c:v>
                </c:pt>
                <c:pt idx="3">
                  <c:v>187.45549209691461</c:v>
                </c:pt>
                <c:pt idx="4">
                  <c:v>194.30888880718993</c:v>
                </c:pt>
                <c:pt idx="5">
                  <c:v>195.79757075873209</c:v>
                </c:pt>
                <c:pt idx="6">
                  <c:v>200.33505572062299</c:v>
                </c:pt>
                <c:pt idx="7">
                  <c:v>209.3783681439117</c:v>
                </c:pt>
                <c:pt idx="8">
                  <c:v>214.64083571134773</c:v>
                </c:pt>
                <c:pt idx="9">
                  <c:v>216.52375118965344</c:v>
                </c:pt>
                <c:pt idx="10">
                  <c:v>224.13005324321557</c:v>
                </c:pt>
                <c:pt idx="11">
                  <c:v>211.47799890595263</c:v>
                </c:pt>
                <c:pt idx="12">
                  <c:v>212.65071260864215</c:v>
                </c:pt>
                <c:pt idx="13">
                  <c:v>214.480339054973</c:v>
                </c:pt>
                <c:pt idx="14">
                  <c:v>216.71826330380117</c:v>
                </c:pt>
                <c:pt idx="15">
                  <c:v>218.56636198696722</c:v>
                </c:pt>
                <c:pt idx="16">
                  <c:v>220.25921760099291</c:v>
                </c:pt>
                <c:pt idx="17">
                  <c:v>221.88973050357288</c:v>
                </c:pt>
                <c:pt idx="18">
                  <c:v>223.57599211983359</c:v>
                </c:pt>
                <c:pt idx="19">
                  <c:v>225.28952149696337</c:v>
                </c:pt>
                <c:pt idx="20">
                  <c:v>227.05445918332313</c:v>
                </c:pt>
                <c:pt idx="21">
                  <c:v>228.7612258569601</c:v>
                </c:pt>
                <c:pt idx="22">
                  <c:v>230.45070871895604</c:v>
                </c:pt>
                <c:pt idx="23">
                  <c:v>232.30508893260665</c:v>
                </c:pt>
                <c:pt idx="24">
                  <c:v>234.10078112186289</c:v>
                </c:pt>
                <c:pt idx="25">
                  <c:v>235.93060672186709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189.88262932272411</c:v>
                </c:pt>
                <c:pt idx="1">
                  <c:v>200.68019976537505</c:v>
                </c:pt>
                <c:pt idx="2">
                  <c:v>201.98748990603426</c:v>
                </c:pt>
                <c:pt idx="3">
                  <c:v>199.25946141646671</c:v>
                </c:pt>
                <c:pt idx="4">
                  <c:v>206.51631972655451</c:v>
                </c:pt>
                <c:pt idx="5">
                  <c:v>212.05938773828487</c:v>
                </c:pt>
                <c:pt idx="6">
                  <c:v>205.28665626023525</c:v>
                </c:pt>
                <c:pt idx="7">
                  <c:v>215.23335576109992</c:v>
                </c:pt>
                <c:pt idx="8">
                  <c:v>216.00914291024779</c:v>
                </c:pt>
                <c:pt idx="9">
                  <c:v>204.51546366490692</c:v>
                </c:pt>
                <c:pt idx="10">
                  <c:v>210.85546336265179</c:v>
                </c:pt>
                <c:pt idx="11">
                  <c:v>202.5705137138566</c:v>
                </c:pt>
                <c:pt idx="12">
                  <c:v>202.36113833981076</c:v>
                </c:pt>
                <c:pt idx="13">
                  <c:v>201.92296800474298</c:v>
                </c:pt>
                <c:pt idx="14">
                  <c:v>201.4980171275279</c:v>
                </c:pt>
                <c:pt idx="15">
                  <c:v>200.55689200805716</c:v>
                </c:pt>
                <c:pt idx="16">
                  <c:v>199.10929442926928</c:v>
                </c:pt>
                <c:pt idx="17">
                  <c:v>197.56524645710169</c:v>
                </c:pt>
                <c:pt idx="18">
                  <c:v>195.7959751800397</c:v>
                </c:pt>
                <c:pt idx="19">
                  <c:v>193.92840468064611</c:v>
                </c:pt>
                <c:pt idx="20">
                  <c:v>192.10485124184393</c:v>
                </c:pt>
                <c:pt idx="21">
                  <c:v>190.14000226498274</c:v>
                </c:pt>
                <c:pt idx="22">
                  <c:v>188.21212131518763</c:v>
                </c:pt>
                <c:pt idx="23">
                  <c:v>185.9632211561032</c:v>
                </c:pt>
                <c:pt idx="24">
                  <c:v>183.80368924906156</c:v>
                </c:pt>
                <c:pt idx="25">
                  <c:v>181.94757817639854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175.1317473835764</c:v>
                </c:pt>
                <c:pt idx="1">
                  <c:v>169.66045097986162</c:v>
                </c:pt>
                <c:pt idx="2">
                  <c:v>170.28375286811865</c:v>
                </c:pt>
                <c:pt idx="3">
                  <c:v>173.56610904355642</c:v>
                </c:pt>
                <c:pt idx="4">
                  <c:v>181.53929221669847</c:v>
                </c:pt>
                <c:pt idx="5">
                  <c:v>187.00541064747705</c:v>
                </c:pt>
                <c:pt idx="6">
                  <c:v>169.71589810548653</c:v>
                </c:pt>
                <c:pt idx="7">
                  <c:v>174.12603408273083</c:v>
                </c:pt>
                <c:pt idx="8">
                  <c:v>179.41879222296478</c:v>
                </c:pt>
                <c:pt idx="9">
                  <c:v>191.42723801791206</c:v>
                </c:pt>
                <c:pt idx="10">
                  <c:v>163.33211238832959</c:v>
                </c:pt>
                <c:pt idx="11">
                  <c:v>166.03370814113924</c:v>
                </c:pt>
                <c:pt idx="12">
                  <c:v>165.24005703142694</c:v>
                </c:pt>
                <c:pt idx="13">
                  <c:v>164.19447185399454</c:v>
                </c:pt>
                <c:pt idx="14">
                  <c:v>163.31932791319576</c:v>
                </c:pt>
                <c:pt idx="15">
                  <c:v>162.25799368541186</c:v>
                </c:pt>
                <c:pt idx="16">
                  <c:v>161.1758314242069</c:v>
                </c:pt>
                <c:pt idx="17">
                  <c:v>160.05618915803987</c:v>
                </c:pt>
                <c:pt idx="18">
                  <c:v>158.986702897143</c:v>
                </c:pt>
                <c:pt idx="19">
                  <c:v>157.89149153029558</c:v>
                </c:pt>
                <c:pt idx="20">
                  <c:v>156.86529958850232</c:v>
                </c:pt>
                <c:pt idx="21">
                  <c:v>155.80757063641809</c:v>
                </c:pt>
                <c:pt idx="22">
                  <c:v>154.78061242335014</c:v>
                </c:pt>
                <c:pt idx="23">
                  <c:v>153.76222406011158</c:v>
                </c:pt>
                <c:pt idx="24">
                  <c:v>152.73317132010931</c:v>
                </c:pt>
                <c:pt idx="25">
                  <c:v>151.68696713565697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159.43870935087872</c:v>
                </c:pt>
                <c:pt idx="1">
                  <c:v>157.85059004244479</c:v>
                </c:pt>
                <c:pt idx="2">
                  <c:v>158.49625123436078</c:v>
                </c:pt>
                <c:pt idx="3">
                  <c:v>159.5524409285637</c:v>
                </c:pt>
                <c:pt idx="4">
                  <c:v>165.68140901018228</c:v>
                </c:pt>
                <c:pt idx="5">
                  <c:v>168.16143667460381</c:v>
                </c:pt>
                <c:pt idx="6">
                  <c:v>181.20640763385251</c:v>
                </c:pt>
                <c:pt idx="7">
                  <c:v>182.04069023414698</c:v>
                </c:pt>
                <c:pt idx="8">
                  <c:v>175.11283648255989</c:v>
                </c:pt>
                <c:pt idx="9">
                  <c:v>174.89438978147223</c:v>
                </c:pt>
                <c:pt idx="10">
                  <c:v>167.62576803604182</c:v>
                </c:pt>
                <c:pt idx="11">
                  <c:v>172.50764628651135</c:v>
                </c:pt>
                <c:pt idx="12">
                  <c:v>174.08772436497642</c:v>
                </c:pt>
                <c:pt idx="13">
                  <c:v>175.8864537009463</c:v>
                </c:pt>
                <c:pt idx="14">
                  <c:v>177.85417504084947</c:v>
                </c:pt>
                <c:pt idx="15">
                  <c:v>179.54788679819853</c:v>
                </c:pt>
                <c:pt idx="16">
                  <c:v>181.11220687557963</c:v>
                </c:pt>
                <c:pt idx="17">
                  <c:v>182.64286954414368</c:v>
                </c:pt>
                <c:pt idx="18">
                  <c:v>184.26762507615118</c:v>
                </c:pt>
                <c:pt idx="19">
                  <c:v>185.84755852186572</c:v>
                </c:pt>
                <c:pt idx="20">
                  <c:v>187.43319455704935</c:v>
                </c:pt>
                <c:pt idx="21">
                  <c:v>189.07002950541087</c:v>
                </c:pt>
                <c:pt idx="22">
                  <c:v>190.67443410937886</c:v>
                </c:pt>
                <c:pt idx="23">
                  <c:v>192.36891061065225</c:v>
                </c:pt>
                <c:pt idx="24">
                  <c:v>194.10408645822062</c:v>
                </c:pt>
                <c:pt idx="25">
                  <c:v>195.78868408921872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121.49821068905482</c:v>
                </c:pt>
                <c:pt idx="1">
                  <c:v>129.49294121737682</c:v>
                </c:pt>
                <c:pt idx="2">
                  <c:v>135.75452983091387</c:v>
                </c:pt>
                <c:pt idx="3">
                  <c:v>133.51116352622893</c:v>
                </c:pt>
                <c:pt idx="4">
                  <c:v>142.47287529426777</c:v>
                </c:pt>
                <c:pt idx="5">
                  <c:v>137.08357032807388</c:v>
                </c:pt>
                <c:pt idx="6">
                  <c:v>134.49490586829668</c:v>
                </c:pt>
                <c:pt idx="7">
                  <c:v>139.77538580848787</c:v>
                </c:pt>
                <c:pt idx="8">
                  <c:v>138.07591632220314</c:v>
                </c:pt>
                <c:pt idx="9">
                  <c:v>133.5774524204852</c:v>
                </c:pt>
                <c:pt idx="10">
                  <c:v>132.10422626082709</c:v>
                </c:pt>
                <c:pt idx="11">
                  <c:v>133.07678867445037</c:v>
                </c:pt>
                <c:pt idx="12">
                  <c:v>133.64916904803516</c:v>
                </c:pt>
                <c:pt idx="13">
                  <c:v>134.28712189126088</c:v>
                </c:pt>
                <c:pt idx="14">
                  <c:v>134.95824929413462</c:v>
                </c:pt>
                <c:pt idx="15">
                  <c:v>135.30790255753277</c:v>
                </c:pt>
                <c:pt idx="16">
                  <c:v>135.55600504059851</c:v>
                </c:pt>
                <c:pt idx="17">
                  <c:v>135.77009884477712</c:v>
                </c:pt>
                <c:pt idx="18">
                  <c:v>135.95724398167454</c:v>
                </c:pt>
                <c:pt idx="19">
                  <c:v>136.15485802454754</c:v>
                </c:pt>
                <c:pt idx="20">
                  <c:v>136.37266066737379</c:v>
                </c:pt>
                <c:pt idx="21">
                  <c:v>136.68368599066761</c:v>
                </c:pt>
                <c:pt idx="22">
                  <c:v>136.97687933886957</c:v>
                </c:pt>
                <c:pt idx="23">
                  <c:v>137.28749993019153</c:v>
                </c:pt>
                <c:pt idx="24">
                  <c:v>137.53724348765169</c:v>
                </c:pt>
                <c:pt idx="25">
                  <c:v>137.69732773368864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121.35101244910047</c:v>
                </c:pt>
                <c:pt idx="1">
                  <c:v>118.3226985974953</c:v>
                </c:pt>
                <c:pt idx="2">
                  <c:v>123.72725645916572</c:v>
                </c:pt>
                <c:pt idx="3">
                  <c:v>122.55338331425574</c:v>
                </c:pt>
                <c:pt idx="4">
                  <c:v>131.3938917894842</c:v>
                </c:pt>
                <c:pt idx="5">
                  <c:v>139.23716899664197</c:v>
                </c:pt>
                <c:pt idx="6">
                  <c:v>138.34032622301174</c:v>
                </c:pt>
                <c:pt idx="7">
                  <c:v>136.36515578640416</c:v>
                </c:pt>
                <c:pt idx="8">
                  <c:v>140.16969335829356</c:v>
                </c:pt>
                <c:pt idx="9">
                  <c:v>144.26617653460465</c:v>
                </c:pt>
                <c:pt idx="10">
                  <c:v>125.10571391412392</c:v>
                </c:pt>
                <c:pt idx="11">
                  <c:v>141.55432367113366</c:v>
                </c:pt>
                <c:pt idx="12">
                  <c:v>141.94312583822662</c:v>
                </c:pt>
                <c:pt idx="13">
                  <c:v>142.42009962353788</c:v>
                </c:pt>
                <c:pt idx="14">
                  <c:v>142.9543061064563</c:v>
                </c:pt>
                <c:pt idx="15">
                  <c:v>143.13104106778695</c:v>
                </c:pt>
                <c:pt idx="16">
                  <c:v>143.39474289268179</c:v>
                </c:pt>
                <c:pt idx="17">
                  <c:v>143.57994043388089</c:v>
                </c:pt>
                <c:pt idx="18">
                  <c:v>143.69522348737308</c:v>
                </c:pt>
                <c:pt idx="19">
                  <c:v>143.74594450809317</c:v>
                </c:pt>
                <c:pt idx="20">
                  <c:v>143.8427668248134</c:v>
                </c:pt>
                <c:pt idx="21">
                  <c:v>143.86395862447267</c:v>
                </c:pt>
                <c:pt idx="22">
                  <c:v>143.94065055608965</c:v>
                </c:pt>
                <c:pt idx="23">
                  <c:v>143.99338250094121</c:v>
                </c:pt>
                <c:pt idx="24">
                  <c:v>143.94301008491792</c:v>
                </c:pt>
                <c:pt idx="25">
                  <c:v>143.84264083156469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182.85435181881067</c:v>
                </c:pt>
                <c:pt idx="1">
                  <c:v>178.47561975064815</c:v>
                </c:pt>
                <c:pt idx="2">
                  <c:v>181.54492721653594</c:v>
                </c:pt>
                <c:pt idx="3">
                  <c:v>174.58381969767836</c:v>
                </c:pt>
                <c:pt idx="4">
                  <c:v>184.91915985031096</c:v>
                </c:pt>
                <c:pt idx="5">
                  <c:v>193.29846674916089</c:v>
                </c:pt>
                <c:pt idx="6">
                  <c:v>190.94288518765592</c:v>
                </c:pt>
                <c:pt idx="7">
                  <c:v>188.74960477909431</c:v>
                </c:pt>
                <c:pt idx="8">
                  <c:v>193.85791939926278</c:v>
                </c:pt>
                <c:pt idx="9">
                  <c:v>192.8276638459588</c:v>
                </c:pt>
                <c:pt idx="10">
                  <c:v>172.46851838843742</c:v>
                </c:pt>
                <c:pt idx="11">
                  <c:v>173.42772266655311</c:v>
                </c:pt>
                <c:pt idx="12">
                  <c:v>173.59520488716271</c:v>
                </c:pt>
                <c:pt idx="13">
                  <c:v>172.91172024173738</c:v>
                </c:pt>
                <c:pt idx="14">
                  <c:v>172.16977071081064</c:v>
                </c:pt>
                <c:pt idx="15">
                  <c:v>171.68388593452335</c:v>
                </c:pt>
                <c:pt idx="16">
                  <c:v>170.93187047758673</c:v>
                </c:pt>
                <c:pt idx="17">
                  <c:v>169.89424004940824</c:v>
                </c:pt>
                <c:pt idx="18">
                  <c:v>168.97726021343081</c:v>
                </c:pt>
                <c:pt idx="19">
                  <c:v>168.13421110854026</c:v>
                </c:pt>
                <c:pt idx="20">
                  <c:v>167.41547047090188</c:v>
                </c:pt>
                <c:pt idx="21">
                  <c:v>166.62739285348113</c:v>
                </c:pt>
                <c:pt idx="22">
                  <c:v>165.93094675920293</c:v>
                </c:pt>
                <c:pt idx="23">
                  <c:v>165.19737735026578</c:v>
                </c:pt>
                <c:pt idx="24">
                  <c:v>164.44793164749203</c:v>
                </c:pt>
                <c:pt idx="25">
                  <c:v>163.70149306399173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112.98527389043593</c:v>
                </c:pt>
                <c:pt idx="1">
                  <c:v>126.07430185793781</c:v>
                </c:pt>
                <c:pt idx="2">
                  <c:v>129.37735635659146</c:v>
                </c:pt>
                <c:pt idx="3">
                  <c:v>134.10553193664271</c:v>
                </c:pt>
                <c:pt idx="4">
                  <c:v>138.09953389043466</c:v>
                </c:pt>
                <c:pt idx="5">
                  <c:v>142.21066828701515</c:v>
                </c:pt>
                <c:pt idx="6">
                  <c:v>145.56530859292613</c:v>
                </c:pt>
                <c:pt idx="7">
                  <c:v>153.48703214838818</c:v>
                </c:pt>
                <c:pt idx="8">
                  <c:v>159.10519026880101</c:v>
                </c:pt>
                <c:pt idx="9">
                  <c:v>163.87561539300219</c:v>
                </c:pt>
                <c:pt idx="10">
                  <c:v>168.51982485976163</c:v>
                </c:pt>
                <c:pt idx="11">
                  <c:v>163.92922090361657</c:v>
                </c:pt>
                <c:pt idx="12">
                  <c:v>166.12218706267194</c:v>
                </c:pt>
                <c:pt idx="13">
                  <c:v>168.32491884889316</c:v>
                </c:pt>
                <c:pt idx="14">
                  <c:v>170.68050744065351</c:v>
                </c:pt>
                <c:pt idx="15">
                  <c:v>172.86293453295531</c:v>
                </c:pt>
                <c:pt idx="16">
                  <c:v>174.92626937732396</c:v>
                </c:pt>
                <c:pt idx="17">
                  <c:v>176.95529236658808</c:v>
                </c:pt>
                <c:pt idx="18">
                  <c:v>179.04012367848196</c:v>
                </c:pt>
                <c:pt idx="19">
                  <c:v>181.15699770747869</c:v>
                </c:pt>
                <c:pt idx="20">
                  <c:v>183.38936134500921</c:v>
                </c:pt>
                <c:pt idx="21">
                  <c:v>185.60441557219067</c:v>
                </c:pt>
                <c:pt idx="22">
                  <c:v>187.80807479744519</c:v>
                </c:pt>
                <c:pt idx="23">
                  <c:v>190.07315176695846</c:v>
                </c:pt>
                <c:pt idx="24">
                  <c:v>192.42158093699339</c:v>
                </c:pt>
                <c:pt idx="25">
                  <c:v>194.8017110559789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286.94089327808456</c:v>
                </c:pt>
                <c:pt idx="1">
                  <c:v>288.95398076156357</c:v>
                </c:pt>
                <c:pt idx="2">
                  <c:v>285.61931949066718</c:v>
                </c:pt>
                <c:pt idx="3">
                  <c:v>299.45559803969263</c:v>
                </c:pt>
                <c:pt idx="4">
                  <c:v>309.32962941487693</c:v>
                </c:pt>
                <c:pt idx="5">
                  <c:v>306.94231982001145</c:v>
                </c:pt>
                <c:pt idx="6">
                  <c:v>329.10755640791172</c:v>
                </c:pt>
                <c:pt idx="7">
                  <c:v>332.96837325573648</c:v>
                </c:pt>
                <c:pt idx="8">
                  <c:v>348.11167332431944</c:v>
                </c:pt>
                <c:pt idx="9">
                  <c:v>357.40724915200502</c:v>
                </c:pt>
                <c:pt idx="10">
                  <c:v>374.82331954661129</c:v>
                </c:pt>
                <c:pt idx="11">
                  <c:v>385.03007703678611</c:v>
                </c:pt>
                <c:pt idx="12">
                  <c:v>389.09468081904629</c:v>
                </c:pt>
                <c:pt idx="13">
                  <c:v>394.06590677991306</c:v>
                </c:pt>
                <c:pt idx="14">
                  <c:v>399.48938306257082</c:v>
                </c:pt>
                <c:pt idx="15">
                  <c:v>404.2491014285668</c:v>
                </c:pt>
                <c:pt idx="16">
                  <c:v>408.85356188176058</c:v>
                </c:pt>
                <c:pt idx="17">
                  <c:v>413.40739264248617</c:v>
                </c:pt>
                <c:pt idx="18">
                  <c:v>417.81085336587228</c:v>
                </c:pt>
                <c:pt idx="19">
                  <c:v>422.27001242156877</c:v>
                </c:pt>
                <c:pt idx="20">
                  <c:v>426.95893612118346</c:v>
                </c:pt>
                <c:pt idx="21">
                  <c:v>431.67571869541632</c:v>
                </c:pt>
                <c:pt idx="22">
                  <c:v>436.27157198151923</c:v>
                </c:pt>
                <c:pt idx="23">
                  <c:v>440.93614369217028</c:v>
                </c:pt>
                <c:pt idx="24">
                  <c:v>445.55350569369108</c:v>
                </c:pt>
                <c:pt idx="25">
                  <c:v>450.01799119163456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173.05517181733489</c:v>
                </c:pt>
                <c:pt idx="1">
                  <c:v>179.90121702729732</c:v>
                </c:pt>
                <c:pt idx="2">
                  <c:v>183.98811663761239</c:v>
                </c:pt>
                <c:pt idx="3">
                  <c:v>187.45549209691461</c:v>
                </c:pt>
                <c:pt idx="4">
                  <c:v>194.30888880718993</c:v>
                </c:pt>
                <c:pt idx="5">
                  <c:v>195.79757075873209</c:v>
                </c:pt>
                <c:pt idx="6">
                  <c:v>200.33505572062299</c:v>
                </c:pt>
                <c:pt idx="7">
                  <c:v>209.3783681439117</c:v>
                </c:pt>
                <c:pt idx="8">
                  <c:v>214.64083571134773</c:v>
                </c:pt>
                <c:pt idx="9">
                  <c:v>216.52375118965344</c:v>
                </c:pt>
                <c:pt idx="10">
                  <c:v>224.13005324321557</c:v>
                </c:pt>
                <c:pt idx="11">
                  <c:v>211.47799890595263</c:v>
                </c:pt>
                <c:pt idx="12">
                  <c:v>212.65071260864215</c:v>
                </c:pt>
                <c:pt idx="13">
                  <c:v>214.480339054973</c:v>
                </c:pt>
                <c:pt idx="14">
                  <c:v>216.71826330380117</c:v>
                </c:pt>
                <c:pt idx="15">
                  <c:v>218.56636198696722</c:v>
                </c:pt>
                <c:pt idx="16">
                  <c:v>220.25921760099291</c:v>
                </c:pt>
                <c:pt idx="17">
                  <c:v>221.88973050357288</c:v>
                </c:pt>
                <c:pt idx="18">
                  <c:v>223.57599211983359</c:v>
                </c:pt>
                <c:pt idx="19">
                  <c:v>225.28952149696337</c:v>
                </c:pt>
                <c:pt idx="20">
                  <c:v>227.05445918332313</c:v>
                </c:pt>
                <c:pt idx="21">
                  <c:v>228.7612258569601</c:v>
                </c:pt>
                <c:pt idx="22">
                  <c:v>230.45070871895604</c:v>
                </c:pt>
                <c:pt idx="23">
                  <c:v>232.30508893260665</c:v>
                </c:pt>
                <c:pt idx="24">
                  <c:v>234.10078112186289</c:v>
                </c:pt>
                <c:pt idx="25">
                  <c:v>235.93060672186709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189.88262932272411</c:v>
                </c:pt>
                <c:pt idx="1">
                  <c:v>200.68019976537505</c:v>
                </c:pt>
                <c:pt idx="2">
                  <c:v>201.98748990603426</c:v>
                </c:pt>
                <c:pt idx="3">
                  <c:v>199.25946141646671</c:v>
                </c:pt>
                <c:pt idx="4">
                  <c:v>206.51631972655451</c:v>
                </c:pt>
                <c:pt idx="5">
                  <c:v>212.05938773828487</c:v>
                </c:pt>
                <c:pt idx="6">
                  <c:v>205.28665626023525</c:v>
                </c:pt>
                <c:pt idx="7">
                  <c:v>215.23335576109992</c:v>
                </c:pt>
                <c:pt idx="8">
                  <c:v>216.00914291024779</c:v>
                </c:pt>
                <c:pt idx="9">
                  <c:v>204.51546366490692</c:v>
                </c:pt>
                <c:pt idx="10">
                  <c:v>210.85546336265179</c:v>
                </c:pt>
                <c:pt idx="11">
                  <c:v>202.5705137138566</c:v>
                </c:pt>
                <c:pt idx="12">
                  <c:v>202.36113833981076</c:v>
                </c:pt>
                <c:pt idx="13">
                  <c:v>201.92296800474298</c:v>
                </c:pt>
                <c:pt idx="14">
                  <c:v>201.4980171275279</c:v>
                </c:pt>
                <c:pt idx="15">
                  <c:v>200.55689200805716</c:v>
                </c:pt>
                <c:pt idx="16">
                  <c:v>199.10929442926928</c:v>
                </c:pt>
                <c:pt idx="17">
                  <c:v>197.56524645710169</c:v>
                </c:pt>
                <c:pt idx="18">
                  <c:v>195.7959751800397</c:v>
                </c:pt>
                <c:pt idx="19">
                  <c:v>193.92840468064611</c:v>
                </c:pt>
                <c:pt idx="20">
                  <c:v>192.10485124184393</c:v>
                </c:pt>
                <c:pt idx="21">
                  <c:v>190.14000226498274</c:v>
                </c:pt>
                <c:pt idx="22">
                  <c:v>188.21212131518763</c:v>
                </c:pt>
                <c:pt idx="23">
                  <c:v>185.9632211561032</c:v>
                </c:pt>
                <c:pt idx="24">
                  <c:v>183.80368924906156</c:v>
                </c:pt>
                <c:pt idx="25">
                  <c:v>181.94757817639854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175.1317473835764</c:v>
                </c:pt>
                <c:pt idx="1">
                  <c:v>169.66045097986162</c:v>
                </c:pt>
                <c:pt idx="2">
                  <c:v>170.28375286811865</c:v>
                </c:pt>
                <c:pt idx="3">
                  <c:v>173.56610904355642</c:v>
                </c:pt>
                <c:pt idx="4">
                  <c:v>181.53929221669847</c:v>
                </c:pt>
                <c:pt idx="5">
                  <c:v>187.00541064747705</c:v>
                </c:pt>
                <c:pt idx="6">
                  <c:v>169.71589810548653</c:v>
                </c:pt>
                <c:pt idx="7">
                  <c:v>174.12603408273083</c:v>
                </c:pt>
                <c:pt idx="8">
                  <c:v>179.41879222296478</c:v>
                </c:pt>
                <c:pt idx="9">
                  <c:v>191.42723801791206</c:v>
                </c:pt>
                <c:pt idx="10">
                  <c:v>163.33211238832959</c:v>
                </c:pt>
                <c:pt idx="11">
                  <c:v>166.03370814113924</c:v>
                </c:pt>
                <c:pt idx="12">
                  <c:v>165.24005703142694</c:v>
                </c:pt>
                <c:pt idx="13">
                  <c:v>164.19447185399454</c:v>
                </c:pt>
                <c:pt idx="14">
                  <c:v>163.31932791319576</c:v>
                </c:pt>
                <c:pt idx="15">
                  <c:v>162.25799368541186</c:v>
                </c:pt>
                <c:pt idx="16">
                  <c:v>161.1758314242069</c:v>
                </c:pt>
                <c:pt idx="17">
                  <c:v>160.05618915803987</c:v>
                </c:pt>
                <c:pt idx="18">
                  <c:v>158.986702897143</c:v>
                </c:pt>
                <c:pt idx="19">
                  <c:v>157.89149153029558</c:v>
                </c:pt>
                <c:pt idx="20">
                  <c:v>156.86529958850232</c:v>
                </c:pt>
                <c:pt idx="21">
                  <c:v>155.80757063641809</c:v>
                </c:pt>
                <c:pt idx="22">
                  <c:v>154.78061242335014</c:v>
                </c:pt>
                <c:pt idx="23">
                  <c:v>153.76222406011158</c:v>
                </c:pt>
                <c:pt idx="24">
                  <c:v>152.73317132010931</c:v>
                </c:pt>
                <c:pt idx="25">
                  <c:v>151.68696713565697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159.43870935087872</c:v>
                </c:pt>
                <c:pt idx="1">
                  <c:v>157.85059004244479</c:v>
                </c:pt>
                <c:pt idx="2">
                  <c:v>158.49625123436078</c:v>
                </c:pt>
                <c:pt idx="3">
                  <c:v>159.5524409285637</c:v>
                </c:pt>
                <c:pt idx="4">
                  <c:v>165.68140901018228</c:v>
                </c:pt>
                <c:pt idx="5">
                  <c:v>168.16143667460381</c:v>
                </c:pt>
                <c:pt idx="6">
                  <c:v>181.20640763385251</c:v>
                </c:pt>
                <c:pt idx="7">
                  <c:v>182.04069023414698</c:v>
                </c:pt>
                <c:pt idx="8">
                  <c:v>175.11283648255989</c:v>
                </c:pt>
                <c:pt idx="9">
                  <c:v>174.89438978147223</c:v>
                </c:pt>
                <c:pt idx="10">
                  <c:v>167.62576803604182</c:v>
                </c:pt>
                <c:pt idx="11">
                  <c:v>172.50764628651135</c:v>
                </c:pt>
                <c:pt idx="12">
                  <c:v>174.08772436497642</c:v>
                </c:pt>
                <c:pt idx="13">
                  <c:v>175.8864537009463</c:v>
                </c:pt>
                <c:pt idx="14">
                  <c:v>177.85417504084947</c:v>
                </c:pt>
                <c:pt idx="15">
                  <c:v>179.54788679819853</c:v>
                </c:pt>
                <c:pt idx="16">
                  <c:v>181.11220687557963</c:v>
                </c:pt>
                <c:pt idx="17">
                  <c:v>182.64286954414368</c:v>
                </c:pt>
                <c:pt idx="18">
                  <c:v>184.26762507615118</c:v>
                </c:pt>
                <c:pt idx="19">
                  <c:v>185.84755852186572</c:v>
                </c:pt>
                <c:pt idx="20">
                  <c:v>187.43319455704935</c:v>
                </c:pt>
                <c:pt idx="21">
                  <c:v>189.07002950541087</c:v>
                </c:pt>
                <c:pt idx="22">
                  <c:v>190.67443410937886</c:v>
                </c:pt>
                <c:pt idx="23">
                  <c:v>192.36891061065225</c:v>
                </c:pt>
                <c:pt idx="24">
                  <c:v>194.10408645822062</c:v>
                </c:pt>
                <c:pt idx="25">
                  <c:v>195.78868408921872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121.49821068905482</c:v>
                </c:pt>
                <c:pt idx="1">
                  <c:v>129.49294121737682</c:v>
                </c:pt>
                <c:pt idx="2">
                  <c:v>135.75452983091387</c:v>
                </c:pt>
                <c:pt idx="3">
                  <c:v>133.51116352622893</c:v>
                </c:pt>
                <c:pt idx="4">
                  <c:v>142.47287529426777</c:v>
                </c:pt>
                <c:pt idx="5">
                  <c:v>137.08357032807388</c:v>
                </c:pt>
                <c:pt idx="6">
                  <c:v>134.49490586829668</c:v>
                </c:pt>
                <c:pt idx="7">
                  <c:v>139.77538580848787</c:v>
                </c:pt>
                <c:pt idx="8">
                  <c:v>138.07591632220314</c:v>
                </c:pt>
                <c:pt idx="9">
                  <c:v>133.5774524204852</c:v>
                </c:pt>
                <c:pt idx="10">
                  <c:v>132.10422626082709</c:v>
                </c:pt>
                <c:pt idx="11">
                  <c:v>133.07678867445037</c:v>
                </c:pt>
                <c:pt idx="12">
                  <c:v>133.64916904803516</c:v>
                </c:pt>
                <c:pt idx="13">
                  <c:v>134.28712189126088</c:v>
                </c:pt>
                <c:pt idx="14">
                  <c:v>134.95824929413462</c:v>
                </c:pt>
                <c:pt idx="15">
                  <c:v>135.30790255753277</c:v>
                </c:pt>
                <c:pt idx="16">
                  <c:v>135.55600504059851</c:v>
                </c:pt>
                <c:pt idx="17">
                  <c:v>135.77009884477712</c:v>
                </c:pt>
                <c:pt idx="18">
                  <c:v>135.95724398167454</c:v>
                </c:pt>
                <c:pt idx="19">
                  <c:v>136.15485802454754</c:v>
                </c:pt>
                <c:pt idx="20">
                  <c:v>136.37266066737379</c:v>
                </c:pt>
                <c:pt idx="21">
                  <c:v>136.68368599066761</c:v>
                </c:pt>
                <c:pt idx="22">
                  <c:v>136.97687933886957</c:v>
                </c:pt>
                <c:pt idx="23">
                  <c:v>137.28749993019153</c:v>
                </c:pt>
                <c:pt idx="24">
                  <c:v>137.53724348765169</c:v>
                </c:pt>
                <c:pt idx="25">
                  <c:v>137.69732773368864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121.35101244910047</c:v>
                </c:pt>
                <c:pt idx="1">
                  <c:v>118.3226985974953</c:v>
                </c:pt>
                <c:pt idx="2">
                  <c:v>123.72725645916572</c:v>
                </c:pt>
                <c:pt idx="3">
                  <c:v>122.55338331425574</c:v>
                </c:pt>
                <c:pt idx="4">
                  <c:v>131.3938917894842</c:v>
                </c:pt>
                <c:pt idx="5">
                  <c:v>139.23716899664197</c:v>
                </c:pt>
                <c:pt idx="6">
                  <c:v>138.34032622301174</c:v>
                </c:pt>
                <c:pt idx="7">
                  <c:v>136.36515578640416</c:v>
                </c:pt>
                <c:pt idx="8">
                  <c:v>140.16969335829356</c:v>
                </c:pt>
                <c:pt idx="9">
                  <c:v>144.26617653460465</c:v>
                </c:pt>
                <c:pt idx="10">
                  <c:v>125.10571391412392</c:v>
                </c:pt>
                <c:pt idx="11">
                  <c:v>141.55432367113366</c:v>
                </c:pt>
                <c:pt idx="12">
                  <c:v>141.94312583822662</c:v>
                </c:pt>
                <c:pt idx="13">
                  <c:v>142.42009962353788</c:v>
                </c:pt>
                <c:pt idx="14">
                  <c:v>142.9543061064563</c:v>
                </c:pt>
                <c:pt idx="15">
                  <c:v>143.13104106778695</c:v>
                </c:pt>
                <c:pt idx="16">
                  <c:v>143.39474289268179</c:v>
                </c:pt>
                <c:pt idx="17">
                  <c:v>143.57994043388089</c:v>
                </c:pt>
                <c:pt idx="18">
                  <c:v>143.69522348737308</c:v>
                </c:pt>
                <c:pt idx="19">
                  <c:v>143.74594450809317</c:v>
                </c:pt>
                <c:pt idx="20">
                  <c:v>143.8427668248134</c:v>
                </c:pt>
                <c:pt idx="21">
                  <c:v>143.86395862447267</c:v>
                </c:pt>
                <c:pt idx="22">
                  <c:v>143.94065055608965</c:v>
                </c:pt>
                <c:pt idx="23">
                  <c:v>143.99338250094121</c:v>
                </c:pt>
                <c:pt idx="24">
                  <c:v>143.94301008491792</c:v>
                </c:pt>
                <c:pt idx="25">
                  <c:v>143.84264083156469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182.85435181881067</c:v>
                </c:pt>
                <c:pt idx="1">
                  <c:v>178.47561975064815</c:v>
                </c:pt>
                <c:pt idx="2">
                  <c:v>181.54492721653594</c:v>
                </c:pt>
                <c:pt idx="3">
                  <c:v>174.58381969767836</c:v>
                </c:pt>
                <c:pt idx="4">
                  <c:v>184.91915985031096</c:v>
                </c:pt>
                <c:pt idx="5">
                  <c:v>193.29846674916089</c:v>
                </c:pt>
                <c:pt idx="6">
                  <c:v>190.94288518765592</c:v>
                </c:pt>
                <c:pt idx="7">
                  <c:v>188.74960477909431</c:v>
                </c:pt>
                <c:pt idx="8">
                  <c:v>193.85791939926278</c:v>
                </c:pt>
                <c:pt idx="9">
                  <c:v>192.8276638459588</c:v>
                </c:pt>
                <c:pt idx="10">
                  <c:v>172.46851838843742</c:v>
                </c:pt>
                <c:pt idx="11">
                  <c:v>173.42772266655311</c:v>
                </c:pt>
                <c:pt idx="12">
                  <c:v>173.59520488716271</c:v>
                </c:pt>
                <c:pt idx="13">
                  <c:v>172.91172024173738</c:v>
                </c:pt>
                <c:pt idx="14">
                  <c:v>172.16977071081064</c:v>
                </c:pt>
                <c:pt idx="15">
                  <c:v>171.68388593452335</c:v>
                </c:pt>
                <c:pt idx="16">
                  <c:v>170.93187047758673</c:v>
                </c:pt>
                <c:pt idx="17">
                  <c:v>169.89424004940824</c:v>
                </c:pt>
                <c:pt idx="18">
                  <c:v>168.97726021343081</c:v>
                </c:pt>
                <c:pt idx="19">
                  <c:v>168.13421110854026</c:v>
                </c:pt>
                <c:pt idx="20">
                  <c:v>167.41547047090188</c:v>
                </c:pt>
                <c:pt idx="21">
                  <c:v>166.62739285348113</c:v>
                </c:pt>
                <c:pt idx="22">
                  <c:v>165.93094675920293</c:v>
                </c:pt>
                <c:pt idx="23">
                  <c:v>165.19737735026578</c:v>
                </c:pt>
                <c:pt idx="24">
                  <c:v>164.44793164749203</c:v>
                </c:pt>
                <c:pt idx="25">
                  <c:v>163.70149306399173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194.8017110559789</c:v>
                </c:pt>
                <c:pt idx="1">
                  <c:v>450.01799119163456</c:v>
                </c:pt>
                <c:pt idx="2">
                  <c:v>235.93060672186709</c:v>
                </c:pt>
                <c:pt idx="3">
                  <c:v>181.94757817639854</c:v>
                </c:pt>
                <c:pt idx="4">
                  <c:v>151.68696713565697</c:v>
                </c:pt>
                <c:pt idx="5">
                  <c:v>195.78868408921872</c:v>
                </c:pt>
                <c:pt idx="6">
                  <c:v>137.69732773368864</c:v>
                </c:pt>
                <c:pt idx="7">
                  <c:v>143.84264083156469</c:v>
                </c:pt>
                <c:pt idx="8">
                  <c:v>163.70149306399173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168.51982485976163</c:v>
                </c:pt>
                <c:pt idx="1">
                  <c:v>374.82331954661129</c:v>
                </c:pt>
                <c:pt idx="2">
                  <c:v>224.13005324321557</c:v>
                </c:pt>
                <c:pt idx="3">
                  <c:v>210.85546336265179</c:v>
                </c:pt>
                <c:pt idx="4">
                  <c:v>163.33211238832959</c:v>
                </c:pt>
                <c:pt idx="5">
                  <c:v>167.62576803604182</c:v>
                </c:pt>
                <c:pt idx="6">
                  <c:v>132.10422626082709</c:v>
                </c:pt>
                <c:pt idx="7">
                  <c:v>125.10571391412392</c:v>
                </c:pt>
                <c:pt idx="8">
                  <c:v>172.46851838843742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10.499091095845344</c:v>
                </c:pt>
                <c:pt idx="1">
                  <c:v>24.254303818371341</c:v>
                </c:pt>
                <c:pt idx="2">
                  <c:v>12.71578631852535</c:v>
                </c:pt>
                <c:pt idx="3">
                  <c:v>9.8063009179293346</c:v>
                </c:pt>
                <c:pt idx="4">
                  <c:v>8.1753660035979543</c:v>
                </c:pt>
                <c:pt idx="5">
                  <c:v>10.552285288693836</c:v>
                </c:pt>
                <c:pt idx="6">
                  <c:v>7.4213762276196231</c:v>
                </c:pt>
                <c:pt idx="7">
                  <c:v>7.7525858544619224</c:v>
                </c:pt>
                <c:pt idx="8">
                  <c:v>8.8229044749552923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9.690811767905716</c:v>
                </c:pt>
                <c:pt idx="1">
                  <c:v>21.554391235396416</c:v>
                </c:pt>
                <c:pt idx="2">
                  <c:v>12.888704099462359</c:v>
                </c:pt>
                <c:pt idx="3">
                  <c:v>12.125342566564123</c:v>
                </c:pt>
                <c:pt idx="4">
                  <c:v>9.3924899229328709</c:v>
                </c:pt>
                <c:pt idx="5">
                  <c:v>9.6393986098651681</c:v>
                </c:pt>
                <c:pt idx="6">
                  <c:v>7.5967156475735331</c:v>
                </c:pt>
                <c:pt idx="7">
                  <c:v>7.1942629043209001</c:v>
                </c:pt>
                <c:pt idx="8">
                  <c:v>9.9178832459789259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8.4558809919285736</c:v>
                </c:pt>
                <c:pt idx="1">
                  <c:v>18.25086513584354</c:v>
                </c:pt>
                <c:pt idx="2">
                  <c:v>11.642171271588941</c:v>
                </c:pt>
                <c:pt idx="3">
                  <c:v>12.60910287206562</c:v>
                </c:pt>
                <c:pt idx="4">
                  <c:v>11.119387288795842</c:v>
                </c:pt>
                <c:pt idx="5">
                  <c:v>9.9989200042456794</c:v>
                </c:pt>
                <c:pt idx="6">
                  <c:v>8.1510224978578716</c:v>
                </c:pt>
                <c:pt idx="7">
                  <c:v>8.2790759995054017</c:v>
                </c:pt>
                <c:pt idx="8">
                  <c:v>11.493573938168526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7.417927587023361E-2</c:v>
                </c:pt>
                <c:pt idx="1">
                  <c:v>8.1369127035248082E-2</c:v>
                </c:pt>
                <c:pt idx="2">
                  <c:v>8.2365091688004127E-2</c:v>
                </c:pt>
                <c:pt idx="3">
                  <c:v>8.4660285065899551E-2</c:v>
                </c:pt>
                <c:pt idx="4">
                  <c:v>8.348110358065304E-2</c:v>
                </c:pt>
                <c:pt idx="5">
                  <c:v>8.455880991928573E-2</c:v>
                </c:pt>
                <c:pt idx="6">
                  <c:v>8.5879491439754208E-2</c:v>
                </c:pt>
                <c:pt idx="7">
                  <c:v>8.8612034789881181E-2</c:v>
                </c:pt>
                <c:pt idx="8">
                  <c:v>9.0170025462595685E-2</c:v>
                </c:pt>
                <c:pt idx="9">
                  <c:v>9.2100395597745285E-2</c:v>
                </c:pt>
                <c:pt idx="10">
                  <c:v>9.690811767905716E-2</c:v>
                </c:pt>
                <c:pt idx="11">
                  <c:v>9.3694828157859705E-2</c:v>
                </c:pt>
                <c:pt idx="12">
                  <c:v>9.4455012817483405E-2</c:v>
                </c:pt>
                <c:pt idx="13">
                  <c:v>9.5179807705818201E-2</c:v>
                </c:pt>
                <c:pt idx="14">
                  <c:v>9.5907214732318918E-2</c:v>
                </c:pt>
                <c:pt idx="15">
                  <c:v>9.6670626705914725E-2</c:v>
                </c:pt>
                <c:pt idx="16">
                  <c:v>9.7434644972466705E-2</c:v>
                </c:pt>
                <c:pt idx="17">
                  <c:v>9.8212411283509979E-2</c:v>
                </c:pt>
                <c:pt idx="18">
                  <c:v>9.9020756890207243E-2</c:v>
                </c:pt>
                <c:pt idx="19">
                  <c:v>9.9842978775838864E-2</c:v>
                </c:pt>
                <c:pt idx="20">
                  <c:v>0.10068388933847788</c:v>
                </c:pt>
                <c:pt idx="21">
                  <c:v>0.1015211485904926</c:v>
                </c:pt>
                <c:pt idx="22">
                  <c:v>0.10234515908453808</c:v>
                </c:pt>
                <c:pt idx="23">
                  <c:v>0.10319479521108429</c:v>
                </c:pt>
                <c:pt idx="24">
                  <c:v>0.10408790272712899</c:v>
                </c:pt>
                <c:pt idx="25">
                  <c:v>0.10499091095845345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0.18838798144231478</c:v>
                </c:pt>
                <c:pt idx="1">
                  <c:v>0.18649266996871297</c:v>
                </c:pt>
                <c:pt idx="2">
                  <c:v>0.18183291188045364</c:v>
                </c:pt>
                <c:pt idx="3">
                  <c:v>0.18904511938103488</c:v>
                </c:pt>
                <c:pt idx="4">
                  <c:v>0.18698961615783541</c:v>
                </c:pt>
                <c:pt idx="5">
                  <c:v>0.18250865135843541</c:v>
                </c:pt>
                <c:pt idx="6">
                  <c:v>0.19416432284927793</c:v>
                </c:pt>
                <c:pt idx="7">
                  <c:v>0.19223125668585875</c:v>
                </c:pt>
                <c:pt idx="8">
                  <c:v>0.19728607466827436</c:v>
                </c:pt>
                <c:pt idx="9">
                  <c:v>0.20086788969463243</c:v>
                </c:pt>
                <c:pt idx="10">
                  <c:v>0.21554391235396417</c:v>
                </c:pt>
                <c:pt idx="11">
                  <c:v>0.22006648177008004</c:v>
                </c:pt>
                <c:pt idx="12">
                  <c:v>0.22123440410829917</c:v>
                </c:pt>
                <c:pt idx="13">
                  <c:v>0.2228256962024826</c:v>
                </c:pt>
                <c:pt idx="14">
                  <c:v>0.2244773853744578</c:v>
                </c:pt>
                <c:pt idx="15">
                  <c:v>0.22606936580121664</c:v>
                </c:pt>
                <c:pt idx="16">
                  <c:v>0.22773310029123545</c:v>
                </c:pt>
                <c:pt idx="17">
                  <c:v>0.2294462987280147</c:v>
                </c:pt>
                <c:pt idx="18">
                  <c:v>0.23107639833586852</c:v>
                </c:pt>
                <c:pt idx="19">
                  <c:v>0.23273015352108248</c:v>
                </c:pt>
                <c:pt idx="20">
                  <c:v>0.23440774296403516</c:v>
                </c:pt>
                <c:pt idx="21">
                  <c:v>0.23611622948452785</c:v>
                </c:pt>
                <c:pt idx="22">
                  <c:v>0.23774421566626633</c:v>
                </c:pt>
                <c:pt idx="23">
                  <c:v>0.23939369988070397</c:v>
                </c:pt>
                <c:pt idx="24">
                  <c:v>0.24101626093365197</c:v>
                </c:pt>
                <c:pt idx="25">
                  <c:v>0.24254303818371339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0.11361752632875999</c:v>
                </c:pt>
                <c:pt idx="1">
                  <c:v>0.11610934795089833</c:v>
                </c:pt>
                <c:pt idx="2">
                  <c:v>0.11713176496350686</c:v>
                </c:pt>
                <c:pt idx="3">
                  <c:v>0.11833990118760325</c:v>
                </c:pt>
                <c:pt idx="4">
                  <c:v>0.1174596323114611</c:v>
                </c:pt>
                <c:pt idx="5">
                  <c:v>0.11642171271588941</c:v>
                </c:pt>
                <c:pt idx="6">
                  <c:v>0.11819212193583052</c:v>
                </c:pt>
                <c:pt idx="7">
                  <c:v>0.1208795491222982</c:v>
                </c:pt>
                <c:pt idx="8">
                  <c:v>0.12164386082381756</c:v>
                </c:pt>
                <c:pt idx="9">
                  <c:v>0.1216893867525724</c:v>
                </c:pt>
                <c:pt idx="10">
                  <c:v>0.12888704099462359</c:v>
                </c:pt>
                <c:pt idx="11">
                  <c:v>0.1208716460521172</c:v>
                </c:pt>
                <c:pt idx="12">
                  <c:v>0.12091055469621632</c:v>
                </c:pt>
                <c:pt idx="13">
                  <c:v>0.12127852232180213</c:v>
                </c:pt>
                <c:pt idx="14">
                  <c:v>0.12177632540915598</c:v>
                </c:pt>
                <c:pt idx="15">
                  <c:v>0.12222948341816925</c:v>
                </c:pt>
                <c:pt idx="16">
                  <c:v>0.12268528189196064</c:v>
                </c:pt>
                <c:pt idx="17">
                  <c:v>0.12315158919722041</c:v>
                </c:pt>
                <c:pt idx="18">
                  <c:v>0.12365196977824518</c:v>
                </c:pt>
                <c:pt idx="19">
                  <c:v>0.12416620499287291</c:v>
                </c:pt>
                <c:pt idx="20">
                  <c:v>0.12465677329675584</c:v>
                </c:pt>
                <c:pt idx="21">
                  <c:v>0.12512688521106163</c:v>
                </c:pt>
                <c:pt idx="22">
                  <c:v>0.12558306915410083</c:v>
                </c:pt>
                <c:pt idx="23">
                  <c:v>0.12612342067271587</c:v>
                </c:pt>
                <c:pt idx="24">
                  <c:v>0.12663371340731339</c:v>
                </c:pt>
                <c:pt idx="25">
                  <c:v>0.12715786318525349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0.12466541398266213</c:v>
                </c:pt>
                <c:pt idx="1">
                  <c:v>0.12952023074906804</c:v>
                </c:pt>
                <c:pt idx="2">
                  <c:v>0.12859064827454034</c:v>
                </c:pt>
                <c:pt idx="3">
                  <c:v>0.12579169973066812</c:v>
                </c:pt>
                <c:pt idx="4">
                  <c:v>0.12483901858688233</c:v>
                </c:pt>
                <c:pt idx="5">
                  <c:v>0.1260910287206562</c:v>
                </c:pt>
                <c:pt idx="6">
                  <c:v>0.12111342880671348</c:v>
                </c:pt>
                <c:pt idx="7">
                  <c:v>0.1242597849582939</c:v>
                </c:pt>
                <c:pt idx="8">
                  <c:v>0.12241932449509708</c:v>
                </c:pt>
                <c:pt idx="9">
                  <c:v>0.11494056064547697</c:v>
                </c:pt>
                <c:pt idx="10">
                  <c:v>0.12125342566564123</c:v>
                </c:pt>
                <c:pt idx="11">
                  <c:v>0.11578051410021938</c:v>
                </c:pt>
                <c:pt idx="12">
                  <c:v>0.11506003053304567</c:v>
                </c:pt>
                <c:pt idx="13">
                  <c:v>0.11417792087773161</c:v>
                </c:pt>
                <c:pt idx="14">
                  <c:v>0.11322390521662666</c:v>
                </c:pt>
                <c:pt idx="15">
                  <c:v>0.11215799669832137</c:v>
                </c:pt>
                <c:pt idx="16">
                  <c:v>0.11090468848670863</c:v>
                </c:pt>
                <c:pt idx="17">
                  <c:v>0.10965119483499856</c:v>
                </c:pt>
                <c:pt idx="18">
                  <c:v>0.10828782543291944</c:v>
                </c:pt>
                <c:pt idx="19">
                  <c:v>0.10688181984461483</c:v>
                </c:pt>
                <c:pt idx="20">
                  <c:v>0.10546884204166483</c:v>
                </c:pt>
                <c:pt idx="21">
                  <c:v>0.10400200535871378</c:v>
                </c:pt>
                <c:pt idx="22">
                  <c:v>0.10256534240296303</c:v>
                </c:pt>
                <c:pt idx="23">
                  <c:v>0.10096342563691647</c:v>
                </c:pt>
                <c:pt idx="24">
                  <c:v>9.9426168490468175E-2</c:v>
                </c:pt>
                <c:pt idx="25">
                  <c:v>9.8063009179293337E-2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0.11498087985696392</c:v>
                </c:pt>
                <c:pt idx="1">
                  <c:v>0.10949989478580364</c:v>
                </c:pt>
                <c:pt idx="2">
                  <c:v>0.1084071997831131</c:v>
                </c:pt>
                <c:pt idx="3">
                  <c:v>0.10957158930884858</c:v>
                </c:pt>
                <c:pt idx="4">
                  <c:v>0.10974041715104116</c:v>
                </c:pt>
                <c:pt idx="5">
                  <c:v>0.11119387288795841</c:v>
                </c:pt>
                <c:pt idx="6">
                  <c:v>0.10012766887541649</c:v>
                </c:pt>
                <c:pt idx="7">
                  <c:v>0.10052746459418077</c:v>
                </c:pt>
                <c:pt idx="8">
                  <c:v>0.10168239663257099</c:v>
                </c:pt>
                <c:pt idx="9">
                  <c:v>0.10758479415837668</c:v>
                </c:pt>
                <c:pt idx="10">
                  <c:v>9.3924899229328715E-2</c:v>
                </c:pt>
                <c:pt idx="11">
                  <c:v>9.4897661728306729E-2</c:v>
                </c:pt>
                <c:pt idx="12">
                  <c:v>9.3953444635164099E-2</c:v>
                </c:pt>
                <c:pt idx="13">
                  <c:v>9.284423461656903E-2</c:v>
                </c:pt>
                <c:pt idx="14">
                  <c:v>9.1770888703006426E-2</c:v>
                </c:pt>
                <c:pt idx="15">
                  <c:v>9.0739995708118401E-2</c:v>
                </c:pt>
                <c:pt idx="16">
                  <c:v>8.9775594991311783E-2</c:v>
                </c:pt>
                <c:pt idx="17">
                  <c:v>8.8833196610449444E-2</c:v>
                </c:pt>
                <c:pt idx="18">
                  <c:v>8.7929919466681439E-2</c:v>
                </c:pt>
                <c:pt idx="19">
                  <c:v>8.7020413438293837E-2</c:v>
                </c:pt>
                <c:pt idx="20">
                  <c:v>8.6121726740206919E-2</c:v>
                </c:pt>
                <c:pt idx="21">
                  <c:v>8.5222991496940806E-2</c:v>
                </c:pt>
                <c:pt idx="22">
                  <c:v>8.4346993167119619E-2</c:v>
                </c:pt>
                <c:pt idx="23">
                  <c:v>8.3480812916379529E-2</c:v>
                </c:pt>
                <c:pt idx="24">
                  <c:v>8.2618983807117796E-2</c:v>
                </c:pt>
                <c:pt idx="25">
                  <c:v>8.1753660035979545E-2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0.104677783202099</c:v>
                </c:pt>
                <c:pt idx="1">
                  <c:v>0.10187773816289325</c:v>
                </c:pt>
                <c:pt idx="2">
                  <c:v>0.10090296040013315</c:v>
                </c:pt>
                <c:pt idx="3">
                  <c:v>0.10072481676858754</c:v>
                </c:pt>
                <c:pt idx="4">
                  <c:v>0.10015433417712338</c:v>
                </c:pt>
                <c:pt idx="5">
                  <c:v>9.9989200042456802E-2</c:v>
                </c:pt>
                <c:pt idx="6">
                  <c:v>0.10690675054136005</c:v>
                </c:pt>
                <c:pt idx="7">
                  <c:v>0.10509680036426199</c:v>
                </c:pt>
                <c:pt idx="8">
                  <c:v>9.9242073107630308E-2</c:v>
                </c:pt>
                <c:pt idx="9">
                  <c:v>9.8293101435930216E-2</c:v>
                </c:pt>
                <c:pt idx="10">
                  <c:v>9.6393986098651685E-2</c:v>
                </c:pt>
                <c:pt idx="11">
                  <c:v>9.8597883803978589E-2</c:v>
                </c:pt>
                <c:pt idx="12">
                  <c:v>9.8984118419153971E-2</c:v>
                </c:pt>
                <c:pt idx="13">
                  <c:v>9.9455499255833718E-2</c:v>
                </c:pt>
                <c:pt idx="14">
                  <c:v>9.9938175790889108E-2</c:v>
                </c:pt>
                <c:pt idx="15">
                  <c:v>0.10040907142644551</c:v>
                </c:pt>
                <c:pt idx="16">
                  <c:v>0.10088023737039468</c:v>
                </c:pt>
                <c:pt idx="17">
                  <c:v>0.10136908809999984</c:v>
                </c:pt>
                <c:pt idx="18">
                  <c:v>0.10191190293281933</c:v>
                </c:pt>
                <c:pt idx="19">
                  <c:v>0.10242813733865541</c:v>
                </c:pt>
                <c:pt idx="20">
                  <c:v>0.1029040227891765</c:v>
                </c:pt>
                <c:pt idx="21">
                  <c:v>0.10341675600902886</c:v>
                </c:pt>
                <c:pt idx="22">
                  <c:v>0.1039071685992498</c:v>
                </c:pt>
                <c:pt idx="23">
                  <c:v>0.10444121198024212</c:v>
                </c:pt>
                <c:pt idx="24">
                  <c:v>0.10499803177907094</c:v>
                </c:pt>
                <c:pt idx="25">
                  <c:v>0.10552285288693836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7.9768353681055004E-2</c:v>
                </c:pt>
                <c:pt idx="1">
                  <c:v>8.3575537828141769E-2</c:v>
                </c:pt>
                <c:pt idx="2">
                  <c:v>8.6424971196402439E-2</c:v>
                </c:pt>
                <c:pt idx="3">
                  <c:v>8.4285062669529134E-2</c:v>
                </c:pt>
                <c:pt idx="4">
                  <c:v>8.6124786411737805E-2</c:v>
                </c:pt>
                <c:pt idx="5">
                  <c:v>8.1510224978578724E-2</c:v>
                </c:pt>
                <c:pt idx="6">
                  <c:v>7.934826112660906E-2</c:v>
                </c:pt>
                <c:pt idx="7">
                  <c:v>8.0695946599947707E-2</c:v>
                </c:pt>
                <c:pt idx="8">
                  <c:v>7.8252059970577048E-2</c:v>
                </c:pt>
                <c:pt idx="9">
                  <c:v>7.5072402818211037E-2</c:v>
                </c:pt>
                <c:pt idx="10">
                  <c:v>7.5967156475735334E-2</c:v>
                </c:pt>
                <c:pt idx="11">
                  <c:v>7.6060916887925975E-2</c:v>
                </c:pt>
                <c:pt idx="12">
                  <c:v>7.5991257993224273E-2</c:v>
                </c:pt>
                <c:pt idx="13">
                  <c:v>7.5933037879269569E-2</c:v>
                </c:pt>
                <c:pt idx="14">
                  <c:v>7.5834493282432427E-2</c:v>
                </c:pt>
                <c:pt idx="15">
                  <c:v>7.5668620192293742E-2</c:v>
                </c:pt>
                <c:pt idx="16">
                  <c:v>7.5505247279507706E-2</c:v>
                </c:pt>
                <c:pt idx="17">
                  <c:v>7.5354111252700681E-2</c:v>
                </c:pt>
                <c:pt idx="18">
                  <c:v>7.5193140661296329E-2</c:v>
                </c:pt>
                <c:pt idx="19">
                  <c:v>7.5040471922167701E-2</c:v>
                </c:pt>
                <c:pt idx="20">
                  <c:v>7.4870918218622851E-2</c:v>
                </c:pt>
                <c:pt idx="21">
                  <c:v>7.4762686828200114E-2</c:v>
                </c:pt>
                <c:pt idx="22">
                  <c:v>7.4644929521586717E-2</c:v>
                </c:pt>
                <c:pt idx="23">
                  <c:v>7.4536331452576349E-2</c:v>
                </c:pt>
                <c:pt idx="24">
                  <c:v>7.439894814182911E-2</c:v>
                </c:pt>
                <c:pt idx="25">
                  <c:v>7.4213762276196235E-2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7.9671712247413179E-2</c:v>
                </c:pt>
                <c:pt idx="1">
                  <c:v>7.6366194787116204E-2</c:v>
                </c:pt>
                <c:pt idx="2">
                  <c:v>7.8768086700398768E-2</c:v>
                </c:pt>
                <c:pt idx="3">
                  <c:v>7.7367459920125753E-2</c:v>
                </c:pt>
                <c:pt idx="4">
                  <c:v>7.9427546070108782E-2</c:v>
                </c:pt>
                <c:pt idx="5">
                  <c:v>8.2790759995054017E-2</c:v>
                </c:pt>
                <c:pt idx="6">
                  <c:v>8.1616952393966824E-2</c:v>
                </c:pt>
                <c:pt idx="7">
                  <c:v>7.8727132576192072E-2</c:v>
                </c:pt>
                <c:pt idx="8">
                  <c:v>7.9438670717456569E-2</c:v>
                </c:pt>
                <c:pt idx="9">
                  <c:v>8.1079615770453584E-2</c:v>
                </c:pt>
                <c:pt idx="10">
                  <c:v>7.1942629043209E-2</c:v>
                </c:pt>
                <c:pt idx="11">
                  <c:v>8.0906307967918339E-2</c:v>
                </c:pt>
                <c:pt idx="12">
                  <c:v>8.0707098837708449E-2</c:v>
                </c:pt>
                <c:pt idx="13">
                  <c:v>8.0531853443403231E-2</c:v>
                </c:pt>
                <c:pt idx="14">
                  <c:v>8.0327563693403672E-2</c:v>
                </c:pt>
                <c:pt idx="15">
                  <c:v>8.0043576018635279E-2</c:v>
                </c:pt>
                <c:pt idx="16">
                  <c:v>7.9871456210668837E-2</c:v>
                </c:pt>
                <c:pt idx="17">
                  <c:v>7.9688671490769872E-2</c:v>
                </c:pt>
                <c:pt idx="18">
                  <c:v>7.9472743309645433E-2</c:v>
                </c:pt>
                <c:pt idx="19">
                  <c:v>7.9224227980468256E-2</c:v>
                </c:pt>
                <c:pt idx="20">
                  <c:v>7.8972133993551991E-2</c:v>
                </c:pt>
                <c:pt idx="21">
                  <c:v>7.8690123159547778E-2</c:v>
                </c:pt>
                <c:pt idx="22">
                  <c:v>7.8439805081774353E-2</c:v>
                </c:pt>
                <c:pt idx="23">
                  <c:v>7.8177099084222421E-2</c:v>
                </c:pt>
                <c:pt idx="24">
                  <c:v>7.7864062643134779E-2</c:v>
                </c:pt>
                <c:pt idx="25">
                  <c:v>7.7525858544619228E-2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0.12005107338849835</c:v>
                </c:pt>
                <c:pt idx="1">
                  <c:v>0.11518925873211781</c:v>
                </c:pt>
                <c:pt idx="2">
                  <c:v>0.11557636511344746</c:v>
                </c:pt>
                <c:pt idx="3">
                  <c:v>0.11021406596770314</c:v>
                </c:pt>
                <c:pt idx="4">
                  <c:v>0.11178354555315696</c:v>
                </c:pt>
                <c:pt idx="5">
                  <c:v>0.11493573938168526</c:v>
                </c:pt>
                <c:pt idx="6">
                  <c:v>0.11265100203107146</c:v>
                </c:pt>
                <c:pt idx="7">
                  <c:v>0.10897003030908541</c:v>
                </c:pt>
                <c:pt idx="8">
                  <c:v>0.10986551412198048</c:v>
                </c:pt>
                <c:pt idx="9">
                  <c:v>0.10837185312660139</c:v>
                </c:pt>
                <c:pt idx="10">
                  <c:v>9.9178832459789257E-2</c:v>
                </c:pt>
                <c:pt idx="11">
                  <c:v>9.9123759531594011E-2</c:v>
                </c:pt>
                <c:pt idx="12">
                  <c:v>9.870407795970465E-2</c:v>
                </c:pt>
                <c:pt idx="13">
                  <c:v>9.7773427697089993E-2</c:v>
                </c:pt>
                <c:pt idx="14">
                  <c:v>9.6744047797709107E-2</c:v>
                </c:pt>
                <c:pt idx="15">
                  <c:v>9.6011264030884932E-2</c:v>
                </c:pt>
                <c:pt idx="16">
                  <c:v>9.5209748505745609E-2</c:v>
                </c:pt>
                <c:pt idx="17">
                  <c:v>9.4293438502336527E-2</c:v>
                </c:pt>
                <c:pt idx="18">
                  <c:v>9.3455343192317047E-2</c:v>
                </c:pt>
                <c:pt idx="19">
                  <c:v>9.266559218600573E-2</c:v>
                </c:pt>
                <c:pt idx="20">
                  <c:v>9.1913950617507956E-2</c:v>
                </c:pt>
                <c:pt idx="21">
                  <c:v>9.114117386148661E-2</c:v>
                </c:pt>
                <c:pt idx="22">
                  <c:v>9.0423317322401178E-2</c:v>
                </c:pt>
                <c:pt idx="23">
                  <c:v>8.9689203165159284E-2</c:v>
                </c:pt>
                <c:pt idx="24">
                  <c:v>8.8955928070285004E-2</c:v>
                </c:pt>
                <c:pt idx="25">
                  <c:v>8.8229044749552926E-2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21.664947105987039</c:v>
                </c:pt>
                <c:pt idx="1">
                  <c:v>50.464929331993574</c:v>
                </c:pt>
                <c:pt idx="2">
                  <c:v>20.726180430921346</c:v>
                </c:pt>
                <c:pt idx="3">
                  <c:v>-7.5439240733779513</c:v>
                </c:pt>
                <c:pt idx="4">
                  <c:v>4.4218273704350111</c:v>
                </c:pt>
                <c:pt idx="5">
                  <c:v>6.7329531068684219</c:v>
                </c:pt>
                <c:pt idx="6">
                  <c:v>-3.5061179075886741</c:v>
                </c:pt>
                <c:pt idx="7">
                  <c:v>5.0290075379626842</c:v>
                </c:pt>
                <c:pt idx="8">
                  <c:v>-0.47080290320209883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4.6442094667594347</c:v>
                </c:pt>
                <c:pt idx="1">
                  <c:v>17.416070394606265</c:v>
                </c:pt>
                <c:pt idx="2">
                  <c:v>7.606302053562132</c:v>
                </c:pt>
                <c:pt idx="3">
                  <c:v>6.3399996977448723</c:v>
                </c:pt>
                <c:pt idx="4">
                  <c:v>-28.095125629582469</c:v>
                </c:pt>
                <c:pt idx="5">
                  <c:v>-7.2686217454304085</c:v>
                </c:pt>
                <c:pt idx="6">
                  <c:v>-1.4732261596581111</c:v>
                </c:pt>
                <c:pt idx="7">
                  <c:v>-19.160462620480729</c:v>
                </c:pt>
                <c:pt idx="8">
                  <c:v>-20.359145457521379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4.3431096731936805</c:v>
                </c:pt>
                <c:pt idx="1">
                  <c:v>29.425781881955515</c:v>
                </c:pt>
                <c:pt idx="2">
                  <c:v>-5.5636912562483474</c:v>
                </c:pt>
                <c:pt idx="3">
                  <c:v>-10.298571354594628</c:v>
                </c:pt>
                <c:pt idx="4">
                  <c:v>-1.0741187029177297</c:v>
                </c:pt>
                <c:pt idx="5">
                  <c:v>11.922118762156714</c:v>
                </c:pt>
                <c:pt idx="6">
                  <c:v>3.2036762967056802</c:v>
                </c:pt>
                <c:pt idx="7">
                  <c:v>18.025327153663028</c:v>
                </c:pt>
                <c:pt idx="8">
                  <c:v>-0.78463245391407099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21.938776523023591</c:v>
                </c:pt>
                <c:pt idx="1">
                  <c:v>45.768889763067762</c:v>
                </c:pt>
                <c:pt idx="2">
                  <c:v>17.36424473489987</c:v>
                </c:pt>
                <c:pt idx="3">
                  <c:v>-18.609313831658625</c:v>
                </c:pt>
                <c:pt idx="4">
                  <c:v>-10.57102654975489</c:v>
                </c:pt>
                <c:pt idx="5">
                  <c:v>16.240797291020186</c:v>
                </c:pt>
                <c:pt idx="6">
                  <c:v>2.3894251761558678</c:v>
                </c:pt>
                <c:pt idx="7">
                  <c:v>0.71159976377774115</c:v>
                </c:pt>
                <c:pt idx="8">
                  <c:v>-7.9823928705316121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26.281886196217272</c:v>
                </c:pt>
                <c:pt idx="1">
                  <c:v>75.194671645023277</c:v>
                </c:pt>
                <c:pt idx="2">
                  <c:v>11.800553478651523</c:v>
                </c:pt>
                <c:pt idx="3">
                  <c:v>-28.907885186253253</c:v>
                </c:pt>
                <c:pt idx="4">
                  <c:v>-11.64514525267262</c:v>
                </c:pt>
                <c:pt idx="5">
                  <c:v>28.1629160531769</c:v>
                </c:pt>
                <c:pt idx="6">
                  <c:v>5.593101472861548</c:v>
                </c:pt>
                <c:pt idx="7">
                  <c:v>18.736926917440769</c:v>
                </c:pt>
                <c:pt idx="8">
                  <c:v>-8.7670253244456831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16.413321325977726</c:v>
                </c:pt>
                <c:pt idx="1">
                  <c:v>46.143220277407579</c:v>
                </c:pt>
                <c:pt idx="2">
                  <c:v>16.662361925641164</c:v>
                </c:pt>
                <c:pt idx="3">
                  <c:v>-35.064509869519071</c:v>
                </c:pt>
                <c:pt idx="4">
                  <c:v>3.3594485687828879</c:v>
                </c:pt>
                <c:pt idx="5">
                  <c:v>21.611971810953804</c:v>
                </c:pt>
                <c:pt idx="6">
                  <c:v>0.20251823449876838</c:v>
                </c:pt>
                <c:pt idx="7">
                  <c:v>6.6568412511403068</c:v>
                </c:pt>
                <c:pt idx="8">
                  <c:v>-7.6184347858893773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9.8685648702396946</c:v>
                </c:pt>
                <c:pt idx="1">
                  <c:v>29.051451367616409</c:v>
                </c:pt>
                <c:pt idx="2">
                  <c:v>-4.8618084469901248</c:v>
                </c:pt>
                <c:pt idx="3">
                  <c:v>6.1566246832656617</c:v>
                </c:pt>
                <c:pt idx="4">
                  <c:v>-15.004593821455501</c:v>
                </c:pt>
                <c:pt idx="5">
                  <c:v>6.5509442422231885</c:v>
                </c:pt>
                <c:pt idx="6">
                  <c:v>5.3905832383628862</c:v>
                </c:pt>
                <c:pt idx="7">
                  <c:v>12.08008566630042</c:v>
                </c:pt>
                <c:pt idx="8">
                  <c:v>-1.1485905385562063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2.8310784605990911</c:v>
                </c:pt>
                <c:pt idx="1">
                  <c:v>-2.1713355932051073</c:v>
                </c:pt>
                <c:pt idx="2">
                  <c:v>6.027743377662631E-2</c:v>
                </c:pt>
                <c:pt idx="3">
                  <c:v>-0.28633848194720279</c:v>
                </c:pt>
                <c:pt idx="4">
                  <c:v>2.0715090766710702</c:v>
                </c:pt>
                <c:pt idx="5">
                  <c:v>3.6000722810572832</c:v>
                </c:pt>
                <c:pt idx="6">
                  <c:v>-0.74604306807584919</c:v>
                </c:pt>
                <c:pt idx="7">
                  <c:v>4.9681968005934749</c:v>
                </c:pt>
                <c:pt idx="8">
                  <c:v>5.3985452535955112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6.8859929537883566</c:v>
                </c:pt>
                <c:pt idx="1">
                  <c:v>21.32994901529726</c:v>
                </c:pt>
                <c:pt idx="2">
                  <c:v>4.4873616442163851</c:v>
                </c:pt>
                <c:pt idx="3">
                  <c:v>-13.280071261480316</c:v>
                </c:pt>
                <c:pt idx="4">
                  <c:v>2.0631223879016343</c:v>
                </c:pt>
                <c:pt idx="5">
                  <c:v>7.4981931460799416</c:v>
                </c:pt>
                <c:pt idx="6">
                  <c:v>2.6025165524939382</c:v>
                </c:pt>
                <c:pt idx="7">
                  <c:v>6.6491802321989759</c:v>
                </c:pt>
                <c:pt idx="8">
                  <c:v>-10.602745929185971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16.564814781829966</c:v>
                </c:pt>
                <c:pt idx="1">
                  <c:v>56.036058222931445</c:v>
                </c:pt>
                <c:pt idx="2">
                  <c:v>7.2529144006579997</c:v>
                </c:pt>
                <c:pt idx="3">
                  <c:v>-15.341475442826052</c:v>
                </c:pt>
                <c:pt idx="4">
                  <c:v>-15.779776717245284</c:v>
                </c:pt>
                <c:pt idx="5">
                  <c:v>17.064650626039793</c:v>
                </c:pt>
                <c:pt idx="6">
                  <c:v>3.7366279884435016</c:v>
                </c:pt>
                <c:pt idx="7">
                  <c:v>7.1195498846481371</c:v>
                </c:pt>
                <c:pt idx="8">
                  <c:v>-3.5628246488553117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1.1268175980020168</c:v>
                </c:pt>
                <c:pt idx="1">
                  <c:v>0.2189283599764007</c:v>
                </c:pt>
                <c:pt idx="2">
                  <c:v>0.22028206415834006</c:v>
                </c:pt>
                <c:pt idx="3">
                  <c:v>-1.2624008103359481</c:v>
                </c:pt>
                <c:pt idx="4">
                  <c:v>1.4368603645504372</c:v>
                </c:pt>
                <c:pt idx="5">
                  <c:v>2.2315233601833722</c:v>
                </c:pt>
                <c:pt idx="6">
                  <c:v>-0.35547299605730753</c:v>
                </c:pt>
                <c:pt idx="7">
                  <c:v>0.29668903879906705</c:v>
                </c:pt>
                <c:pt idx="8">
                  <c:v>1.6515192760299247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2.97448803645376</c:v>
                </c:pt>
                <c:pt idx="1">
                  <c:v>15.791060973322587</c:v>
                </c:pt>
                <c:pt idx="2">
                  <c:v>5.3261725941952918</c:v>
                </c:pt>
                <c:pt idx="3">
                  <c:v>-14.393986264829678</c:v>
                </c:pt>
                <c:pt idx="4">
                  <c:v>0.3995368167781308</c:v>
                </c:pt>
                <c:pt idx="5">
                  <c:v>5.7574715894853057</c:v>
                </c:pt>
                <c:pt idx="6">
                  <c:v>0.36782870235781218</c:v>
                </c:pt>
                <c:pt idx="7">
                  <c:v>3.5921264748719413</c:v>
                </c:pt>
                <c:pt idx="8">
                  <c:v>-8.6982870918643371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12.312015691521836</c:v>
                </c:pt>
                <c:pt idx="1">
                  <c:v>30.133230944108305</c:v>
                </c:pt>
                <c:pt idx="2">
                  <c:v>11.115907267287653</c:v>
                </c:pt>
                <c:pt idx="3">
                  <c:v>-19.408122794353531</c:v>
                </c:pt>
                <c:pt idx="4">
                  <c:v>1.5230513874543306</c:v>
                </c:pt>
                <c:pt idx="5">
                  <c:v>13.622976861285096</c:v>
                </c:pt>
                <c:pt idx="6">
                  <c:v>0.19016252819820423</c:v>
                </c:pt>
                <c:pt idx="7">
                  <c:v>2.7680257374692925</c:v>
                </c:pt>
                <c:pt idx="8">
                  <c:v>-0.57166697005510692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1.704260862597085</c:v>
                </c:pt>
                <c:pt idx="1">
                  <c:v>-2.3902639531815204</c:v>
                </c:pt>
                <c:pt idx="2">
                  <c:v>-0.16000463038171375</c:v>
                </c:pt>
                <c:pt idx="3">
                  <c:v>0.97606232838874307</c:v>
                </c:pt>
                <c:pt idx="4">
                  <c:v>0.63464871212065077</c:v>
                </c:pt>
                <c:pt idx="5">
                  <c:v>1.3685489208739083</c:v>
                </c:pt>
                <c:pt idx="6">
                  <c:v>-0.39057007201853855</c:v>
                </c:pt>
                <c:pt idx="7">
                  <c:v>4.6715077617943912</c:v>
                </c:pt>
                <c:pt idx="8">
                  <c:v>3.7470259775655972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3.9115049173345771</c:v>
                </c:pt>
                <c:pt idx="1">
                  <c:v>5.5388880419746833</c:v>
                </c:pt>
                <c:pt idx="2">
                  <c:v>-0.8388109499788694</c:v>
                </c:pt>
                <c:pt idx="3">
                  <c:v>1.1139150033493799</c:v>
                </c:pt>
                <c:pt idx="4">
                  <c:v>1.6635855711235106</c:v>
                </c:pt>
                <c:pt idx="5">
                  <c:v>1.7407215565946306</c:v>
                </c:pt>
                <c:pt idx="6">
                  <c:v>2.2346878501361154</c:v>
                </c:pt>
                <c:pt idx="7">
                  <c:v>3.0570537573270435</c:v>
                </c:pt>
                <c:pt idx="8">
                  <c:v>-1.904458837321684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4.2527990903081445</c:v>
                </c:pt>
                <c:pt idx="1">
                  <c:v>25.902827278823111</c:v>
                </c:pt>
                <c:pt idx="2">
                  <c:v>-3.8629928666295825</c:v>
                </c:pt>
                <c:pt idx="3">
                  <c:v>4.0666473515275143</c:v>
                </c:pt>
                <c:pt idx="4">
                  <c:v>-17.302828104699614</c:v>
                </c:pt>
                <c:pt idx="5">
                  <c:v>3.4416737647546523</c:v>
                </c:pt>
                <c:pt idx="6">
                  <c:v>3.5464654602453116</c:v>
                </c:pt>
                <c:pt idx="7">
                  <c:v>4.3515241471788642</c:v>
                </c:pt>
                <c:pt idx="8">
                  <c:v>-2.9911576788002208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134.83777526497045</c:v>
                </c:pt>
                <c:pt idx="1">
                  <c:v>132.96034024292749</c:v>
                </c:pt>
                <c:pt idx="2">
                  <c:v>135.53703845139202</c:v>
                </c:pt>
                <c:pt idx="3">
                  <c:v>143.13061429993277</c:v>
                </c:pt>
                <c:pt idx="4">
                  <c:v>123.55936569271279</c:v>
                </c:pt>
                <c:pt idx="5">
                  <c:v>130.80225404826896</c:v>
                </c:pt>
                <c:pt idx="6">
                  <c:v>117.91284123770116</c:v>
                </c:pt>
                <c:pt idx="7">
                  <c:v>125.281622175675</c:v>
                </c:pt>
                <c:pt idx="8">
                  <c:v>101.58573563779922</c:v>
                </c:pt>
                <c:pt idx="9">
                  <c:v>110.09994435790327</c:v>
                </c:pt>
                <c:pt idx="10">
                  <c:v>108.76062329399529</c:v>
                </c:pt>
                <c:pt idx="11">
                  <c:v>80.804384022003006</c:v>
                </c:pt>
                <c:pt idx="12">
                  <c:v>84.962095454534179</c:v>
                </c:pt>
                <c:pt idx="13">
                  <c:v>79.074055961922369</c:v>
                </c:pt>
                <c:pt idx="14">
                  <c:v>73.348402138518793</c:v>
                </c:pt>
                <c:pt idx="15">
                  <c:v>69.81208834805021</c:v>
                </c:pt>
                <c:pt idx="16">
                  <c:v>66.625519177420799</c:v>
                </c:pt>
                <c:pt idx="17">
                  <c:v>63.508542179640308</c:v>
                </c:pt>
                <c:pt idx="18">
                  <c:v>60.48485503729561</c:v>
                </c:pt>
                <c:pt idx="19">
                  <c:v>57.57031435917758</c:v>
                </c:pt>
                <c:pt idx="20">
                  <c:v>54.79398720002397</c:v>
                </c:pt>
                <c:pt idx="21">
                  <c:v>52.121604270111305</c:v>
                </c:pt>
                <c:pt idx="22">
                  <c:v>49.546971406477454</c:v>
                </c:pt>
                <c:pt idx="23">
                  <c:v>47.080215314493195</c:v>
                </c:pt>
                <c:pt idx="24">
                  <c:v>44.810575905887625</c:v>
                </c:pt>
                <c:pt idx="25">
                  <c:v>43.911296555094189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267.02179710019794</c:v>
                </c:pt>
                <c:pt idx="1">
                  <c:v>272.3942339326664</c:v>
                </c:pt>
                <c:pt idx="2">
                  <c:v>245.55602359988194</c:v>
                </c:pt>
                <c:pt idx="3">
                  <c:v>235.29547040212395</c:v>
                </c:pt>
                <c:pt idx="4">
                  <c:v>274.43261062172951</c:v>
                </c:pt>
                <c:pt idx="5">
                  <c:v>240.88687320588866</c:v>
                </c:pt>
                <c:pt idx="6">
                  <c:v>229.24040607917954</c:v>
                </c:pt>
                <c:pt idx="7">
                  <c:v>238.52287876437646</c:v>
                </c:pt>
                <c:pt idx="8">
                  <c:v>233.08897499102088</c:v>
                </c:pt>
                <c:pt idx="9">
                  <c:v>228.30955218876085</c:v>
                </c:pt>
                <c:pt idx="10">
                  <c:v>207.7464508309732</c:v>
                </c:pt>
                <c:pt idx="11">
                  <c:v>209.4933031543724</c:v>
                </c:pt>
                <c:pt idx="12">
                  <c:v>200.68633106114726</c:v>
                </c:pt>
                <c:pt idx="13">
                  <c:v>194.14206660340545</c:v>
                </c:pt>
                <c:pt idx="14">
                  <c:v>187.74400129968666</c:v>
                </c:pt>
                <c:pt idx="15">
                  <c:v>180.86733770144861</c:v>
                </c:pt>
                <c:pt idx="16">
                  <c:v>173.88755792298565</c:v>
                </c:pt>
                <c:pt idx="17">
                  <c:v>166.89839067142009</c:v>
                </c:pt>
                <c:pt idx="18">
                  <c:v>159.9517115866592</c:v>
                </c:pt>
                <c:pt idx="19">
                  <c:v>153.06243058107458</c:v>
                </c:pt>
                <c:pt idx="20">
                  <c:v>146.31157634020082</c:v>
                </c:pt>
                <c:pt idx="21">
                  <c:v>139.60472106329138</c:v>
                </c:pt>
                <c:pt idx="22">
                  <c:v>132.97612472562975</c:v>
                </c:pt>
                <c:pt idx="23">
                  <c:v>126.42050452723787</c:v>
                </c:pt>
                <c:pt idx="24">
                  <c:v>119.91393929936024</c:v>
                </c:pt>
                <c:pt idx="25">
                  <c:v>113.35697146512439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343.95864701846102</c:v>
                </c:pt>
                <c:pt idx="1">
                  <c:v>357.38117078841964</c:v>
                </c:pt>
                <c:pt idx="2">
                  <c:v>354.33084224011111</c:v>
                </c:pt>
                <c:pt idx="3">
                  <c:v>348.92962956577219</c:v>
                </c:pt>
                <c:pt idx="4">
                  <c:v>342.57432461610955</c:v>
                </c:pt>
                <c:pt idx="5">
                  <c:v>365.04962666179188</c:v>
                </c:pt>
                <c:pt idx="6">
                  <c:v>366.60421350122726</c:v>
                </c:pt>
                <c:pt idx="7">
                  <c:v>388.61977462975256</c:v>
                </c:pt>
                <c:pt idx="8">
                  <c:v>409.7565883319939</c:v>
                </c:pt>
                <c:pt idx="9">
                  <c:v>391.48751954538221</c:v>
                </c:pt>
                <c:pt idx="10">
                  <c:v>338.04902326759623</c:v>
                </c:pt>
                <c:pt idx="11">
                  <c:v>359.28861203418796</c:v>
                </c:pt>
                <c:pt idx="12">
                  <c:v>363.79891638217566</c:v>
                </c:pt>
                <c:pt idx="13">
                  <c:v>362.04793721619899</c:v>
                </c:pt>
                <c:pt idx="14">
                  <c:v>360.35162526676436</c:v>
                </c:pt>
                <c:pt idx="15">
                  <c:v>357.46348098933521</c:v>
                </c:pt>
                <c:pt idx="16">
                  <c:v>354.07379965032572</c:v>
                </c:pt>
                <c:pt idx="17">
                  <c:v>350.37208227142139</c:v>
                </c:pt>
                <c:pt idx="18">
                  <c:v>346.49003466065687</c:v>
                </c:pt>
                <c:pt idx="19">
                  <c:v>342.43537122517779</c:v>
                </c:pt>
                <c:pt idx="20">
                  <c:v>338.35385971630012</c:v>
                </c:pt>
                <c:pt idx="21">
                  <c:v>334.06384846459946</c:v>
                </c:pt>
                <c:pt idx="22">
                  <c:v>329.62824888466093</c:v>
                </c:pt>
                <c:pt idx="23">
                  <c:v>325.04240773507979</c:v>
                </c:pt>
                <c:pt idx="24">
                  <c:v>320.27508547357996</c:v>
                </c:pt>
                <c:pt idx="25">
                  <c:v>315.09514936728129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298.17102830061123</c:v>
                </c:pt>
                <c:pt idx="1">
                  <c:v>301.94084325271996</c:v>
                </c:pt>
                <c:pt idx="2">
                  <c:v>321.13198662164268</c:v>
                </c:pt>
                <c:pt idx="3">
                  <c:v>328.75748690705268</c:v>
                </c:pt>
                <c:pt idx="4">
                  <c:v>351.31908295263577</c:v>
                </c:pt>
                <c:pt idx="5">
                  <c:v>328.53824650308337</c:v>
                </c:pt>
                <c:pt idx="6">
                  <c:v>329.6616973718144</c:v>
                </c:pt>
                <c:pt idx="7">
                  <c:v>357.45213878060588</c:v>
                </c:pt>
                <c:pt idx="8">
                  <c:v>378.60969557079005</c:v>
                </c:pt>
                <c:pt idx="9">
                  <c:v>368.78324191578815</c:v>
                </c:pt>
                <c:pt idx="10">
                  <c:v>351.63191154574395</c:v>
                </c:pt>
                <c:pt idx="11">
                  <c:v>358.44540562781646</c:v>
                </c:pt>
                <c:pt idx="12">
                  <c:v>361.39132558749719</c:v>
                </c:pt>
                <c:pt idx="13">
                  <c:v>363.23597382316501</c:v>
                </c:pt>
                <c:pt idx="14">
                  <c:v>365.28493481816781</c:v>
                </c:pt>
                <c:pt idx="15">
                  <c:v>366.26971183556634</c:v>
                </c:pt>
                <c:pt idx="16">
                  <c:v>366.86471309442567</c:v>
                </c:pt>
                <c:pt idx="17">
                  <c:v>367.25635221920055</c:v>
                </c:pt>
                <c:pt idx="18">
                  <c:v>367.57211586647804</c:v>
                </c:pt>
                <c:pt idx="19">
                  <c:v>367.82643481012843</c:v>
                </c:pt>
                <c:pt idx="20">
                  <c:v>368.1640034916486</c:v>
                </c:pt>
                <c:pt idx="21">
                  <c:v>368.38828322067747</c:v>
                </c:pt>
                <c:pt idx="22">
                  <c:v>368.55348302304174</c:v>
                </c:pt>
                <c:pt idx="23">
                  <c:v>368.66643130252578</c:v>
                </c:pt>
                <c:pt idx="24">
                  <c:v>368.67691003628101</c:v>
                </c:pt>
                <c:pt idx="25">
                  <c:v>368.34722662096499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68.32424744801591</c:v>
                </c:pt>
                <c:pt idx="1">
                  <c:v>70.848791642691253</c:v>
                </c:pt>
                <c:pt idx="2">
                  <c:v>74.241507760720665</c:v>
                </c:pt>
                <c:pt idx="3">
                  <c:v>74.085371152759549</c:v>
                </c:pt>
                <c:pt idx="4">
                  <c:v>80.03969409644435</c:v>
                </c:pt>
                <c:pt idx="5">
                  <c:v>88.744512817461825</c:v>
                </c:pt>
                <c:pt idx="6">
                  <c:v>91.34562491162643</c:v>
                </c:pt>
                <c:pt idx="7">
                  <c:v>81.706007241297073</c:v>
                </c:pt>
                <c:pt idx="8">
                  <c:v>81.912959510447749</c:v>
                </c:pt>
                <c:pt idx="9">
                  <c:v>86.847709550486044</c:v>
                </c:pt>
                <c:pt idx="10">
                  <c:v>95.289896015735664</c:v>
                </c:pt>
                <c:pt idx="11">
                  <c:v>96.41240786991105</c:v>
                </c:pt>
                <c:pt idx="12">
                  <c:v>93.994541431472328</c:v>
                </c:pt>
                <c:pt idx="13">
                  <c:v>95.735921620327517</c:v>
                </c:pt>
                <c:pt idx="14">
                  <c:v>97.531442766863208</c:v>
                </c:pt>
                <c:pt idx="15">
                  <c:v>99.017938399162389</c:v>
                </c:pt>
                <c:pt idx="16">
                  <c:v>100.44295264005432</c:v>
                </c:pt>
                <c:pt idx="17">
                  <c:v>101.84073143134421</c:v>
                </c:pt>
                <c:pt idx="18" formatCode="General">
                  <c:v>103.24728331502388</c:v>
                </c:pt>
                <c:pt idx="19" formatCode="General">
                  <c:v>104.63176438102874</c:v>
                </c:pt>
                <c:pt idx="20" formatCode="General">
                  <c:v>106.08753509594725</c:v>
                </c:pt>
                <c:pt idx="21" formatCode="General">
                  <c:v>107.53637752940608</c:v>
                </c:pt>
                <c:pt idx="22">
                  <c:v>109.0236505338477</c:v>
                </c:pt>
                <c:pt idx="23">
                  <c:v>110.56183658870491</c:v>
                </c:pt>
                <c:pt idx="24">
                  <c:v>112.0632263927413</c:v>
                </c:pt>
                <c:pt idx="25">
                  <c:v>113.4548209436939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83.754935408675848</c:v>
                </c:pt>
                <c:pt idx="1">
                  <c:v>86.110518196204779</c:v>
                </c:pt>
                <c:pt idx="2">
                  <c:v>88.460010967643569</c:v>
                </c:pt>
                <c:pt idx="3">
                  <c:v>85.730189879210783</c:v>
                </c:pt>
                <c:pt idx="4">
                  <c:v>89.716632905669215</c:v>
                </c:pt>
                <c:pt idx="5">
                  <c:v>90.881106851115689</c:v>
                </c:pt>
                <c:pt idx="6">
                  <c:v>97.789109348285308</c:v>
                </c:pt>
                <c:pt idx="7">
                  <c:v>89.398625286657577</c:v>
                </c:pt>
                <c:pt idx="8">
                  <c:v>86.475641103148178</c:v>
                </c:pt>
                <c:pt idx="9">
                  <c:v>86.095004238815108</c:v>
                </c:pt>
                <c:pt idx="10">
                  <c:v>96.229234986557927</c:v>
                </c:pt>
                <c:pt idx="11">
                  <c:v>95.24041431568422</c:v>
                </c:pt>
                <c:pt idx="12">
                  <c:v>91.865453764685952</c:v>
                </c:pt>
                <c:pt idx="13">
                  <c:v>92.80012555803863</c:v>
                </c:pt>
                <c:pt idx="14">
                  <c:v>93.890316766095097</c:v>
                </c:pt>
                <c:pt idx="15">
                  <c:v>94.744861668583425</c:v>
                </c:pt>
                <c:pt idx="16">
                  <c:v>95.559247035132813</c:v>
                </c:pt>
                <c:pt idx="17">
                  <c:v>96.396077383429784</c:v>
                </c:pt>
                <c:pt idx="18" formatCode="General">
                  <c:v>97.191778560104822</c:v>
                </c:pt>
                <c:pt idx="19" formatCode="General">
                  <c:v>98.187809773205089</c:v>
                </c:pt>
                <c:pt idx="20" formatCode="General">
                  <c:v>99.228296870123629</c:v>
                </c:pt>
                <c:pt idx="21" formatCode="General">
                  <c:v>100.29785025944255</c:v>
                </c:pt>
                <c:pt idx="22">
                  <c:v>101.44241272837327</c:v>
                </c:pt>
                <c:pt idx="23">
                  <c:v>102.60198514841515</c:v>
                </c:pt>
                <c:pt idx="24">
                  <c:v>103.78293994197017</c:v>
                </c:pt>
                <c:pt idx="25">
                  <c:v>104.90045757169713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211.41261310958225</c:v>
                </c:pt>
                <c:pt idx="1">
                  <c:v>229.52936300673045</c:v>
                </c:pt>
                <c:pt idx="2">
                  <c:v>242.33647024162511</c:v>
                </c:pt>
                <c:pt idx="3">
                  <c:v>249.20072154017262</c:v>
                </c:pt>
                <c:pt idx="4">
                  <c:v>272.47584644433107</c:v>
                </c:pt>
                <c:pt idx="5">
                  <c:v>294.58479184062378</c:v>
                </c:pt>
                <c:pt idx="6">
                  <c:v>310.91577066517402</c:v>
                </c:pt>
                <c:pt idx="7">
                  <c:v>294.67515432316804</c:v>
                </c:pt>
                <c:pt idx="8">
                  <c:v>290.76055757633628</c:v>
                </c:pt>
                <c:pt idx="9">
                  <c:v>302.23726701794146</c:v>
                </c:pt>
                <c:pt idx="10">
                  <c:v>336.7619579842775</c:v>
                </c:pt>
                <c:pt idx="11">
                  <c:v>343.91233794637822</c:v>
                </c:pt>
                <c:pt idx="12">
                  <c:v>338.63822577244719</c:v>
                </c:pt>
                <c:pt idx="13">
                  <c:v>345.72518835779999</c:v>
                </c:pt>
                <c:pt idx="14">
                  <c:v>353.04970026554082</c:v>
                </c:pt>
                <c:pt idx="15">
                  <c:v>359.38630434749558</c:v>
                </c:pt>
                <c:pt idx="16">
                  <c:v>365.25879785194655</c:v>
                </c:pt>
                <c:pt idx="17">
                  <c:v>370.89053295194367</c:v>
                </c:pt>
                <c:pt idx="18" formatCode="General">
                  <c:v>376.49564585143281</c:v>
                </c:pt>
                <c:pt idx="19" formatCode="General">
                  <c:v>381.87802216147622</c:v>
                </c:pt>
                <c:pt idx="20" formatCode="General">
                  <c:v>387.32190898778589</c:v>
                </c:pt>
                <c:pt idx="21" formatCode="General">
                  <c:v>392.64798330855621</c:v>
                </c:pt>
                <c:pt idx="22" formatCode="General">
                  <c:v>397.82833794233466</c:v>
                </c:pt>
                <c:pt idx="23" formatCode="General">
                  <c:v>402.91646835130234</c:v>
                </c:pt>
                <c:pt idx="24" formatCode="General">
                  <c:v>407.93393859743554</c:v>
                </c:pt>
                <c:pt idx="25" formatCode="General">
                  <c:v>412.71236449735193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100.95919152950053</c:v>
                </c:pt>
                <c:pt idx="1">
                  <c:v>85.412077245158017</c:v>
                </c:pt>
                <c:pt idx="2">
                  <c:v>95.000946295168774</c:v>
                </c:pt>
                <c:pt idx="3">
                  <c:v>103.5375044457369</c:v>
                </c:pt>
                <c:pt idx="4">
                  <c:v>103.94605629031476</c:v>
                </c:pt>
                <c:pt idx="5">
                  <c:v>123.55674281110716</c:v>
                </c:pt>
                <c:pt idx="6">
                  <c:v>131.62620675901081</c:v>
                </c:pt>
                <c:pt idx="7">
                  <c:v>136.00669684289403</c:v>
                </c:pt>
                <c:pt idx="8">
                  <c:v>158.59674937224895</c:v>
                </c:pt>
                <c:pt idx="9">
                  <c:v>178.86158026514505</c:v>
                </c:pt>
                <c:pt idx="10">
                  <c:v>178.61352669966107</c:v>
                </c:pt>
                <c:pt idx="11">
                  <c:v>179.66476251485116</c:v>
                </c:pt>
                <c:pt idx="12">
                  <c:v>194.70173554255987</c:v>
                </c:pt>
                <c:pt idx="13">
                  <c:v>205.46912790358709</c:v>
                </c:pt>
                <c:pt idx="14">
                  <c:v>216.56644054513595</c:v>
                </c:pt>
                <c:pt idx="15">
                  <c:v>227.17529645733089</c:v>
                </c:pt>
                <c:pt idx="16">
                  <c:v>237.63581196726332</c:v>
                </c:pt>
                <c:pt idx="17">
                  <c:v>248.07514585191208</c:v>
                </c:pt>
                <c:pt idx="18" formatCode="General">
                  <c:v>258.62249527807609</c:v>
                </c:pt>
                <c:pt idx="19" formatCode="General">
                  <c:v>269.2488664308047</c:v>
                </c:pt>
                <c:pt idx="20" formatCode="General">
                  <c:v>280.0387117557292</c:v>
                </c:pt>
                <c:pt idx="21" formatCode="General">
                  <c:v>290.86879968707365</c:v>
                </c:pt>
                <c:pt idx="22" formatCode="General">
                  <c:v>301.76357183958191</c:v>
                </c:pt>
                <c:pt idx="23" formatCode="General">
                  <c:v>312.73680229115075</c:v>
                </c:pt>
                <c:pt idx="24" formatCode="General">
                  <c:v>323.72474626016498</c:v>
                </c:pt>
                <c:pt idx="25" formatCode="General">
                  <c:v>334.59327432697717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14.697764819984789</c:v>
                </c:pt>
                <c:pt idx="1">
                  <c:v>12.834661692480362</c:v>
                </c:pt>
                <c:pt idx="2">
                  <c:v>14.184173821814841</c:v>
                </c:pt>
                <c:pt idx="3">
                  <c:v>15.376011807238658</c:v>
                </c:pt>
                <c:pt idx="4">
                  <c:v>16.19738638005196</c:v>
                </c:pt>
                <c:pt idx="5">
                  <c:v>18.751845260659387</c:v>
                </c:pt>
                <c:pt idx="6">
                  <c:v>19.89913012598268</c:v>
                </c:pt>
                <c:pt idx="7">
                  <c:v>20.461101955574012</c:v>
                </c:pt>
                <c:pt idx="8">
                  <c:v>23.715097906216762</c:v>
                </c:pt>
                <c:pt idx="9">
                  <c:v>26.593180919777684</c:v>
                </c:pt>
                <c:pt idx="10">
                  <c:v>25.882375375458583</c:v>
                </c:pt>
                <c:pt idx="11">
                  <c:v>26.34637251479781</c:v>
                </c:pt>
                <c:pt idx="12">
                  <c:v>28.705375003482111</c:v>
                </c:pt>
                <c:pt idx="13">
                  <c:v>30.263602955555189</c:v>
                </c:pt>
                <c:pt idx="14">
                  <c:v>31.875136133226892</c:v>
                </c:pt>
                <c:pt idx="15">
                  <c:v>33.426980253027942</c:v>
                </c:pt>
                <c:pt idx="16">
                  <c:v>34.970600660447005</c:v>
                </c:pt>
                <c:pt idx="17">
                  <c:v>36.523145039684486</c:v>
                </c:pt>
                <c:pt idx="18" formatCode="General">
                  <c:v>38.051079844271264</c:v>
                </c:pt>
                <c:pt idx="19" formatCode="General">
                  <c:v>39.577986277926335</c:v>
                </c:pt>
                <c:pt idx="20" formatCode="General">
                  <c:v>41.137120542238812</c:v>
                </c:pt>
                <c:pt idx="21" formatCode="General">
                  <c:v>42.70453219684137</c:v>
                </c:pt>
                <c:pt idx="22" formatCode="General">
                  <c:v>44.283198916051496</c:v>
                </c:pt>
                <c:pt idx="23" formatCode="General">
                  <c:v>45.86034874109157</c:v>
                </c:pt>
                <c:pt idx="24" formatCode="General">
                  <c:v>47.463638092580922</c:v>
                </c:pt>
                <c:pt idx="25" formatCode="General">
                  <c:v>49.043438651813645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134.83777526497045</c:v>
                </c:pt>
                <c:pt idx="1">
                  <c:v>132.96034024292749</c:v>
                </c:pt>
                <c:pt idx="2">
                  <c:v>135.53703845139202</c:v>
                </c:pt>
                <c:pt idx="3">
                  <c:v>143.13061429993277</c:v>
                </c:pt>
                <c:pt idx="4">
                  <c:v>123.55936569271279</c:v>
                </c:pt>
                <c:pt idx="5">
                  <c:v>130.80225404826896</c:v>
                </c:pt>
                <c:pt idx="6">
                  <c:v>117.91284123770116</c:v>
                </c:pt>
                <c:pt idx="7">
                  <c:v>125.281622175675</c:v>
                </c:pt>
                <c:pt idx="8">
                  <c:v>101.58573563779922</c:v>
                </c:pt>
                <c:pt idx="9">
                  <c:v>110.09994435790327</c:v>
                </c:pt>
                <c:pt idx="10">
                  <c:v>108.76062329399529</c:v>
                </c:pt>
                <c:pt idx="11">
                  <c:v>80.804384022003006</c:v>
                </c:pt>
                <c:pt idx="12">
                  <c:v>84.962095454534179</c:v>
                </c:pt>
                <c:pt idx="13">
                  <c:v>79.074055961922369</c:v>
                </c:pt>
                <c:pt idx="14">
                  <c:v>73.348402138518793</c:v>
                </c:pt>
                <c:pt idx="15">
                  <c:v>69.81208834805021</c:v>
                </c:pt>
                <c:pt idx="16">
                  <c:v>66.625519177420799</c:v>
                </c:pt>
                <c:pt idx="17">
                  <c:v>63.508542179640308</c:v>
                </c:pt>
                <c:pt idx="18">
                  <c:v>60.48485503729561</c:v>
                </c:pt>
                <c:pt idx="19">
                  <c:v>57.57031435917758</c:v>
                </c:pt>
                <c:pt idx="20">
                  <c:v>54.79398720002397</c:v>
                </c:pt>
                <c:pt idx="21">
                  <c:v>52.121604270111305</c:v>
                </c:pt>
                <c:pt idx="22">
                  <c:v>49.546971406477454</c:v>
                </c:pt>
                <c:pt idx="23">
                  <c:v>47.080215314493195</c:v>
                </c:pt>
                <c:pt idx="24">
                  <c:v>44.810575905887625</c:v>
                </c:pt>
                <c:pt idx="25">
                  <c:v>43.911296555094189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267.02179710019794</c:v>
                </c:pt>
                <c:pt idx="1">
                  <c:v>272.3942339326664</c:v>
                </c:pt>
                <c:pt idx="2">
                  <c:v>245.55602359988194</c:v>
                </c:pt>
                <c:pt idx="3">
                  <c:v>235.29547040212395</c:v>
                </c:pt>
                <c:pt idx="4">
                  <c:v>274.43261062172951</c:v>
                </c:pt>
                <c:pt idx="5">
                  <c:v>240.88687320588866</c:v>
                </c:pt>
                <c:pt idx="6">
                  <c:v>229.24040607917954</c:v>
                </c:pt>
                <c:pt idx="7">
                  <c:v>238.52287876437646</c:v>
                </c:pt>
                <c:pt idx="8">
                  <c:v>233.08897499102088</c:v>
                </c:pt>
                <c:pt idx="9">
                  <c:v>228.30955218876085</c:v>
                </c:pt>
                <c:pt idx="10">
                  <c:v>207.7464508309732</c:v>
                </c:pt>
                <c:pt idx="11">
                  <c:v>209.4933031543724</c:v>
                </c:pt>
                <c:pt idx="12">
                  <c:v>200.68633106114726</c:v>
                </c:pt>
                <c:pt idx="13">
                  <c:v>194.14206660340545</c:v>
                </c:pt>
                <c:pt idx="14">
                  <c:v>187.74400129968666</c:v>
                </c:pt>
                <c:pt idx="15">
                  <c:v>180.86733770144861</c:v>
                </c:pt>
                <c:pt idx="16">
                  <c:v>173.88755792298565</c:v>
                </c:pt>
                <c:pt idx="17">
                  <c:v>166.89839067142009</c:v>
                </c:pt>
                <c:pt idx="18">
                  <c:v>159.9517115866592</c:v>
                </c:pt>
                <c:pt idx="19">
                  <c:v>153.06243058107458</c:v>
                </c:pt>
                <c:pt idx="20">
                  <c:v>146.31157634020082</c:v>
                </c:pt>
                <c:pt idx="21">
                  <c:v>139.60472106329138</c:v>
                </c:pt>
                <c:pt idx="22">
                  <c:v>132.97612472562975</c:v>
                </c:pt>
                <c:pt idx="23">
                  <c:v>126.42050452723787</c:v>
                </c:pt>
                <c:pt idx="24">
                  <c:v>119.91393929936024</c:v>
                </c:pt>
                <c:pt idx="25">
                  <c:v>113.35697146512439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343.95864701846102</c:v>
                </c:pt>
                <c:pt idx="1">
                  <c:v>357.38117078841964</c:v>
                </c:pt>
                <c:pt idx="2">
                  <c:v>354.33084224011111</c:v>
                </c:pt>
                <c:pt idx="3">
                  <c:v>348.92962956577219</c:v>
                </c:pt>
                <c:pt idx="4">
                  <c:v>342.57432461610955</c:v>
                </c:pt>
                <c:pt idx="5">
                  <c:v>365.04962666179188</c:v>
                </c:pt>
                <c:pt idx="6">
                  <c:v>366.60421350122726</c:v>
                </c:pt>
                <c:pt idx="7">
                  <c:v>388.61977462975256</c:v>
                </c:pt>
                <c:pt idx="8">
                  <c:v>409.7565883319939</c:v>
                </c:pt>
                <c:pt idx="9">
                  <c:v>391.48751954538221</c:v>
                </c:pt>
                <c:pt idx="10">
                  <c:v>338.04902326759623</c:v>
                </c:pt>
                <c:pt idx="11">
                  <c:v>359.28861203418796</c:v>
                </c:pt>
                <c:pt idx="12">
                  <c:v>363.79891638217566</c:v>
                </c:pt>
                <c:pt idx="13">
                  <c:v>362.04793721619899</c:v>
                </c:pt>
                <c:pt idx="14">
                  <c:v>360.35162526676436</c:v>
                </c:pt>
                <c:pt idx="15">
                  <c:v>357.46348098933521</c:v>
                </c:pt>
                <c:pt idx="16">
                  <c:v>354.07379965032572</c:v>
                </c:pt>
                <c:pt idx="17">
                  <c:v>350.37208227142139</c:v>
                </c:pt>
                <c:pt idx="18">
                  <c:v>346.49003466065687</c:v>
                </c:pt>
                <c:pt idx="19">
                  <c:v>342.43537122517779</c:v>
                </c:pt>
                <c:pt idx="20">
                  <c:v>338.35385971630012</c:v>
                </c:pt>
                <c:pt idx="21">
                  <c:v>334.06384846459946</c:v>
                </c:pt>
                <c:pt idx="22">
                  <c:v>329.62824888466093</c:v>
                </c:pt>
                <c:pt idx="23">
                  <c:v>325.04240773507979</c:v>
                </c:pt>
                <c:pt idx="24">
                  <c:v>320.27508547357996</c:v>
                </c:pt>
                <c:pt idx="25">
                  <c:v>315.09514936728129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298.17102830061123</c:v>
                </c:pt>
                <c:pt idx="1">
                  <c:v>301.94084325271996</c:v>
                </c:pt>
                <c:pt idx="2">
                  <c:v>321.13198662164268</c:v>
                </c:pt>
                <c:pt idx="3">
                  <c:v>328.75748690705268</c:v>
                </c:pt>
                <c:pt idx="4">
                  <c:v>351.31908295263577</c:v>
                </c:pt>
                <c:pt idx="5">
                  <c:v>328.53824650308337</c:v>
                </c:pt>
                <c:pt idx="6">
                  <c:v>329.6616973718144</c:v>
                </c:pt>
                <c:pt idx="7">
                  <c:v>357.45213878060588</c:v>
                </c:pt>
                <c:pt idx="8">
                  <c:v>378.60969557079005</c:v>
                </c:pt>
                <c:pt idx="9">
                  <c:v>368.78324191578815</c:v>
                </c:pt>
                <c:pt idx="10">
                  <c:v>351.63191154574395</c:v>
                </c:pt>
                <c:pt idx="11">
                  <c:v>358.44540562781646</c:v>
                </c:pt>
                <c:pt idx="12">
                  <c:v>361.39132558749719</c:v>
                </c:pt>
                <c:pt idx="13">
                  <c:v>363.23597382316501</c:v>
                </c:pt>
                <c:pt idx="14">
                  <c:v>365.28493481816781</c:v>
                </c:pt>
                <c:pt idx="15">
                  <c:v>366.26971183556634</c:v>
                </c:pt>
                <c:pt idx="16">
                  <c:v>366.86471309442567</c:v>
                </c:pt>
                <c:pt idx="17">
                  <c:v>367.25635221920055</c:v>
                </c:pt>
                <c:pt idx="18">
                  <c:v>367.57211586647804</c:v>
                </c:pt>
                <c:pt idx="19">
                  <c:v>367.82643481012843</c:v>
                </c:pt>
                <c:pt idx="20">
                  <c:v>368.1640034916486</c:v>
                </c:pt>
                <c:pt idx="21">
                  <c:v>368.38828322067747</c:v>
                </c:pt>
                <c:pt idx="22">
                  <c:v>368.55348302304174</c:v>
                </c:pt>
                <c:pt idx="23">
                  <c:v>368.66643130252578</c:v>
                </c:pt>
                <c:pt idx="24">
                  <c:v>368.67691003628101</c:v>
                </c:pt>
                <c:pt idx="25">
                  <c:v>368.34722662096499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68.32424744801591</c:v>
                </c:pt>
                <c:pt idx="1">
                  <c:v>70.848791642691253</c:v>
                </c:pt>
                <c:pt idx="2">
                  <c:v>74.241507760720665</c:v>
                </c:pt>
                <c:pt idx="3">
                  <c:v>74.085371152759549</c:v>
                </c:pt>
                <c:pt idx="4">
                  <c:v>80.03969409644435</c:v>
                </c:pt>
                <c:pt idx="5">
                  <c:v>88.744512817461825</c:v>
                </c:pt>
                <c:pt idx="6">
                  <c:v>91.34562491162643</c:v>
                </c:pt>
                <c:pt idx="7">
                  <c:v>81.706007241297073</c:v>
                </c:pt>
                <c:pt idx="8">
                  <c:v>81.912959510447749</c:v>
                </c:pt>
                <c:pt idx="9">
                  <c:v>86.847709550486044</c:v>
                </c:pt>
                <c:pt idx="10">
                  <c:v>95.289896015735664</c:v>
                </c:pt>
                <c:pt idx="11">
                  <c:v>96.41240786991105</c:v>
                </c:pt>
                <c:pt idx="12">
                  <c:v>93.994541431472328</c:v>
                </c:pt>
                <c:pt idx="13">
                  <c:v>95.735921620327517</c:v>
                </c:pt>
                <c:pt idx="14">
                  <c:v>97.531442766863208</c:v>
                </c:pt>
                <c:pt idx="15">
                  <c:v>99.017938399162389</c:v>
                </c:pt>
                <c:pt idx="16">
                  <c:v>100.44295264005432</c:v>
                </c:pt>
                <c:pt idx="17">
                  <c:v>101.84073143134421</c:v>
                </c:pt>
                <c:pt idx="18" formatCode="General">
                  <c:v>103.24728331502388</c:v>
                </c:pt>
                <c:pt idx="19" formatCode="General">
                  <c:v>104.63176438102874</c:v>
                </c:pt>
                <c:pt idx="20" formatCode="General">
                  <c:v>106.08753509594725</c:v>
                </c:pt>
                <c:pt idx="21" formatCode="General">
                  <c:v>107.53637752940608</c:v>
                </c:pt>
                <c:pt idx="22">
                  <c:v>109.0236505338477</c:v>
                </c:pt>
                <c:pt idx="23">
                  <c:v>110.56183658870491</c:v>
                </c:pt>
                <c:pt idx="24">
                  <c:v>112.0632263927413</c:v>
                </c:pt>
                <c:pt idx="25">
                  <c:v>113.4548209436939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83.754935408675848</c:v>
                </c:pt>
                <c:pt idx="1">
                  <c:v>86.110518196204779</c:v>
                </c:pt>
                <c:pt idx="2">
                  <c:v>88.460010967643569</c:v>
                </c:pt>
                <c:pt idx="3">
                  <c:v>85.730189879210783</c:v>
                </c:pt>
                <c:pt idx="4">
                  <c:v>89.716632905669215</c:v>
                </c:pt>
                <c:pt idx="5">
                  <c:v>90.881106851115689</c:v>
                </c:pt>
                <c:pt idx="6">
                  <c:v>97.789109348285308</c:v>
                </c:pt>
                <c:pt idx="7">
                  <c:v>89.398625286657577</c:v>
                </c:pt>
                <c:pt idx="8">
                  <c:v>86.475641103148178</c:v>
                </c:pt>
                <c:pt idx="9">
                  <c:v>86.095004238815108</c:v>
                </c:pt>
                <c:pt idx="10">
                  <c:v>96.229234986557927</c:v>
                </c:pt>
                <c:pt idx="11">
                  <c:v>95.24041431568422</c:v>
                </c:pt>
                <c:pt idx="12">
                  <c:v>91.865453764685952</c:v>
                </c:pt>
                <c:pt idx="13">
                  <c:v>92.80012555803863</c:v>
                </c:pt>
                <c:pt idx="14">
                  <c:v>93.890316766095097</c:v>
                </c:pt>
                <c:pt idx="15">
                  <c:v>94.744861668583425</c:v>
                </c:pt>
                <c:pt idx="16">
                  <c:v>95.559247035132813</c:v>
                </c:pt>
                <c:pt idx="17">
                  <c:v>96.396077383429784</c:v>
                </c:pt>
                <c:pt idx="18" formatCode="General">
                  <c:v>97.191778560104822</c:v>
                </c:pt>
                <c:pt idx="19" formatCode="General">
                  <c:v>98.187809773205089</c:v>
                </c:pt>
                <c:pt idx="20" formatCode="General">
                  <c:v>99.228296870123629</c:v>
                </c:pt>
                <c:pt idx="21" formatCode="General">
                  <c:v>100.29785025944255</c:v>
                </c:pt>
                <c:pt idx="22">
                  <c:v>101.44241272837327</c:v>
                </c:pt>
                <c:pt idx="23">
                  <c:v>102.60198514841515</c:v>
                </c:pt>
                <c:pt idx="24">
                  <c:v>103.78293994197017</c:v>
                </c:pt>
                <c:pt idx="25">
                  <c:v>104.90045757169713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211.41261310958225</c:v>
                </c:pt>
                <c:pt idx="1">
                  <c:v>229.52936300673045</c:v>
                </c:pt>
                <c:pt idx="2">
                  <c:v>242.33647024162511</c:v>
                </c:pt>
                <c:pt idx="3">
                  <c:v>249.20072154017262</c:v>
                </c:pt>
                <c:pt idx="4">
                  <c:v>272.47584644433107</c:v>
                </c:pt>
                <c:pt idx="5">
                  <c:v>294.58479184062378</c:v>
                </c:pt>
                <c:pt idx="6">
                  <c:v>310.91577066517402</c:v>
                </c:pt>
                <c:pt idx="7">
                  <c:v>294.67515432316804</c:v>
                </c:pt>
                <c:pt idx="8">
                  <c:v>290.76055757633628</c:v>
                </c:pt>
                <c:pt idx="9">
                  <c:v>302.23726701794146</c:v>
                </c:pt>
                <c:pt idx="10">
                  <c:v>336.7619579842775</c:v>
                </c:pt>
                <c:pt idx="11">
                  <c:v>343.91233794637822</c:v>
                </c:pt>
                <c:pt idx="12">
                  <c:v>338.63822577244719</c:v>
                </c:pt>
                <c:pt idx="13">
                  <c:v>345.72518835779999</c:v>
                </c:pt>
                <c:pt idx="14">
                  <c:v>353.04970026554082</c:v>
                </c:pt>
                <c:pt idx="15">
                  <c:v>359.38630434749558</c:v>
                </c:pt>
                <c:pt idx="16">
                  <c:v>365.25879785194655</c:v>
                </c:pt>
                <c:pt idx="17">
                  <c:v>370.89053295194367</c:v>
                </c:pt>
                <c:pt idx="18" formatCode="General">
                  <c:v>376.49564585143281</c:v>
                </c:pt>
                <c:pt idx="19" formatCode="General">
                  <c:v>381.87802216147622</c:v>
                </c:pt>
                <c:pt idx="20" formatCode="General">
                  <c:v>387.32190898778589</c:v>
                </c:pt>
                <c:pt idx="21" formatCode="General">
                  <c:v>392.64798330855621</c:v>
                </c:pt>
                <c:pt idx="22" formatCode="General">
                  <c:v>397.82833794233466</c:v>
                </c:pt>
                <c:pt idx="23" formatCode="General">
                  <c:v>402.91646835130234</c:v>
                </c:pt>
                <c:pt idx="24" formatCode="General">
                  <c:v>407.93393859743554</c:v>
                </c:pt>
                <c:pt idx="25" formatCode="General">
                  <c:v>412.71236449735193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100.95919152950053</c:v>
                </c:pt>
                <c:pt idx="1">
                  <c:v>85.412077245158017</c:v>
                </c:pt>
                <c:pt idx="2">
                  <c:v>95.000946295168774</c:v>
                </c:pt>
                <c:pt idx="3">
                  <c:v>103.5375044457369</c:v>
                </c:pt>
                <c:pt idx="4">
                  <c:v>103.94605629031476</c:v>
                </c:pt>
                <c:pt idx="5">
                  <c:v>123.55674281110716</c:v>
                </c:pt>
                <c:pt idx="6">
                  <c:v>131.62620675901081</c:v>
                </c:pt>
                <c:pt idx="7">
                  <c:v>136.00669684289403</c:v>
                </c:pt>
                <c:pt idx="8">
                  <c:v>158.59674937224895</c:v>
                </c:pt>
                <c:pt idx="9">
                  <c:v>178.86158026514505</c:v>
                </c:pt>
                <c:pt idx="10">
                  <c:v>178.61352669966107</c:v>
                </c:pt>
                <c:pt idx="11">
                  <c:v>179.66476251485116</c:v>
                </c:pt>
                <c:pt idx="12">
                  <c:v>194.70173554255987</c:v>
                </c:pt>
                <c:pt idx="13">
                  <c:v>205.46912790358709</c:v>
                </c:pt>
                <c:pt idx="14">
                  <c:v>216.56644054513595</c:v>
                </c:pt>
                <c:pt idx="15">
                  <c:v>227.17529645733089</c:v>
                </c:pt>
                <c:pt idx="16">
                  <c:v>237.63581196726332</c:v>
                </c:pt>
                <c:pt idx="17">
                  <c:v>248.07514585191208</c:v>
                </c:pt>
                <c:pt idx="18" formatCode="General">
                  <c:v>258.62249527807609</c:v>
                </c:pt>
                <c:pt idx="19" formatCode="General">
                  <c:v>269.2488664308047</c:v>
                </c:pt>
                <c:pt idx="20" formatCode="General">
                  <c:v>280.0387117557292</c:v>
                </c:pt>
                <c:pt idx="21" formatCode="General">
                  <c:v>290.86879968707365</c:v>
                </c:pt>
                <c:pt idx="22" formatCode="General">
                  <c:v>301.76357183958191</c:v>
                </c:pt>
                <c:pt idx="23" formatCode="General">
                  <c:v>312.73680229115075</c:v>
                </c:pt>
                <c:pt idx="24" formatCode="General">
                  <c:v>323.72474626016498</c:v>
                </c:pt>
                <c:pt idx="25" formatCode="General">
                  <c:v>334.59327432697717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14.697764819984789</c:v>
                </c:pt>
                <c:pt idx="1">
                  <c:v>12.834661692480362</c:v>
                </c:pt>
                <c:pt idx="2">
                  <c:v>14.184173821814841</c:v>
                </c:pt>
                <c:pt idx="3">
                  <c:v>15.376011807238658</c:v>
                </c:pt>
                <c:pt idx="4">
                  <c:v>16.19738638005196</c:v>
                </c:pt>
                <c:pt idx="5">
                  <c:v>18.751845260659387</c:v>
                </c:pt>
                <c:pt idx="6">
                  <c:v>19.89913012598268</c:v>
                </c:pt>
                <c:pt idx="7">
                  <c:v>20.461101955574012</c:v>
                </c:pt>
                <c:pt idx="8">
                  <c:v>23.715097906216762</c:v>
                </c:pt>
                <c:pt idx="9">
                  <c:v>26.593180919777684</c:v>
                </c:pt>
                <c:pt idx="10">
                  <c:v>25.882375375458583</c:v>
                </c:pt>
                <c:pt idx="11">
                  <c:v>26.34637251479781</c:v>
                </c:pt>
                <c:pt idx="12">
                  <c:v>28.705375003482111</c:v>
                </c:pt>
                <c:pt idx="13">
                  <c:v>30.263602955555189</c:v>
                </c:pt>
                <c:pt idx="14">
                  <c:v>31.875136133226892</c:v>
                </c:pt>
                <c:pt idx="15">
                  <c:v>33.426980253027942</c:v>
                </c:pt>
                <c:pt idx="16">
                  <c:v>34.970600660447005</c:v>
                </c:pt>
                <c:pt idx="17">
                  <c:v>36.523145039684486</c:v>
                </c:pt>
                <c:pt idx="18" formatCode="General">
                  <c:v>38.051079844271264</c:v>
                </c:pt>
                <c:pt idx="19" formatCode="General">
                  <c:v>39.577986277926335</c:v>
                </c:pt>
                <c:pt idx="20" formatCode="General">
                  <c:v>41.137120542238812</c:v>
                </c:pt>
                <c:pt idx="21" formatCode="General">
                  <c:v>42.70453219684137</c:v>
                </c:pt>
                <c:pt idx="22" formatCode="General">
                  <c:v>44.283198916051496</c:v>
                </c:pt>
                <c:pt idx="23" formatCode="General">
                  <c:v>45.86034874109157</c:v>
                </c:pt>
                <c:pt idx="24" formatCode="General">
                  <c:v>47.463638092580922</c:v>
                </c:pt>
                <c:pt idx="25" formatCode="General">
                  <c:v>49.043438651813645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99.089197902651549</c:v>
                </c:pt>
                <c:pt idx="1">
                  <c:v>43.12147038436359</c:v>
                </c:pt>
                <c:pt idx="2">
                  <c:v>84.547658618718884</c:v>
                </c:pt>
                <c:pt idx="3">
                  <c:v>69.138058667564124</c:v>
                </c:pt>
                <c:pt idx="4">
                  <c:v>69.954845076795266</c:v>
                </c:pt>
                <c:pt idx="5">
                  <c:v>83.301757456933146</c:v>
                </c:pt>
                <c:pt idx="6">
                  <c:v>27.002303337407632</c:v>
                </c:pt>
                <c:pt idx="7">
                  <c:v>29.432192219142692</c:v>
                </c:pt>
                <c:pt idx="8">
                  <c:v>16.596171709530033</c:v>
                </c:pt>
                <c:pt idx="9">
                  <c:v>26.88607280121613</c:v>
                </c:pt>
                <c:pt idx="10">
                  <c:v>95.880830691435605</c:v>
                </c:pt>
                <c:pt idx="11">
                  <c:v>172.76022276603067</c:v>
                </c:pt>
                <c:pt idx="12">
                  <c:v>39.299164972254204</c:v>
                </c:pt>
                <c:pt idx="13">
                  <c:v>15.633452399827814</c:v>
                </c:pt>
                <c:pt idx="14">
                  <c:v>82.603521847802156</c:v>
                </c:pt>
                <c:pt idx="15">
                  <c:v>56.899438998929455</c:v>
                </c:pt>
                <c:pt idx="16">
                  <c:v>31.868997400917642</c:v>
                </c:pt>
                <c:pt idx="17">
                  <c:v>128.76241342771939</c:v>
                </c:pt>
                <c:pt idx="18">
                  <c:v>37.802675228286056</c:v>
                </c:pt>
                <c:pt idx="19">
                  <c:v>1.5963480185983547</c:v>
                </c:pt>
                <c:pt idx="20">
                  <c:v>106.03309779114257</c:v>
                </c:pt>
                <c:pt idx="21">
                  <c:v>31.05047253693132</c:v>
                </c:pt>
                <c:pt idx="22">
                  <c:v>64.558561655457552</c:v>
                </c:pt>
                <c:pt idx="23">
                  <c:v>74.678607341184431</c:v>
                </c:pt>
                <c:pt idx="24">
                  <c:v>34.971900151447365</c:v>
                </c:pt>
                <c:pt idx="25">
                  <c:v>158.32656659771354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120.6562202931253</c:v>
                </c:pt>
                <c:pt idx="1">
                  <c:v>47.863604566636312</c:v>
                </c:pt>
                <c:pt idx="2">
                  <c:v>102.64675370167794</c:v>
                </c:pt>
                <c:pt idx="3">
                  <c:v>85.880589640524278</c:v>
                </c:pt>
                <c:pt idx="4">
                  <c:v>77.731930129671042</c:v>
                </c:pt>
                <c:pt idx="5">
                  <c:v>108.56404607473803</c:v>
                </c:pt>
                <c:pt idx="6">
                  <c:v>33.509844515508398</c:v>
                </c:pt>
                <c:pt idx="7">
                  <c:v>35.987798414377352</c:v>
                </c:pt>
                <c:pt idx="8">
                  <c:v>18.531636294242329</c:v>
                </c:pt>
                <c:pt idx="9">
                  <c:v>29.48860449113824</c:v>
                </c:pt>
                <c:pt idx="10">
                  <c:v>106.61216952794926</c:v>
                </c:pt>
                <c:pt idx="11">
                  <c:v>176.29493090437899</c:v>
                </c:pt>
                <c:pt idx="12">
                  <c:v>34.560532458272817</c:v>
                </c:pt>
                <c:pt idx="13">
                  <c:v>11.649214200970073</c:v>
                </c:pt>
                <c:pt idx="14">
                  <c:v>70.03056740270614</c:v>
                </c:pt>
                <c:pt idx="15">
                  <c:v>53.375525984465952</c:v>
                </c:pt>
                <c:pt idx="16">
                  <c:v>28.276804800187421</c:v>
                </c:pt>
                <c:pt idx="17">
                  <c:v>132.87245474046961</c:v>
                </c:pt>
                <c:pt idx="18">
                  <c:v>32.988591510431569</c:v>
                </c:pt>
                <c:pt idx="19">
                  <c:v>1.7647217851406292</c:v>
                </c:pt>
                <c:pt idx="20">
                  <c:v>97.029890430374451</c:v>
                </c:pt>
                <c:pt idx="21">
                  <c:v>35.074335830452625</c:v>
                </c:pt>
                <c:pt idx="22">
                  <c:v>52.657702898153566</c:v>
                </c:pt>
                <c:pt idx="23">
                  <c:v>72.448011015970366</c:v>
                </c:pt>
                <c:pt idx="24">
                  <c:v>27.445465274232749</c:v>
                </c:pt>
                <c:pt idx="25">
                  <c:v>145.02305311420466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125.12247218995746</c:v>
                </c:pt>
                <c:pt idx="1">
                  <c:v>69.67923886602145</c:v>
                </c:pt>
                <c:pt idx="2">
                  <c:v>117.96718836435215</c:v>
                </c:pt>
                <c:pt idx="3">
                  <c:v>102.10881986355933</c:v>
                </c:pt>
                <c:pt idx="4">
                  <c:v>92.967387230334623</c:v>
                </c:pt>
                <c:pt idx="5">
                  <c:v>136.97459573338844</c:v>
                </c:pt>
                <c:pt idx="6">
                  <c:v>30.90096062902888</c:v>
                </c:pt>
                <c:pt idx="7">
                  <c:v>40.770059801989063</c:v>
                </c:pt>
                <c:pt idx="8">
                  <c:v>26.002449817594655</c:v>
                </c:pt>
                <c:pt idx="9">
                  <c:v>31.076502211328989</c:v>
                </c:pt>
                <c:pt idx="10">
                  <c:v>107.18063426192548</c:v>
                </c:pt>
                <c:pt idx="11">
                  <c:v>156.98165131280132</c:v>
                </c:pt>
                <c:pt idx="12">
                  <c:v>24.965926863597208</c:v>
                </c:pt>
                <c:pt idx="13">
                  <c:v>13.377495045573635</c:v>
                </c:pt>
                <c:pt idx="14">
                  <c:v>64.259822470670713</c:v>
                </c:pt>
                <c:pt idx="15">
                  <c:v>47.913026188349534</c:v>
                </c:pt>
                <c:pt idx="16">
                  <c:v>26.136623431063093</c:v>
                </c:pt>
                <c:pt idx="17">
                  <c:v>159.5835416397299</c:v>
                </c:pt>
                <c:pt idx="18">
                  <c:v>34.581780232515825</c:v>
                </c:pt>
                <c:pt idx="19">
                  <c:v>1.6233622169730049</c:v>
                </c:pt>
                <c:pt idx="20">
                  <c:v>84.81407391797498</c:v>
                </c:pt>
                <c:pt idx="21">
                  <c:v>52.883253815713658</c:v>
                </c:pt>
                <c:pt idx="22">
                  <c:v>63.278153097288531</c:v>
                </c:pt>
                <c:pt idx="23">
                  <c:v>80.564487734276156</c:v>
                </c:pt>
                <c:pt idx="24">
                  <c:v>22.369915544417388</c:v>
                </c:pt>
                <c:pt idx="25">
                  <c:v>141.33157751957435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21.567022390473753</c:v>
                </c:pt>
                <c:pt idx="1">
                  <c:v>4.7421341822727214</c:v>
                </c:pt>
                <c:pt idx="2">
                  <c:v>18.099095082959053</c:v>
                </c:pt>
                <c:pt idx="3">
                  <c:v>16.742530972960154</c:v>
                </c:pt>
                <c:pt idx="4">
                  <c:v>7.7770850528757762</c:v>
                </c:pt>
                <c:pt idx="5">
                  <c:v>25.262288617804884</c:v>
                </c:pt>
                <c:pt idx="6">
                  <c:v>6.5075411781007659</c:v>
                </c:pt>
                <c:pt idx="7">
                  <c:v>6.5556061952346596</c:v>
                </c:pt>
                <c:pt idx="8">
                  <c:v>1.935464584712296</c:v>
                </c:pt>
                <c:pt idx="9">
                  <c:v>2.6025316899221096</c:v>
                </c:pt>
                <c:pt idx="10">
                  <c:v>10.731338836513657</c:v>
                </c:pt>
                <c:pt idx="11">
                  <c:v>3.5347081383483214</c:v>
                </c:pt>
                <c:pt idx="12">
                  <c:v>-4.7386325139813863</c:v>
                </c:pt>
                <c:pt idx="13">
                  <c:v>-3.9842381988577404</c:v>
                </c:pt>
                <c:pt idx="14">
                  <c:v>-12.572954445096016</c:v>
                </c:pt>
                <c:pt idx="15">
                  <c:v>-3.5239130144635027</c:v>
                </c:pt>
                <c:pt idx="16">
                  <c:v>-3.5921926007302218</c:v>
                </c:pt>
                <c:pt idx="17">
                  <c:v>4.1100413127502122</c:v>
                </c:pt>
                <c:pt idx="18">
                  <c:v>-4.8140837178544871</c:v>
                </c:pt>
                <c:pt idx="19">
                  <c:v>0.16837376654227443</c:v>
                </c:pt>
                <c:pt idx="20">
                  <c:v>-9.0032073607681156</c:v>
                </c:pt>
                <c:pt idx="21">
                  <c:v>4.0238632935213055</c:v>
                </c:pt>
                <c:pt idx="22">
                  <c:v>-11.900858757303986</c:v>
                </c:pt>
                <c:pt idx="23">
                  <c:v>-2.2305963252140657</c:v>
                </c:pt>
                <c:pt idx="24">
                  <c:v>-7.5264348772146157</c:v>
                </c:pt>
                <c:pt idx="25">
                  <c:v>-13.30351348350888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4.4662518968321621</c:v>
                </c:pt>
                <c:pt idx="1">
                  <c:v>21.815634299385138</c:v>
                </c:pt>
                <c:pt idx="2">
                  <c:v>15.320434662674216</c:v>
                </c:pt>
                <c:pt idx="3">
                  <c:v>16.228230223035055</c:v>
                </c:pt>
                <c:pt idx="4">
                  <c:v>15.235457100663581</c:v>
                </c:pt>
                <c:pt idx="5">
                  <c:v>28.41054965865041</c:v>
                </c:pt>
                <c:pt idx="6">
                  <c:v>-2.6088838864795179</c:v>
                </c:pt>
                <c:pt idx="7">
                  <c:v>4.7822613876117117</c:v>
                </c:pt>
                <c:pt idx="8">
                  <c:v>7.4708135233523265</c:v>
                </c:pt>
                <c:pt idx="9">
                  <c:v>1.5878977201907496</c:v>
                </c:pt>
                <c:pt idx="10">
                  <c:v>0.56846473397621367</c:v>
                </c:pt>
                <c:pt idx="11">
                  <c:v>-19.313279591577668</c:v>
                </c:pt>
                <c:pt idx="12">
                  <c:v>-9.5946055946756097</c:v>
                </c:pt>
                <c:pt idx="13">
                  <c:v>1.728280844603562</c:v>
                </c:pt>
                <c:pt idx="14">
                  <c:v>-5.7707449320354272</c:v>
                </c:pt>
                <c:pt idx="15">
                  <c:v>-5.4624997961164183</c:v>
                </c:pt>
                <c:pt idx="16">
                  <c:v>-2.1401813691243277</c:v>
                </c:pt>
                <c:pt idx="17">
                  <c:v>26.711086899260295</c:v>
                </c:pt>
                <c:pt idx="18">
                  <c:v>1.5931887220842569</c:v>
                </c:pt>
                <c:pt idx="19">
                  <c:v>-0.14135956816762429</c:v>
                </c:pt>
                <c:pt idx="20">
                  <c:v>-12.215816512399471</c:v>
                </c:pt>
                <c:pt idx="21">
                  <c:v>17.808917985261033</c:v>
                </c:pt>
                <c:pt idx="22">
                  <c:v>10.620450199134964</c:v>
                </c:pt>
                <c:pt idx="23">
                  <c:v>8.1164767183057904</c:v>
                </c:pt>
                <c:pt idx="24">
                  <c:v>-5.0755497298153607</c:v>
                </c:pt>
                <c:pt idx="25">
                  <c:v>-3.6914755946303046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5.8918678545228715</c:v>
                </c:pt>
                <c:pt idx="1">
                  <c:v>6.9383926814585291</c:v>
                </c:pt>
                <c:pt idx="2">
                  <c:v>6.7436380642582643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2.5640131374056998</c:v>
                </c:pt>
                <c:pt idx="1">
                  <c:v>2.7524190864471865</c:v>
                </c:pt>
                <c:pt idx="2">
                  <c:v>3.755453031587082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1.6055635366838554</c:v>
                </c:pt>
                <c:pt idx="1">
                  <c:v>1.9269993654563722</c:v>
                </c:pt>
                <c:pt idx="2">
                  <c:v>1.6654473866509045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1.7500453217359699</c:v>
                </c:pt>
                <c:pt idx="1">
                  <c:v>2.0694952695642153</c:v>
                </c:pt>
                <c:pt idx="2">
                  <c:v>2.1973552979785689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0.98681241420065335</c:v>
                </c:pt>
                <c:pt idx="1">
                  <c:v>1.0656704588213293</c:v>
                </c:pt>
                <c:pt idx="2">
                  <c:v>1.401435787551284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1.5986524406774727</c:v>
                </c:pt>
                <c:pt idx="1">
                  <c:v>1.6957560670363259</c:v>
                </c:pt>
                <c:pt idx="2">
                  <c:v>1.674908428105248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5.7010975582909902</c:v>
                </c:pt>
                <c:pt idx="1">
                  <c:v>6.1307829385841162</c:v>
                </c:pt>
                <c:pt idx="2">
                  <c:v>5.7766394182393421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10.27236494592867</c:v>
                </c:pt>
                <c:pt idx="1">
                  <c:v>10.137922896917361</c:v>
                </c:pt>
                <c:pt idx="2">
                  <c:v>8.460729880528147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2.3367379261369496</c:v>
                </c:pt>
                <c:pt idx="1">
                  <c:v>1.9874196696467623</c:v>
                </c:pt>
                <c:pt idx="2">
                  <c:v>1.3455710374011856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7.6562444807645695</c:v>
                </c:pt>
                <c:pt idx="1">
                  <c:v>7.6408929875224407</c:v>
                </c:pt>
                <c:pt idx="2">
                  <c:v>8.6009621372970422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2.2477562812782308</c:v>
                </c:pt>
                <c:pt idx="1">
                  <c:v>1.8970244663021723</c:v>
                </c:pt>
                <c:pt idx="2">
                  <c:v>1.8638299373733545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9.4919242202880352E-2</c:v>
                </c:pt>
                <c:pt idx="1">
                  <c:v>0.10148115604055453</c:v>
                </c:pt>
                <c:pt idx="2">
                  <c:v>8.7493214023439764E-2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6.3047538340644458</c:v>
                </c:pt>
                <c:pt idx="1">
                  <c:v>5.5797494734151893</c:v>
                </c:pt>
                <c:pt idx="2">
                  <c:v>4.5711646137373574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1.8462686637934267</c:v>
                </c:pt>
                <c:pt idx="1">
                  <c:v>2.0169661741583429</c:v>
                </c:pt>
                <c:pt idx="2">
                  <c:v>2.8502116138822666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3.8386678084296495</c:v>
                </c:pt>
                <c:pt idx="1">
                  <c:v>3.0281059652237721</c:v>
                </c:pt>
                <c:pt idx="2">
                  <c:v>3.4104582046220675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4.440408191075754</c:v>
                </c:pt>
                <c:pt idx="1">
                  <c:v>4.166156939097128</c:v>
                </c:pt>
                <c:pt idx="2">
                  <c:v>4.3421276498398553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5.0272243850454412</c:v>
                </c:pt>
                <c:pt idx="1">
                  <c:v>5.9027498369247189</c:v>
                </c:pt>
                <c:pt idx="2">
                  <c:v>6.3579947539689057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4.1109658167556633</c:v>
                </c:pt>
                <c:pt idx="1">
                  <c:v>4.9386036890060634</c:v>
                </c:pt>
                <c:pt idx="2">
                  <c:v>5.5032873973509613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4.1595321356927482</c:v>
                </c:pt>
                <c:pt idx="1">
                  <c:v>4.4700111922707499</c:v>
                </c:pt>
                <c:pt idx="2">
                  <c:v>5.0105980187901151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4.9531427983496865</c:v>
                </c:pt>
                <c:pt idx="1">
                  <c:v>6.2430265171948847</c:v>
                </c:pt>
                <c:pt idx="2">
                  <c:v>7.3824236482613559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0.92956888943889759</c:v>
                </c:pt>
                <c:pt idx="1">
                  <c:v>0.66989354017878877</c:v>
                </c:pt>
                <c:pt idx="2">
                  <c:v>0.72099746124579323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4.9116255388764216</c:v>
                </c:pt>
                <c:pt idx="1">
                  <c:v>4.0271407074153966</c:v>
                </c:pt>
                <c:pt idx="2">
                  <c:v>3.4633665498376756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3.3832545088066222</c:v>
                </c:pt>
                <c:pt idx="1">
                  <c:v>3.0693847193282187</c:v>
                </c:pt>
                <c:pt idx="2">
                  <c:v>2.5823347438901556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1.8949383516739022</c:v>
                </c:pt>
                <c:pt idx="1">
                  <c:v>1.6260709560104674</c:v>
                </c:pt>
                <c:pt idx="2">
                  <c:v>1.408667248624329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2.0794377053725506</c:v>
                </c:pt>
                <c:pt idx="1">
                  <c:v>1.5782643856680698</c:v>
                </c:pt>
                <c:pt idx="2">
                  <c:v>1.2056556373866434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9.4141362327959754</c:v>
                </c:pt>
                <c:pt idx="1">
                  <c:v>8.3396188603108552</c:v>
                </c:pt>
                <c:pt idx="2">
                  <c:v>7.6172488375686491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-8.7670253244456831</c:v>
                </c:pt>
                <c:pt idx="1">
                  <c:v>18.736926917440769</c:v>
                </c:pt>
                <c:pt idx="2">
                  <c:v>5.593101472861548</c:v>
                </c:pt>
                <c:pt idx="3">
                  <c:v>28.1629160531769</c:v>
                </c:pt>
                <c:pt idx="4">
                  <c:v>-11.64514525267262</c:v>
                </c:pt>
                <c:pt idx="5">
                  <c:v>-28.907885186253253</c:v>
                </c:pt>
                <c:pt idx="6">
                  <c:v>11.800553478651523</c:v>
                </c:pt>
                <c:pt idx="7">
                  <c:v>75.194671645023277</c:v>
                </c:pt>
                <c:pt idx="8">
                  <c:v>26.281886196217272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72.611141450272896</c:v>
                </c:pt>
                <c:pt idx="1">
                  <c:v>85.868145852104377</c:v>
                </c:pt>
                <c:pt idx="2">
                  <c:v>67.212343861045582</c:v>
                </c:pt>
                <c:pt idx="3">
                  <c:v>130.53697676492817</c:v>
                </c:pt>
                <c:pt idx="4">
                  <c:v>54.370517248521054</c:v>
                </c:pt>
                <c:pt idx="5">
                  <c:v>69.131352363594189</c:v>
                </c:pt>
                <c:pt idx="6">
                  <c:v>114.8494537162689</c:v>
                </c:pt>
                <c:pt idx="7">
                  <c:v>268.52017866737793</c:v>
                </c:pt>
                <c:pt idx="8">
                  <c:v>122.16931871533757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4.4662518968321621</c:v>
                </c:pt>
                <c:pt idx="1">
                  <c:v>21.815634299385138</c:v>
                </c:pt>
                <c:pt idx="2">
                  <c:v>15.320434662674216</c:v>
                </c:pt>
                <c:pt idx="3">
                  <c:v>16.228230223035055</c:v>
                </c:pt>
                <c:pt idx="4">
                  <c:v>15.235457100663581</c:v>
                </c:pt>
                <c:pt idx="5">
                  <c:v>28.41054965865041</c:v>
                </c:pt>
                <c:pt idx="6">
                  <c:v>-2.6088838864795179</c:v>
                </c:pt>
                <c:pt idx="7">
                  <c:v>4.7822613876117117</c:v>
                </c:pt>
                <c:pt idx="8">
                  <c:v>7.4708135233523265</c:v>
                </c:pt>
                <c:pt idx="9">
                  <c:v>1.5878977201907496</c:v>
                </c:pt>
                <c:pt idx="10">
                  <c:v>0.56846473397621367</c:v>
                </c:pt>
                <c:pt idx="11">
                  <c:v>-19.313279591577668</c:v>
                </c:pt>
                <c:pt idx="12">
                  <c:v>-9.5946055946756097</c:v>
                </c:pt>
                <c:pt idx="13">
                  <c:v>1.728280844603562</c:v>
                </c:pt>
                <c:pt idx="14">
                  <c:v>-5.7707449320354272</c:v>
                </c:pt>
                <c:pt idx="15">
                  <c:v>-5.4624997961164183</c:v>
                </c:pt>
                <c:pt idx="16">
                  <c:v>-2.1401813691243277</c:v>
                </c:pt>
                <c:pt idx="17">
                  <c:v>26.711086899260295</c:v>
                </c:pt>
                <c:pt idx="18">
                  <c:v>1.5931887220842569</c:v>
                </c:pt>
                <c:pt idx="19">
                  <c:v>-0.14135956816762429</c:v>
                </c:pt>
                <c:pt idx="20">
                  <c:v>-12.215816512399471</c:v>
                </c:pt>
                <c:pt idx="21">
                  <c:v>17.808917985261033</c:v>
                </c:pt>
                <c:pt idx="22">
                  <c:v>10.620450199134964</c:v>
                </c:pt>
                <c:pt idx="23">
                  <c:v>8.1164767183057904</c:v>
                </c:pt>
                <c:pt idx="24">
                  <c:v>-5.0755497298153607</c:v>
                </c:pt>
                <c:pt idx="25">
                  <c:v>-3.6914755946303046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64.7016021828519</c:v>
                </c:pt>
                <c:pt idx="1">
                  <c:v>57.467716532485696</c:v>
                </c:pt>
                <c:pt idx="2">
                  <c:v>55.458860121997539</c:v>
                </c:pt>
                <c:pt idx="3">
                  <c:v>66.70909088448866</c:v>
                </c:pt>
                <c:pt idx="4">
                  <c:v>58.60283661716123</c:v>
                </c:pt>
                <c:pt idx="5">
                  <c:v>87.749391043730498</c:v>
                </c:pt>
                <c:pt idx="6">
                  <c:v>9.4414073678174333</c:v>
                </c:pt>
                <c:pt idx="7">
                  <c:v>26.475664345229745</c:v>
                </c:pt>
                <c:pt idx="8">
                  <c:v>15.50585794403019</c:v>
                </c:pt>
                <c:pt idx="9">
                  <c:v>14.954621077344488</c:v>
                </c:pt>
                <c:pt idx="10">
                  <c:v>48.471902981846995</c:v>
                </c:pt>
                <c:pt idx="11">
                  <c:v>61.703373589653737</c:v>
                </c:pt>
                <c:pt idx="12">
                  <c:v>7.4279787739404313</c:v>
                </c:pt>
                <c:pt idx="13">
                  <c:v>8.5740123304185669</c:v>
                </c:pt>
                <c:pt idx="14">
                  <c:v>19.756836134372929</c:v>
                </c:pt>
                <c:pt idx="15">
                  <c:v>16.557202389949783</c:v>
                </c:pt>
                <c:pt idx="16">
                  <c:v>9.4824663937797755</c:v>
                </c:pt>
                <c:pt idx="17">
                  <c:v>110.98081990683707</c:v>
                </c:pt>
                <c:pt idx="18">
                  <c:v>18.931090804532957</c:v>
                </c:pt>
                <c:pt idx="19">
                  <c:v>0.62506605355818023</c:v>
                </c:pt>
                <c:pt idx="20">
                  <c:v>28.091436890267978</c:v>
                </c:pt>
                <c:pt idx="21">
                  <c:v>39.120906970777625</c:v>
                </c:pt>
                <c:pt idx="22">
                  <c:v>35.74249610353457</c:v>
                </c:pt>
                <c:pt idx="23">
                  <c:v>50.125649748569792</c:v>
                </c:pt>
                <c:pt idx="24">
                  <c:v>4.3893842086471935</c:v>
                </c:pt>
                <c:pt idx="25">
                  <c:v>68.221757241625724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automation/Data/Results/Workbooks/LSIPs/WW_LSIP/WW_LSIP_Database.Main.xlsx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Midlands and Warwickshire</v>
      </c>
      <c r="L1" s="19" t="str">
        <f>CONCATENATE("Industry Table 1.1  Employment by Industry Sector (SIC 2007), ",B$5,"-",F$5,", ",Info!B5)</f>
        <v>Industry Table 1.1  Employment by Industry Sector (SIC 2007), 2015-2035, West Midlands and Warwickshire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37.049999999999947</v>
      </c>
      <c r="N5" s="11">
        <f t="shared" si="1"/>
        <v>33.338999999999977</v>
      </c>
      <c r="O5" s="11">
        <f t="shared" si="1"/>
        <v>28.388999999999999</v>
      </c>
      <c r="P5" s="11">
        <f t="shared" si="1"/>
        <v>28.357000000000003</v>
      </c>
      <c r="Q5" s="11">
        <f t="shared" si="1"/>
        <v>28.315000000000012</v>
      </c>
      <c r="R5" s="40">
        <f t="shared" ref="R5:R10" si="2">IF(D$5-B$5 &lt;&gt; 0,(EXP(LN(D7/B7)/(D$5-B$5))-1)*100,0)</f>
        <v>-5.1860201767810477</v>
      </c>
      <c r="S5" s="40">
        <f t="shared" si="0"/>
        <v>-1.7398797089951401E-2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179.91099999999938</v>
      </c>
      <c r="N6" s="11">
        <f t="shared" si="1"/>
        <v>184.28299999999984</v>
      </c>
      <c r="O6" s="11">
        <f t="shared" si="1"/>
        <v>168.86200000000048</v>
      </c>
      <c r="P6" s="11">
        <f t="shared" si="1"/>
        <v>167.6689999999997</v>
      </c>
      <c r="Q6" s="11">
        <f t="shared" si="1"/>
        <v>154.57599999999996</v>
      </c>
      <c r="R6" s="40">
        <f t="shared" si="2"/>
        <v>-1.2596090891159983</v>
      </c>
      <c r="S6" s="40">
        <f t="shared" si="0"/>
        <v>-0.5875731871555212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37.049999999999947</v>
      </c>
      <c r="C7" s="11">
        <f t="array" ref="C7:C12">MMULT(aggregation!$B$3:$W$8,'Ind T2'!C5:C26)</f>
        <v>33.338999999999977</v>
      </c>
      <c r="D7" s="11">
        <f t="array" ref="D7:D12">MMULT(aggregation!$B$3:$W$8,'Ind T2'!D5:D26)</f>
        <v>28.388999999999999</v>
      </c>
      <c r="E7" s="11">
        <f t="array" ref="E7:E12">MMULT(aggregation!$B$3:$W$8,'Ind T2'!E5:E26)</f>
        <v>28.357000000000003</v>
      </c>
      <c r="F7" s="11">
        <f t="array" ref="F7:F12">MMULT(aggregation!$B$3:$W$8,'Ind T2'!F5:F26)</f>
        <v>28.315000000000012</v>
      </c>
      <c r="G7" s="11"/>
      <c r="H7" s="11">
        <f>F7-D7</f>
        <v>-7.3999999999987409E-2</v>
      </c>
      <c r="I7" s="11">
        <f t="array" ref="I7:I12">MMULT(aggregation!$B$3:$W$8,'RD T1'!AB7:AB28)</f>
        <v>12.79763248386389</v>
      </c>
      <c r="J7" s="11">
        <f>SUM(H7:I7)</f>
        <v>12.723632483863902</v>
      </c>
      <c r="K7" s="11"/>
      <c r="L7" t="str">
        <f t="shared" si="1"/>
        <v>Construction</v>
      </c>
      <c r="M7" s="11">
        <f t="shared" si="1"/>
        <v>99.825000000000045</v>
      </c>
      <c r="N7" s="11">
        <f t="shared" si="1"/>
        <v>117.44599999999986</v>
      </c>
      <c r="O7" s="11">
        <f t="shared" si="1"/>
        <v>113.08700000000005</v>
      </c>
      <c r="P7" s="11">
        <f t="shared" si="1"/>
        <v>113.82100000000014</v>
      </c>
      <c r="Q7" s="11">
        <f t="shared" si="1"/>
        <v>116.55400000000014</v>
      </c>
      <c r="R7" s="40">
        <f>IF(D$5-B$5 &lt;&gt; 0,(EXP(LN(D9/B9)/(D$5-B$5))-1)*100,0)</f>
        <v>2.5261555573287131</v>
      </c>
      <c r="S7" s="40">
        <f t="shared" si="0"/>
        <v>0.20151778097607931</v>
      </c>
    </row>
    <row r="8" spans="1:19" x14ac:dyDescent="0.2">
      <c r="A8" t="str">
        <f>name!C5</f>
        <v>Manufacturing</v>
      </c>
      <c r="B8" s="11">
        <v>179.91099999999938</v>
      </c>
      <c r="C8" s="11">
        <v>184.28299999999984</v>
      </c>
      <c r="D8" s="11">
        <v>168.86200000000048</v>
      </c>
      <c r="E8" s="11">
        <v>167.6689999999997</v>
      </c>
      <c r="F8" s="11">
        <v>154.57599999999996</v>
      </c>
      <c r="G8" s="11"/>
      <c r="H8" s="11">
        <f t="shared" ref="H8:H12" si="3">F8-D8</f>
        <v>-14.286000000000513</v>
      </c>
      <c r="I8" s="11">
        <v>69.078425411535903</v>
      </c>
      <c r="J8" s="11">
        <f t="shared" ref="J8:J12" si="4">SUM(H8:I8)</f>
        <v>54.79242541153539</v>
      </c>
      <c r="K8" s="11"/>
      <c r="L8" t="str">
        <f t="shared" si="1"/>
        <v>Trade, accomod. and transport</v>
      </c>
      <c r="M8" s="11">
        <f t="shared" si="1"/>
        <v>462.21499999999975</v>
      </c>
      <c r="N8" s="11">
        <f t="shared" si="1"/>
        <v>476.59299999999962</v>
      </c>
      <c r="O8" s="11">
        <f t="shared" si="1"/>
        <v>471.34900000000033</v>
      </c>
      <c r="P8" s="11">
        <f t="shared" si="1"/>
        <v>490.37800000000016</v>
      </c>
      <c r="Q8" s="11">
        <f t="shared" si="1"/>
        <v>517.33900000000006</v>
      </c>
      <c r="R8" s="40">
        <f t="shared" si="2"/>
        <v>0.39213977342127393</v>
      </c>
      <c r="S8" s="40">
        <f t="shared" si="0"/>
        <v>0.62259390449306284</v>
      </c>
    </row>
    <row r="9" spans="1:19" x14ac:dyDescent="0.2">
      <c r="A9" t="str">
        <f>name!C6</f>
        <v>Construction</v>
      </c>
      <c r="B9" s="11">
        <v>99.825000000000045</v>
      </c>
      <c r="C9" s="11">
        <v>117.44599999999986</v>
      </c>
      <c r="D9" s="11">
        <v>113.08700000000005</v>
      </c>
      <c r="E9" s="11">
        <v>113.82100000000014</v>
      </c>
      <c r="F9" s="11">
        <v>116.55400000000014</v>
      </c>
      <c r="G9" s="11"/>
      <c r="H9" s="11">
        <f t="shared" si="3"/>
        <v>3.4670000000000982</v>
      </c>
      <c r="I9" s="11">
        <v>47.897255287039847</v>
      </c>
      <c r="J9" s="11">
        <f t="shared" si="4"/>
        <v>51.364255287039946</v>
      </c>
      <c r="K9" s="11"/>
      <c r="L9" t="str">
        <f t="shared" si="1"/>
        <v>Business and other services</v>
      </c>
      <c r="M9" s="11">
        <f t="shared" si="1"/>
        <v>485.72100000000012</v>
      </c>
      <c r="N9" s="11">
        <f t="shared" si="1"/>
        <v>523.39800000000014</v>
      </c>
      <c r="O9" s="11">
        <f t="shared" si="1"/>
        <v>514.38599999999974</v>
      </c>
      <c r="P9" s="11">
        <f t="shared" si="1"/>
        <v>526.99500000000035</v>
      </c>
      <c r="Q9" s="11">
        <f t="shared" si="1"/>
        <v>550.79999999999973</v>
      </c>
      <c r="R9" s="40">
        <f t="shared" si="2"/>
        <v>1.1533922893889992</v>
      </c>
      <c r="S9" s="40">
        <f t="shared" si="0"/>
        <v>0.45702659857527195</v>
      </c>
    </row>
    <row r="10" spans="1:19" x14ac:dyDescent="0.2">
      <c r="A10" t="str">
        <f>name!C7</f>
        <v>Trade, accomod. and transport</v>
      </c>
      <c r="B10" s="11">
        <v>462.21499999999975</v>
      </c>
      <c r="C10" s="11">
        <v>476.59299999999962</v>
      </c>
      <c r="D10" s="11">
        <v>471.34900000000033</v>
      </c>
      <c r="E10" s="11">
        <v>490.37800000000016</v>
      </c>
      <c r="F10" s="11">
        <v>517.33900000000006</v>
      </c>
      <c r="G10" s="11"/>
      <c r="H10" s="11">
        <f t="shared" si="3"/>
        <v>45.989999999999725</v>
      </c>
      <c r="I10" s="11">
        <v>238.45841061925216</v>
      </c>
      <c r="J10" s="11">
        <f t="shared" si="4"/>
        <v>284.44841061925189</v>
      </c>
      <c r="K10" s="11"/>
      <c r="L10" t="str">
        <f t="shared" si="1"/>
        <v>Non-marketed services</v>
      </c>
      <c r="M10" s="11">
        <f t="shared" si="1"/>
        <v>417.07400000000064</v>
      </c>
      <c r="N10" s="11">
        <f t="shared" si="1"/>
        <v>444.2560000000002</v>
      </c>
      <c r="O10" s="11">
        <f t="shared" si="1"/>
        <v>442.89200000000034</v>
      </c>
      <c r="P10" s="11">
        <f t="shared" si="1"/>
        <v>460.94399999999973</v>
      </c>
      <c r="Q10" s="11">
        <f t="shared" si="1"/>
        <v>487.8309999999999</v>
      </c>
      <c r="R10" s="40">
        <f t="shared" si="2"/>
        <v>1.2084896108337073</v>
      </c>
      <c r="S10" s="40">
        <f t="shared" si="0"/>
        <v>0.64636723757096615</v>
      </c>
    </row>
    <row r="11" spans="1:19" x14ac:dyDescent="0.2">
      <c r="A11" t="str">
        <f>name!C8</f>
        <v>Business and other services</v>
      </c>
      <c r="B11" s="11">
        <v>485.72100000000012</v>
      </c>
      <c r="C11" s="11">
        <v>523.39800000000014</v>
      </c>
      <c r="D11" s="11">
        <v>514.38599999999974</v>
      </c>
      <c r="E11" s="11">
        <v>526.99500000000035</v>
      </c>
      <c r="F11" s="11">
        <v>550.79999999999973</v>
      </c>
      <c r="G11" s="11"/>
      <c r="H11" s="11">
        <f t="shared" si="3"/>
        <v>36.413999999999987</v>
      </c>
      <c r="I11" s="11">
        <v>251.43470731396172</v>
      </c>
      <c r="J11" s="11">
        <f t="shared" si="4"/>
        <v>287.84870731396171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417.07400000000064</v>
      </c>
      <c r="C12" s="11">
        <v>444.2560000000002</v>
      </c>
      <c r="D12" s="11">
        <v>442.89200000000034</v>
      </c>
      <c r="E12" s="11">
        <v>460.94399999999973</v>
      </c>
      <c r="F12" s="11">
        <v>487.8309999999999</v>
      </c>
      <c r="G12" s="11"/>
      <c r="H12" s="11">
        <f t="shared" si="3"/>
        <v>44.938999999999567</v>
      </c>
      <c r="I12" s="11">
        <v>249.15299752379741</v>
      </c>
      <c r="J12" s="11">
        <f t="shared" si="4"/>
        <v>294.09199752379698</v>
      </c>
      <c r="K12" s="11"/>
      <c r="L12" s="24" t="str">
        <f t="shared" ref="L12:Q12" si="5">A14</f>
        <v>All industries</v>
      </c>
      <c r="M12" s="34">
        <f t="shared" si="5"/>
        <v>1681.7959999999998</v>
      </c>
      <c r="N12" s="34">
        <f t="shared" si="5"/>
        <v>1779.3149999999996</v>
      </c>
      <c r="O12" s="34">
        <f t="shared" si="5"/>
        <v>1738.9650000000008</v>
      </c>
      <c r="P12" s="34">
        <f t="shared" si="5"/>
        <v>1788.164</v>
      </c>
      <c r="Q12" s="34">
        <f t="shared" si="5"/>
        <v>1855.4149999999997</v>
      </c>
      <c r="R12" s="43">
        <f>IF(D$5-B$5 &lt;&gt; 0,(EXP(LN(D14/B14)/(D$5-B$5))-1)*100,0)</f>
        <v>0.67079660252968853</v>
      </c>
      <c r="S12" s="43">
        <f>F41</f>
        <v>0.43305687324404207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1681.7959999999998</v>
      </c>
      <c r="C14" s="34">
        <f t="shared" ref="C14:F14" si="6">SUM(C7:C12)</f>
        <v>1779.3149999999996</v>
      </c>
      <c r="D14" s="34">
        <f t="shared" si="6"/>
        <v>1738.9650000000008</v>
      </c>
      <c r="E14" s="34">
        <f t="shared" si="6"/>
        <v>1788.164</v>
      </c>
      <c r="F14" s="34">
        <f t="shared" si="6"/>
        <v>1855.4149999999997</v>
      </c>
      <c r="G14" s="34"/>
      <c r="H14" s="34">
        <f>SUM(H7:H12)</f>
        <v>116.44999999999888</v>
      </c>
      <c r="I14" s="34">
        <f>SUM(I7:I12)</f>
        <v>868.81942863945096</v>
      </c>
      <c r="J14" s="34">
        <f t="shared" ref="J14" si="7">SUM(J7:J12)</f>
        <v>985.26942863944976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2.2030020287835117</v>
      </c>
      <c r="C20" s="18">
        <f t="shared" si="8"/>
        <v>1.8736985862536981</v>
      </c>
      <c r="D20" s="18">
        <f t="shared" si="8"/>
        <v>1.6325227937307527</v>
      </c>
      <c r="E20" s="18">
        <f t="shared" si="8"/>
        <v>1.585816513474156</v>
      </c>
      <c r="F20" s="18">
        <f t="shared" si="8"/>
        <v>1.5260736816291782</v>
      </c>
      <c r="G20" s="351"/>
      <c r="H20" s="40">
        <f>IF(D7&gt;0,(H7/D7)*100,0)</f>
        <v>-0.26066434182249254</v>
      </c>
      <c r="I20" s="40">
        <f>IF(D7&gt;0,(I7/D7)*100,0)</f>
        <v>45.079546598555389</v>
      </c>
      <c r="J20" s="40">
        <f>IF(D7&gt;0,(J7/D7)*100,0)</f>
        <v>44.818882256732898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10.697551902846683</v>
      </c>
      <c r="C21" s="18">
        <f t="shared" si="8"/>
        <v>10.356963213371431</v>
      </c>
      <c r="D21" s="18">
        <f t="shared" si="8"/>
        <v>9.7104887102385842</v>
      </c>
      <c r="E21" s="18">
        <f t="shared" si="8"/>
        <v>9.376600803953087</v>
      </c>
      <c r="F21" s="18">
        <f t="shared" si="8"/>
        <v>8.3310741801699333</v>
      </c>
      <c r="G21" s="351"/>
      <c r="H21" s="40">
        <f t="shared" ref="H21:H25" si="9">IF(D8&gt;0,(H8/D8)*100,0)</f>
        <v>-8.4601627364359491</v>
      </c>
      <c r="I21" s="40">
        <f t="shared" ref="I21:I25" si="10">IF(D8&gt;0,(I8/D8)*100,0)</f>
        <v>40.908212274837268</v>
      </c>
      <c r="J21" s="40">
        <f t="shared" ref="J21:J27" si="11">IF(D8&gt;0,(J8/D8)*100,0)</f>
        <v>32.448049538401321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5.9356188265402015</v>
      </c>
      <c r="C22" s="18">
        <f t="shared" si="8"/>
        <v>6.600630017731536</v>
      </c>
      <c r="D22" s="18">
        <f t="shared" si="8"/>
        <v>6.503121109395531</v>
      </c>
      <c r="E22" s="18">
        <f t="shared" si="8"/>
        <v>6.3652439038030151</v>
      </c>
      <c r="F22" s="18">
        <f t="shared" si="8"/>
        <v>6.2818291325660383</v>
      </c>
      <c r="G22" s="351"/>
      <c r="H22" s="40">
        <f t="shared" si="9"/>
        <v>3.0657812126947364</v>
      </c>
      <c r="I22" s="40">
        <f t="shared" si="10"/>
        <v>42.354342485908923</v>
      </c>
      <c r="J22" s="40">
        <f t="shared" si="11"/>
        <v>45.420123698603668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27.483416538034326</v>
      </c>
      <c r="C23" s="18">
        <f t="shared" si="8"/>
        <v>26.785195426329778</v>
      </c>
      <c r="D23" s="18">
        <f t="shared" si="8"/>
        <v>27.105145877001558</v>
      </c>
      <c r="E23" s="18">
        <f t="shared" si="8"/>
        <v>27.42354728089818</v>
      </c>
      <c r="F23" s="18">
        <f t="shared" si="8"/>
        <v>27.882656979705356</v>
      </c>
      <c r="G23" s="351"/>
      <c r="H23" s="40">
        <f t="shared" si="9"/>
        <v>9.7571014259072779</v>
      </c>
      <c r="I23" s="40">
        <f t="shared" si="10"/>
        <v>50.590626185533857</v>
      </c>
      <c r="J23" s="40">
        <f t="shared" si="11"/>
        <v>60.347727611441137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28.881089026255275</v>
      </c>
      <c r="C24" s="18">
        <f t="shared" si="8"/>
        <v>29.415702110081703</v>
      </c>
      <c r="D24" s="18">
        <f t="shared" si="8"/>
        <v>29.580008798336916</v>
      </c>
      <c r="E24" s="18">
        <f t="shared" si="8"/>
        <v>29.471290105381854</v>
      </c>
      <c r="F24" s="18">
        <f t="shared" si="8"/>
        <v>29.686081011525712</v>
      </c>
      <c r="G24" s="351"/>
      <c r="H24" s="40">
        <f t="shared" si="9"/>
        <v>7.0791195716835231</v>
      </c>
      <c r="I24" s="40">
        <f t="shared" si="10"/>
        <v>48.88055027041208</v>
      </c>
      <c r="J24" s="40">
        <f t="shared" si="11"/>
        <v>55.959669842095593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24.799321677540004</v>
      </c>
      <c r="C25" s="18">
        <f t="shared" si="8"/>
        <v>24.967810646231854</v>
      </c>
      <c r="D25" s="18">
        <f t="shared" si="8"/>
        <v>25.468712711296671</v>
      </c>
      <c r="E25" s="18">
        <f t="shared" si="8"/>
        <v>25.777501392489711</v>
      </c>
      <c r="F25" s="18">
        <f t="shared" si="8"/>
        <v>26.292285014403781</v>
      </c>
      <c r="G25" s="351"/>
      <c r="H25" s="40">
        <f t="shared" si="9"/>
        <v>10.146717484172108</v>
      </c>
      <c r="I25" s="40">
        <f t="shared" si="10"/>
        <v>56.255926393747735</v>
      </c>
      <c r="J25" s="40">
        <f t="shared" si="11"/>
        <v>66.402643877919843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6.6965120057044745</v>
      </c>
      <c r="I27" s="43">
        <f>IF(D14&gt;0,(I14/D14)*100,0)</f>
        <v>49.961869769630241</v>
      </c>
      <c r="J27" s="43">
        <f t="shared" si="11"/>
        <v>56.658381775334711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Midlands and Warwickshire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-2.6040071364877404</v>
      </c>
      <c r="C34" s="18">
        <f t="shared" si="12"/>
        <v>-14.847475929092003</v>
      </c>
      <c r="D34" s="18">
        <f t="shared" si="12"/>
        <v>-2.2554114543860138E-2</v>
      </c>
      <c r="E34" s="18">
        <f t="shared" si="12"/>
        <v>-1.4821038676515741E-2</v>
      </c>
      <c r="F34" s="18">
        <f t="shared" ref="F34:F39" si="13">IF(F$5-D$5 &lt;&gt; 0,(EXP(LN(F7/D7)/(F$5-D$5))-1)*100,0)</f>
        <v>-1.7398797089951401E-2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0.60206354425293984</v>
      </c>
      <c r="C35" s="18">
        <f t="shared" si="12"/>
        <v>-8.3681077473230729</v>
      </c>
      <c r="D35" s="18">
        <f t="shared" si="12"/>
        <v>-0.14169982019814897</v>
      </c>
      <c r="E35" s="18">
        <f t="shared" si="12"/>
        <v>-0.80976274476224352</v>
      </c>
      <c r="F35" s="18">
        <f t="shared" si="13"/>
        <v>-0.5875731871555212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4.1477106429428368</v>
      </c>
      <c r="C36" s="18">
        <f t="shared" si="12"/>
        <v>-3.7114929414367559</v>
      </c>
      <c r="D36" s="18">
        <f t="shared" si="12"/>
        <v>0.1294758467252688</v>
      </c>
      <c r="E36" s="18">
        <f t="shared" si="12"/>
        <v>0.23755818325550404</v>
      </c>
      <c r="F36" s="18">
        <f t="shared" si="13"/>
        <v>0.20151778097607931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0.76875804697991157</v>
      </c>
      <c r="C37" s="18">
        <f t="shared" si="12"/>
        <v>-1.1003099080345913</v>
      </c>
      <c r="D37" s="18">
        <f>IF(E$5-D$5 &lt;&gt; 0,(EXP(LN(E10/D10)/(E$5-D$5))-1)*100,0)</f>
        <v>0.79469559517197919</v>
      </c>
      <c r="E37" s="18">
        <f t="shared" si="12"/>
        <v>0.53665328603349494</v>
      </c>
      <c r="F37" s="18">
        <f t="shared" si="13"/>
        <v>0.62259390449306284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1.8852451070114684</v>
      </c>
      <c r="C38" s="18">
        <f t="shared" si="12"/>
        <v>-1.7218254559628443</v>
      </c>
      <c r="D38" s="18">
        <f t="shared" si="12"/>
        <v>0.48551692129517043</v>
      </c>
      <c r="E38" s="18">
        <f t="shared" si="12"/>
        <v>0.44278446652072923</v>
      </c>
      <c r="F38" s="18">
        <f t="shared" si="13"/>
        <v>0.45702659857527195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1.5909557708957189</v>
      </c>
      <c r="C39" s="18">
        <f t="shared" si="12"/>
        <v>-0.30703018079663025</v>
      </c>
      <c r="D39" s="18">
        <f t="shared" si="12"/>
        <v>0.80221287297936872</v>
      </c>
      <c r="E39" s="18">
        <f t="shared" si="12"/>
        <v>0.56853479780865079</v>
      </c>
      <c r="F39" s="18">
        <f t="shared" si="13"/>
        <v>0.64636723757096615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1.4191301054205852</v>
      </c>
      <c r="C41" s="18">
        <f>IF(D$5-C$5 &lt;&gt; 0,(EXP(LN(D14/C14)/(D$5-C$5))-1)*100,0)</f>
        <v>-2.2677266251337591</v>
      </c>
      <c r="D41" s="18">
        <f>IF(E$5-D$5 &lt;&gt; 0,(EXP(LN(E14/D14)/(E$5-D$5))-1)*100,0)</f>
        <v>0.55954536947928624</v>
      </c>
      <c r="E41" s="18">
        <f>IF(F$5-E$5 &lt;&gt; 0,(EXP(LN(F14/E14)/(F$5-E$5))-1)*100,0)</f>
        <v>0.36987230131872995</v>
      </c>
      <c r="F41" s="18">
        <f>IF(F$5-D$5 &lt;&gt; 0,(EXP(LN(F14/D14)/(F$5-D$5))-1)*100,0)</f>
        <v>0.43305687324404207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-3.7109999999999701</v>
      </c>
      <c r="C45" s="27">
        <f>D7-C7</f>
        <v>-4.949999999999978</v>
      </c>
      <c r="D45" s="27">
        <f>E7-D7</f>
        <v>-3.1999999999996476E-2</v>
      </c>
      <c r="E45" s="27">
        <f>F7-E7</f>
        <v>-4.1999999999990933E-2</v>
      </c>
      <c r="F45" s="27">
        <f>F7-D7</f>
        <v>-7.3999999999987409E-2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4.3720000000004688</v>
      </c>
      <c r="C46" s="27">
        <f>D8-C8</f>
        <v>-15.420999999999367</v>
      </c>
      <c r="D46" s="27">
        <f t="shared" si="14"/>
        <v>-1.1930000000007794</v>
      </c>
      <c r="E46" s="27">
        <f t="shared" si="14"/>
        <v>-13.092999999999734</v>
      </c>
      <c r="F46" s="27">
        <f t="shared" ref="F46:F52" si="15">F8-D8</f>
        <v>-14.286000000000513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17.62099999999981</v>
      </c>
      <c r="C47" s="27">
        <f t="shared" ref="C47:C50" si="16">D9-C9</f>
        <v>-4.3589999999998099</v>
      </c>
      <c r="D47" s="27">
        <f t="shared" si="14"/>
        <v>0.73400000000009413</v>
      </c>
      <c r="E47" s="27">
        <f t="shared" si="14"/>
        <v>2.7330000000000041</v>
      </c>
      <c r="F47" s="27">
        <f t="shared" si="15"/>
        <v>3.4670000000000982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14.377999999999872</v>
      </c>
      <c r="C48" s="27">
        <f t="shared" si="16"/>
        <v>-5.2439999999992892</v>
      </c>
      <c r="D48" s="27">
        <f t="shared" si="14"/>
        <v>19.028999999999826</v>
      </c>
      <c r="E48" s="27">
        <f t="shared" si="14"/>
        <v>26.960999999999899</v>
      </c>
      <c r="F48" s="27">
        <f t="shared" si="15"/>
        <v>45.989999999999725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37.677000000000021</v>
      </c>
      <c r="C49" s="27">
        <f t="shared" si="16"/>
        <v>-9.0120000000003984</v>
      </c>
      <c r="D49" s="27">
        <f t="shared" si="14"/>
        <v>12.609000000000606</v>
      </c>
      <c r="E49" s="27">
        <f t="shared" si="14"/>
        <v>23.804999999999382</v>
      </c>
      <c r="F49" s="27">
        <f t="shared" si="15"/>
        <v>36.413999999999987</v>
      </c>
    </row>
    <row r="50" spans="1:6" x14ac:dyDescent="0.2">
      <c r="A50" t="str">
        <f>$A$12</f>
        <v>Non-marketed services</v>
      </c>
      <c r="B50" s="27">
        <f t="shared" si="14"/>
        <v>27.181999999999562</v>
      </c>
      <c r="C50" s="27">
        <f t="shared" si="16"/>
        <v>-1.3639999999998622</v>
      </c>
      <c r="D50" s="27">
        <f t="shared" si="14"/>
        <v>18.051999999999396</v>
      </c>
      <c r="E50" s="27">
        <f t="shared" si="14"/>
        <v>26.887000000000171</v>
      </c>
      <c r="F50" s="27">
        <f t="shared" si="15"/>
        <v>44.938999999999567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97.518999999999778</v>
      </c>
      <c r="C52" s="29">
        <f>D14-C14</f>
        <v>-40.349999999998772</v>
      </c>
      <c r="D52" s="29">
        <f t="shared" si="14"/>
        <v>49.19899999999916</v>
      </c>
      <c r="E52" s="29">
        <f t="shared" si="14"/>
        <v>67.250999999999749</v>
      </c>
      <c r="F52" s="29">
        <f t="shared" si="15"/>
        <v>116.44999999999891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Midlands and Warwickshire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13.300999999999984</v>
      </c>
      <c r="C5" s="11">
        <v>10.431999999999997</v>
      </c>
      <c r="D5" s="11">
        <v>6.0960000000000054</v>
      </c>
      <c r="E5" s="11">
        <v>6.4799999999999951</v>
      </c>
      <c r="F5" s="11">
        <v>6.4910000000000023</v>
      </c>
      <c r="G5" s="10"/>
    </row>
    <row r="6" spans="1:7" x14ac:dyDescent="0.2">
      <c r="A6" s="10" t="str">
        <f>name!B5</f>
        <v>Mining and quarrying</v>
      </c>
      <c r="B6" s="11">
        <v>0.58300000000000196</v>
      </c>
      <c r="C6" s="11">
        <v>0.88500000000000001</v>
      </c>
      <c r="D6" s="11">
        <v>0.93899999999999895</v>
      </c>
      <c r="E6" s="11">
        <v>0.68400000000000083</v>
      </c>
      <c r="F6" s="11">
        <v>0.41999999999999954</v>
      </c>
    </row>
    <row r="7" spans="1:7" x14ac:dyDescent="0.2">
      <c r="A7" s="10" t="str">
        <f>name!B6</f>
        <v>Food drink and tobacco</v>
      </c>
      <c r="B7" s="11">
        <v>15.677999999999976</v>
      </c>
      <c r="C7" s="11">
        <v>13.357999999999995</v>
      </c>
      <c r="D7" s="11">
        <v>13.244999999999987</v>
      </c>
      <c r="E7" s="11">
        <v>13.347000000000001</v>
      </c>
      <c r="F7" s="11">
        <v>12.975999999999965</v>
      </c>
      <c r="G7" s="11"/>
    </row>
    <row r="8" spans="1:7" x14ac:dyDescent="0.2">
      <c r="A8" s="10" t="str">
        <f>name!B7</f>
        <v>Engineering</v>
      </c>
      <c r="B8" s="11">
        <v>19.204999999999988</v>
      </c>
      <c r="C8" s="11">
        <v>22.588000000000029</v>
      </c>
      <c r="D8" s="11">
        <v>20.262000000000064</v>
      </c>
      <c r="E8" s="11">
        <v>21.878999999999987</v>
      </c>
      <c r="F8" s="11">
        <v>19.390999999999952</v>
      </c>
      <c r="G8" s="11"/>
    </row>
    <row r="9" spans="1:7" x14ac:dyDescent="0.2">
      <c r="A9" s="10" t="str">
        <f>name!B8</f>
        <v>Rest of manufacturing</v>
      </c>
      <c r="B9" s="11">
        <v>145.02799999999942</v>
      </c>
      <c r="C9" s="11">
        <v>148.33699999999982</v>
      </c>
      <c r="D9" s="11">
        <v>135.35500000000044</v>
      </c>
      <c r="E9" s="11">
        <v>132.44299999999973</v>
      </c>
      <c r="F9" s="11">
        <v>122.20900000000003</v>
      </c>
      <c r="G9" s="11"/>
    </row>
    <row r="10" spans="1:7" x14ac:dyDescent="0.2">
      <c r="A10" s="10" t="str">
        <f>name!B9</f>
        <v>Electricity and gas</v>
      </c>
      <c r="B10" s="11">
        <v>11.427000000000008</v>
      </c>
      <c r="C10" s="11">
        <v>9.2440000000000051</v>
      </c>
      <c r="D10" s="11">
        <v>10.210999999999984</v>
      </c>
      <c r="E10" s="11">
        <v>9.7550000000000114</v>
      </c>
      <c r="F10" s="11">
        <v>9.6060000000000052</v>
      </c>
      <c r="G10" s="11"/>
    </row>
    <row r="11" spans="1:7" x14ac:dyDescent="0.2">
      <c r="A11" s="10" t="str">
        <f>name!B10</f>
        <v>Water and sewerage</v>
      </c>
      <c r="B11" s="11">
        <v>11.738999999999956</v>
      </c>
      <c r="C11" s="11">
        <v>12.777999999999979</v>
      </c>
      <c r="D11" s="11">
        <v>11.143000000000011</v>
      </c>
      <c r="E11" s="11">
        <v>11.437999999999995</v>
      </c>
      <c r="F11" s="11">
        <v>11.798000000000004</v>
      </c>
      <c r="G11" s="11"/>
    </row>
    <row r="12" spans="1:7" x14ac:dyDescent="0.2">
      <c r="A12" s="10" t="str">
        <f>name!B11</f>
        <v>Construction</v>
      </c>
      <c r="B12" s="11">
        <v>99.825000000000045</v>
      </c>
      <c r="C12" s="11">
        <v>117.44599999999986</v>
      </c>
      <c r="D12" s="11">
        <v>113.08700000000005</v>
      </c>
      <c r="E12" s="11">
        <v>113.82100000000014</v>
      </c>
      <c r="F12" s="11">
        <v>116.55400000000014</v>
      </c>
      <c r="G12" s="11"/>
    </row>
    <row r="13" spans="1:7" x14ac:dyDescent="0.2">
      <c r="A13" s="10" t="str">
        <f>name!B12</f>
        <v>Wholesale and retail trade</v>
      </c>
      <c r="B13" s="11">
        <v>265.20199999999988</v>
      </c>
      <c r="C13" s="11">
        <v>262.91399999999965</v>
      </c>
      <c r="D13" s="11">
        <v>257.95600000000013</v>
      </c>
      <c r="E13" s="11">
        <v>260.14800000000014</v>
      </c>
      <c r="F13" s="11">
        <v>262.56100000000009</v>
      </c>
      <c r="G13" s="11"/>
    </row>
    <row r="14" spans="1:7" x14ac:dyDescent="0.2">
      <c r="A14" s="10" t="str">
        <f>name!B13</f>
        <v>Transport and storage</v>
      </c>
      <c r="B14" s="11">
        <v>103.97599999999996</v>
      </c>
      <c r="C14" s="11">
        <v>112.95499999999993</v>
      </c>
      <c r="D14" s="11">
        <v>109.07199999999997</v>
      </c>
      <c r="E14" s="11">
        <v>119.09600000000016</v>
      </c>
      <c r="F14" s="11">
        <v>125.04299999999986</v>
      </c>
      <c r="G14" s="11"/>
    </row>
    <row r="15" spans="1:7" x14ac:dyDescent="0.2">
      <c r="A15" s="10" t="str">
        <f>name!B14</f>
        <v>Accommodation and food</v>
      </c>
      <c r="B15" s="11">
        <v>93.036999999999907</v>
      </c>
      <c r="C15" s="11">
        <v>100.72400000000007</v>
      </c>
      <c r="D15" s="11">
        <v>104.32100000000018</v>
      </c>
      <c r="E15" s="11">
        <v>111.13399999999987</v>
      </c>
      <c r="F15" s="11">
        <v>129.73500000000013</v>
      </c>
      <c r="G15" s="11"/>
    </row>
    <row r="16" spans="1:7" x14ac:dyDescent="0.2">
      <c r="A16" s="10" t="str">
        <f>name!B15</f>
        <v>Media</v>
      </c>
      <c r="B16" s="11">
        <v>7.036000000000004</v>
      </c>
      <c r="C16" s="11">
        <v>8.1349999999999962</v>
      </c>
      <c r="D16" s="11">
        <v>9.4220000000000059</v>
      </c>
      <c r="E16" s="11">
        <v>9.2770000000000117</v>
      </c>
      <c r="F16" s="11">
        <v>9.4059999999999775</v>
      </c>
      <c r="G16" s="11"/>
    </row>
    <row r="17" spans="1:7" x14ac:dyDescent="0.2">
      <c r="A17" s="10" t="str">
        <f>name!B16</f>
        <v>Information technology</v>
      </c>
      <c r="B17" s="11">
        <v>37.646999999999942</v>
      </c>
      <c r="C17" s="11">
        <v>38.948</v>
      </c>
      <c r="D17" s="11">
        <v>43.047999999999774</v>
      </c>
      <c r="E17" s="11">
        <v>45.669000000000011</v>
      </c>
      <c r="F17" s="11">
        <v>48.05899999999999</v>
      </c>
      <c r="G17" s="11"/>
    </row>
    <row r="18" spans="1:7" x14ac:dyDescent="0.2">
      <c r="A18" s="10" t="str">
        <f>name!B17</f>
        <v>Finance and insurance</v>
      </c>
      <c r="B18" s="11">
        <v>49.228000000000129</v>
      </c>
      <c r="C18" s="11">
        <v>51.731000000000016</v>
      </c>
      <c r="D18" s="11">
        <v>52.371000000000038</v>
      </c>
      <c r="E18" s="11">
        <v>52.349000000000053</v>
      </c>
      <c r="F18" s="11">
        <v>50.501000000000019</v>
      </c>
      <c r="G18" s="11"/>
    </row>
    <row r="19" spans="1:7" x14ac:dyDescent="0.2">
      <c r="A19" s="10" t="str">
        <f>name!B18</f>
        <v>Real estate</v>
      </c>
      <c r="B19" s="11">
        <v>26.242999999999977</v>
      </c>
      <c r="C19" s="11">
        <v>30.836000000000041</v>
      </c>
      <c r="D19" s="11">
        <v>31.048999999999996</v>
      </c>
      <c r="E19" s="11">
        <v>31.312999999999924</v>
      </c>
      <c r="F19" s="11">
        <v>34.965999999999944</v>
      </c>
      <c r="G19" s="11"/>
    </row>
    <row r="20" spans="1:7" x14ac:dyDescent="0.2">
      <c r="A20" s="10" t="str">
        <f>name!B19</f>
        <v>Professional services</v>
      </c>
      <c r="B20" s="11">
        <v>133.90299999999991</v>
      </c>
      <c r="C20" s="11">
        <v>136.59499999999994</v>
      </c>
      <c r="D20" s="11">
        <v>137.34</v>
      </c>
      <c r="E20" s="11">
        <v>141.98199999999986</v>
      </c>
      <c r="F20" s="11">
        <v>149.61499999999998</v>
      </c>
      <c r="G20" s="11"/>
    </row>
    <row r="21" spans="1:7" x14ac:dyDescent="0.2">
      <c r="A21" s="10" t="str">
        <f>name!B20</f>
        <v>Support services</v>
      </c>
      <c r="B21" s="11">
        <v>139.93</v>
      </c>
      <c r="C21" s="11">
        <v>167.68100000000013</v>
      </c>
      <c r="D21" s="11">
        <v>155.19199999999989</v>
      </c>
      <c r="E21" s="11">
        <v>164.61600000000044</v>
      </c>
      <c r="F21" s="11">
        <v>174.48199999999994</v>
      </c>
      <c r="G21" s="11"/>
    </row>
    <row r="22" spans="1:7" x14ac:dyDescent="0.2">
      <c r="A22" s="10" t="str">
        <f>name!B21</f>
        <v>Public admin. and defence</v>
      </c>
      <c r="B22" s="11">
        <v>64.665999999999968</v>
      </c>
      <c r="C22" s="11">
        <v>64.274000000000015</v>
      </c>
      <c r="D22" s="11">
        <v>63.667999999999886</v>
      </c>
      <c r="E22" s="11">
        <v>63.934000000000012</v>
      </c>
      <c r="F22" s="11">
        <v>66.601000000000042</v>
      </c>
      <c r="G22" s="11"/>
    </row>
    <row r="23" spans="1:7" x14ac:dyDescent="0.2">
      <c r="A23" s="10" t="str">
        <f>name!B22</f>
        <v>Education</v>
      </c>
      <c r="B23" s="11">
        <v>161.57300000000015</v>
      </c>
      <c r="C23" s="11">
        <v>155.39700000000019</v>
      </c>
      <c r="D23" s="11">
        <v>157.8510000000002</v>
      </c>
      <c r="E23" s="11">
        <v>162.50200000000004</v>
      </c>
      <c r="F23" s="11">
        <v>173.67999999999986</v>
      </c>
      <c r="G23" s="11"/>
    </row>
    <row r="24" spans="1:7" x14ac:dyDescent="0.2">
      <c r="A24" s="10" t="str">
        <f>name!B23</f>
        <v>Health and social work</v>
      </c>
      <c r="B24" s="11">
        <v>190.83500000000055</v>
      </c>
      <c r="C24" s="11">
        <v>224.58499999999995</v>
      </c>
      <c r="D24" s="11">
        <v>221.37300000000025</v>
      </c>
      <c r="E24" s="11">
        <v>234.50799999999967</v>
      </c>
      <c r="F24" s="11">
        <v>247.55000000000004</v>
      </c>
      <c r="G24" s="11"/>
    </row>
    <row r="25" spans="1:7" x14ac:dyDescent="0.2">
      <c r="A25" s="10" t="str">
        <f>name!B24</f>
        <v>Arts and entertainment</v>
      </c>
      <c r="B25" s="11">
        <v>41.44200000000005</v>
      </c>
      <c r="C25" s="11">
        <v>41.585999999999963</v>
      </c>
      <c r="D25" s="11">
        <v>40.290000000000028</v>
      </c>
      <c r="E25" s="11">
        <v>37.156000000000049</v>
      </c>
      <c r="F25" s="11">
        <v>39.164999999999978</v>
      </c>
      <c r="G25" s="11"/>
    </row>
    <row r="26" spans="1:7" x14ac:dyDescent="0.2">
      <c r="A26" s="10" t="str">
        <f>name!B25</f>
        <v>Other services</v>
      </c>
      <c r="B26" s="11">
        <v>50.292000000000058</v>
      </c>
      <c r="C26" s="11">
        <v>47.886000000000081</v>
      </c>
      <c r="D26" s="11">
        <v>45.674000000000007</v>
      </c>
      <c r="E26" s="11">
        <v>44.632999999999939</v>
      </c>
      <c r="F26" s="11">
        <v>44.605999999999923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1681.7959999999998</v>
      </c>
      <c r="C28" s="11">
        <f t="shared" ref="C28:F28" si="0">SUM(C5:C26)</f>
        <v>1779.3149999999996</v>
      </c>
      <c r="D28" s="11">
        <f t="shared" si="0"/>
        <v>1738.9650000000006</v>
      </c>
      <c r="E28" s="11">
        <f t="shared" si="0"/>
        <v>1788.1639999999998</v>
      </c>
      <c r="F28" s="11">
        <f t="shared" si="0"/>
        <v>1855.4149999999997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0.79088070134546562</v>
      </c>
      <c r="C32" s="18">
        <f t="shared" ref="C32:E32" si="1">C5/C$28*100</f>
        <v>0.58629303973720226</v>
      </c>
      <c r="D32" s="18">
        <f t="shared" si="1"/>
        <v>0.35055334638707525</v>
      </c>
      <c r="E32" s="18">
        <f t="shared" si="1"/>
        <v>0.36238286868542235</v>
      </c>
      <c r="F32" s="18">
        <f>F5/F$28*100</f>
        <v>0.3498408711797632</v>
      </c>
    </row>
    <row r="33" spans="1:6" x14ac:dyDescent="0.2">
      <c r="A33" t="str">
        <f>$A$6</f>
        <v>Mining and quarrying</v>
      </c>
      <c r="B33" s="18">
        <f t="shared" ref="B33:F53" si="2">B6/B$28*100</f>
        <v>3.4665322072356099E-2</v>
      </c>
      <c r="C33" s="18">
        <f t="shared" si="2"/>
        <v>4.973824196390185E-2</v>
      </c>
      <c r="D33" s="18">
        <f t="shared" si="2"/>
        <v>5.3997636525174371E-2</v>
      </c>
      <c r="E33" s="18">
        <f t="shared" si="2"/>
        <v>3.8251525027905769E-2</v>
      </c>
      <c r="F33" s="18">
        <f t="shared" si="2"/>
        <v>2.2636445215760331E-2</v>
      </c>
    </row>
    <row r="34" spans="1:6" x14ac:dyDescent="0.2">
      <c r="A34" t="str">
        <f>$A$7</f>
        <v>Food drink and tobacco</v>
      </c>
      <c r="B34" s="18">
        <f t="shared" si="2"/>
        <v>0.93221770060102283</v>
      </c>
      <c r="C34" s="18">
        <f t="shared" si="2"/>
        <v>0.75073834593649791</v>
      </c>
      <c r="D34" s="18">
        <f t="shared" si="2"/>
        <v>0.7616599529030188</v>
      </c>
      <c r="E34" s="18">
        <f t="shared" si="2"/>
        <v>0.74640804758400248</v>
      </c>
      <c r="F34" s="18">
        <f t="shared" si="2"/>
        <v>0.69935836457072775</v>
      </c>
    </row>
    <row r="35" spans="1:6" x14ac:dyDescent="0.2">
      <c r="A35" t="str">
        <f>$A$8</f>
        <v>Engineering</v>
      </c>
      <c r="B35" s="18">
        <f t="shared" si="2"/>
        <v>1.1419339801022235</v>
      </c>
      <c r="C35" s="18">
        <f t="shared" si="2"/>
        <v>1.2694772988481542</v>
      </c>
      <c r="D35" s="18">
        <f t="shared" si="2"/>
        <v>1.1651758373515313</v>
      </c>
      <c r="E35" s="18">
        <f t="shared" si="2"/>
        <v>1.2235454913531416</v>
      </c>
      <c r="F35" s="18">
        <f t="shared" si="2"/>
        <v>1.0451031170924001</v>
      </c>
    </row>
    <row r="36" spans="1:6" x14ac:dyDescent="0.2">
      <c r="A36" t="str">
        <f>$A$9</f>
        <v>Rest of manufacturing</v>
      </c>
      <c r="B36" s="18">
        <f t="shared" si="2"/>
        <v>8.623400222143438</v>
      </c>
      <c r="C36" s="18">
        <f t="shared" si="2"/>
        <v>8.3367475685867785</v>
      </c>
      <c r="D36" s="18">
        <f t="shared" si="2"/>
        <v>7.7836529199840365</v>
      </c>
      <c r="E36" s="18">
        <f t="shared" si="2"/>
        <v>7.4066472650159465</v>
      </c>
      <c r="F36" s="18">
        <f t="shared" si="2"/>
        <v>6.586612698506805</v>
      </c>
    </row>
    <row r="37" spans="1:6" x14ac:dyDescent="0.2">
      <c r="A37" t="str">
        <f>$A$10</f>
        <v>Electricity and gas</v>
      </c>
      <c r="B37" s="18">
        <f t="shared" si="2"/>
        <v>0.67945220466691614</v>
      </c>
      <c r="C37" s="18">
        <f t="shared" si="2"/>
        <v>0.51952577255854115</v>
      </c>
      <c r="D37" s="18">
        <f t="shared" si="2"/>
        <v>0.58718835629239119</v>
      </c>
      <c r="E37" s="18">
        <f t="shared" si="2"/>
        <v>0.54553161790529348</v>
      </c>
      <c r="F37" s="18">
        <f t="shared" si="2"/>
        <v>0.51772783986331938</v>
      </c>
    </row>
    <row r="38" spans="1:6" x14ac:dyDescent="0.2">
      <c r="A38" t="str">
        <f>$A$11</f>
        <v>Water and sewerage</v>
      </c>
      <c r="B38" s="18">
        <f t="shared" si="2"/>
        <v>0.69800380069877432</v>
      </c>
      <c r="C38" s="18">
        <f t="shared" si="2"/>
        <v>0.71814153199405295</v>
      </c>
      <c r="D38" s="18">
        <f t="shared" si="2"/>
        <v>0.64078345452611218</v>
      </c>
      <c r="E38" s="18">
        <f t="shared" si="2"/>
        <v>0.63965050185553429</v>
      </c>
      <c r="F38" s="18">
        <f t="shared" si="2"/>
        <v>0.63586852537033522</v>
      </c>
    </row>
    <row r="39" spans="1:6" x14ac:dyDescent="0.2">
      <c r="A39" t="str">
        <f>$A$12</f>
        <v>Construction</v>
      </c>
      <c r="B39" s="18">
        <f t="shared" si="2"/>
        <v>5.9356188265402015</v>
      </c>
      <c r="C39" s="18">
        <f t="shared" si="2"/>
        <v>6.600630017731536</v>
      </c>
      <c r="D39" s="18">
        <f t="shared" si="2"/>
        <v>6.5031211093955319</v>
      </c>
      <c r="E39" s="18">
        <f t="shared" si="2"/>
        <v>6.3652439038030151</v>
      </c>
      <c r="F39" s="18">
        <f t="shared" si="2"/>
        <v>6.2818291325660383</v>
      </c>
    </row>
    <row r="40" spans="1:6" x14ac:dyDescent="0.2">
      <c r="A40" t="str">
        <f>$A$13</f>
        <v>Wholesale and retail trade</v>
      </c>
      <c r="B40" s="18">
        <f t="shared" si="2"/>
        <v>15.768975547569378</v>
      </c>
      <c r="C40" s="18">
        <f t="shared" si="2"/>
        <v>14.776135760109913</v>
      </c>
      <c r="D40" s="18">
        <f t="shared" si="2"/>
        <v>14.833881072937066</v>
      </c>
      <c r="E40" s="18">
        <f t="shared" si="2"/>
        <v>14.548330018946817</v>
      </c>
      <c r="F40" s="18">
        <f t="shared" si="2"/>
        <v>14.151065934036328</v>
      </c>
    </row>
    <row r="41" spans="1:6" x14ac:dyDescent="0.2">
      <c r="A41" t="str">
        <f>$A$14</f>
        <v>Transport and storage</v>
      </c>
      <c r="B41" s="18">
        <f t="shared" si="2"/>
        <v>6.1824382981051187</v>
      </c>
      <c r="C41" s="18">
        <f t="shared" si="2"/>
        <v>6.3482295152909947</v>
      </c>
      <c r="D41" s="18">
        <f t="shared" si="2"/>
        <v>6.2722366465109953</v>
      </c>
      <c r="E41" s="18">
        <f t="shared" si="2"/>
        <v>6.6602392174319682</v>
      </c>
      <c r="F41" s="18">
        <f t="shared" si="2"/>
        <v>6.7393548074150464</v>
      </c>
    </row>
    <row r="42" spans="1:6" x14ac:dyDescent="0.2">
      <c r="A42" t="str">
        <f>$A$15</f>
        <v>Accommodation and food</v>
      </c>
      <c r="B42" s="18">
        <f t="shared" si="2"/>
        <v>5.5320026923598293</v>
      </c>
      <c r="C42" s="18">
        <f t="shared" si="2"/>
        <v>5.6608301509288745</v>
      </c>
      <c r="D42" s="18">
        <f t="shared" si="2"/>
        <v>5.9990281575534956</v>
      </c>
      <c r="E42" s="18">
        <f t="shared" si="2"/>
        <v>6.2149780445194001</v>
      </c>
      <c r="F42" s="18">
        <f t="shared" si="2"/>
        <v>6.9922362382539838</v>
      </c>
    </row>
    <row r="43" spans="1:6" x14ac:dyDescent="0.2">
      <c r="A43" t="str">
        <f>$A$16</f>
        <v>Media</v>
      </c>
      <c r="B43" s="18">
        <f t="shared" si="2"/>
        <v>0.41836227461594655</v>
      </c>
      <c r="C43" s="18">
        <f t="shared" si="2"/>
        <v>0.45719841624445356</v>
      </c>
      <c r="D43" s="18">
        <f t="shared" si="2"/>
        <v>0.54181654029839599</v>
      </c>
      <c r="E43" s="18">
        <f t="shared" si="2"/>
        <v>0.51880028901152309</v>
      </c>
      <c r="F43" s="18">
        <f t="shared" si="2"/>
        <v>0.50694858023676526</v>
      </c>
    </row>
    <row r="44" spans="1:6" x14ac:dyDescent="0.2">
      <c r="A44" t="str">
        <f>$A$17</f>
        <v>Information technology</v>
      </c>
      <c r="B44" s="18">
        <f t="shared" si="2"/>
        <v>2.2384997942675535</v>
      </c>
      <c r="C44" s="18">
        <f t="shared" si="2"/>
        <v>2.188932257638474</v>
      </c>
      <c r="D44" s="18">
        <f t="shared" si="2"/>
        <v>2.4754954815076644</v>
      </c>
      <c r="E44" s="18">
        <f t="shared" si="2"/>
        <v>2.5539603749991624</v>
      </c>
      <c r="F44" s="18">
        <f t="shared" si="2"/>
        <v>2.5902021919624452</v>
      </c>
    </row>
    <row r="45" spans="1:6" x14ac:dyDescent="0.2">
      <c r="A45" t="str">
        <f>$A$18</f>
        <v>Finance and insurance</v>
      </c>
      <c r="B45" s="18">
        <f t="shared" si="2"/>
        <v>2.9271088764630271</v>
      </c>
      <c r="C45" s="18">
        <f t="shared" si="2"/>
        <v>2.9073547966492739</v>
      </c>
      <c r="D45" s="18">
        <f t="shared" si="2"/>
        <v>3.011618980255498</v>
      </c>
      <c r="E45" s="18">
        <f t="shared" si="2"/>
        <v>2.927527900125495</v>
      </c>
      <c r="F45" s="18">
        <f t="shared" si="2"/>
        <v>2.7218169520026532</v>
      </c>
    </row>
    <row r="46" spans="1:6" x14ac:dyDescent="0.2">
      <c r="A46" t="str">
        <f>$A$19</f>
        <v>Real estate</v>
      </c>
      <c r="B46" s="18">
        <f t="shared" si="2"/>
        <v>1.5604151752055528</v>
      </c>
      <c r="C46" s="18">
        <f t="shared" si="2"/>
        <v>1.7330264736710503</v>
      </c>
      <c r="D46" s="18">
        <f t="shared" si="2"/>
        <v>1.7854873444836432</v>
      </c>
      <c r="E46" s="18">
        <f t="shared" si="2"/>
        <v>1.7511257356707735</v>
      </c>
      <c r="F46" s="18">
        <f t="shared" si="2"/>
        <v>1.8845379605101797</v>
      </c>
    </row>
    <row r="47" spans="1:6" x14ac:dyDescent="0.2">
      <c r="A47" s="10" t="str">
        <f>$A$20</f>
        <v>Professional services</v>
      </c>
      <c r="B47" s="18">
        <f t="shared" si="2"/>
        <v>7.961905011071492</v>
      </c>
      <c r="C47" s="18">
        <f t="shared" si="2"/>
        <v>7.6768306904623396</v>
      </c>
      <c r="D47" s="18">
        <f t="shared" si="2"/>
        <v>7.8978012783466003</v>
      </c>
      <c r="E47" s="18">
        <f t="shared" si="2"/>
        <v>7.9400994539650664</v>
      </c>
      <c r="F47" s="18">
        <f t="shared" si="2"/>
        <v>8.0636946451332978</v>
      </c>
    </row>
    <row r="48" spans="1:6" x14ac:dyDescent="0.2">
      <c r="A48" s="10" t="str">
        <f>$A$21</f>
        <v>Support services</v>
      </c>
      <c r="B48" s="18">
        <f t="shared" si="2"/>
        <v>8.3202718998023553</v>
      </c>
      <c r="C48" s="18">
        <f t="shared" si="2"/>
        <v>9.4239075149706579</v>
      </c>
      <c r="D48" s="18">
        <f t="shared" si="2"/>
        <v>8.9243889324971946</v>
      </c>
      <c r="E48" s="18">
        <f t="shared" si="2"/>
        <v>9.2058670233826696</v>
      </c>
      <c r="F48" s="18">
        <f t="shared" si="2"/>
        <v>9.4039338908007082</v>
      </c>
    </row>
    <row r="49" spans="1:9" x14ac:dyDescent="0.2">
      <c r="A49" s="10" t="str">
        <f>$A$22</f>
        <v>Public admin. and defence</v>
      </c>
      <c r="B49" s="18">
        <f t="shared" si="2"/>
        <v>3.845056118577995</v>
      </c>
      <c r="C49" s="18">
        <f t="shared" si="2"/>
        <v>3.6122889988563029</v>
      </c>
      <c r="D49" s="18">
        <f t="shared" si="2"/>
        <v>3.6612582771936104</v>
      </c>
      <c r="E49" s="18">
        <f t="shared" si="2"/>
        <v>3.5753991244650951</v>
      </c>
      <c r="F49" s="18">
        <f t="shared" si="2"/>
        <v>3.5895473519401344</v>
      </c>
    </row>
    <row r="50" spans="1:9" x14ac:dyDescent="0.2">
      <c r="A50" s="10" t="str">
        <f>$A$23</f>
        <v>Education</v>
      </c>
      <c r="B50" s="18">
        <f t="shared" si="2"/>
        <v>9.6071699540253483</v>
      </c>
      <c r="C50" s="18">
        <f t="shared" si="2"/>
        <v>8.733529476231034</v>
      </c>
      <c r="D50" s="18">
        <f t="shared" si="2"/>
        <v>9.0772959777798956</v>
      </c>
      <c r="E50" s="18">
        <f t="shared" si="2"/>
        <v>9.0876452048022465</v>
      </c>
      <c r="F50" s="18">
        <f t="shared" si="2"/>
        <v>9.3607090596982285</v>
      </c>
    </row>
    <row r="51" spans="1:9" x14ac:dyDescent="0.2">
      <c r="A51" s="10" t="str">
        <f>$A$24</f>
        <v>Health and social work</v>
      </c>
      <c r="B51" s="18">
        <f t="shared" si="2"/>
        <v>11.34709560493666</v>
      </c>
      <c r="C51" s="18">
        <f t="shared" si="2"/>
        <v>12.621992171144514</v>
      </c>
      <c r="D51" s="18">
        <f t="shared" si="2"/>
        <v>12.730158456323167</v>
      </c>
      <c r="E51" s="18">
        <f t="shared" si="2"/>
        <v>13.114457063222373</v>
      </c>
      <c r="F51" s="18">
        <f t="shared" si="2"/>
        <v>13.342028602765424</v>
      </c>
    </row>
    <row r="52" spans="1:9" x14ac:dyDescent="0.2">
      <c r="A52" s="10" t="str">
        <f>$A$25</f>
        <v>Arts and entertainment</v>
      </c>
      <c r="B52" s="18">
        <f t="shared" si="2"/>
        <v>2.4641514190781795</v>
      </c>
      <c r="C52" s="18">
        <f t="shared" si="2"/>
        <v>2.3371915596732435</v>
      </c>
      <c r="D52" s="18">
        <f t="shared" si="2"/>
        <v>2.3168953946744191</v>
      </c>
      <c r="E52" s="18">
        <f t="shared" si="2"/>
        <v>2.0778854735919108</v>
      </c>
      <c r="F52" s="18">
        <f t="shared" si="2"/>
        <v>2.1108485163696522</v>
      </c>
    </row>
    <row r="53" spans="1:9" x14ac:dyDescent="0.2">
      <c r="A53" s="10" t="str">
        <f>$A$26</f>
        <v>Other services</v>
      </c>
      <c r="B53" s="18">
        <f t="shared" si="2"/>
        <v>2.9903745757511651</v>
      </c>
      <c r="C53" s="18">
        <f t="shared" si="2"/>
        <v>2.6912604007722125</v>
      </c>
      <c r="D53" s="18">
        <f t="shared" si="2"/>
        <v>2.6265048462735012</v>
      </c>
      <c r="E53" s="18">
        <f t="shared" si="2"/>
        <v>2.4960238546352542</v>
      </c>
      <c r="F53" s="18">
        <f t="shared" si="2"/>
        <v>2.4040982745100115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Midlands and Warwickshire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-5.8932400272355911</v>
      </c>
      <c r="C63" s="18">
        <f>IF(AND(D$3-C$3 &lt;&gt; 0,C5&lt;&gt;0,D5&lt;&gt;0),(EXP(LN(D5/C5)/(D$3-C$3))-1)*100,0)</f>
        <v>-41.564417177914038</v>
      </c>
      <c r="D63" s="18">
        <f t="shared" ref="B63:E78" si="3">IF(AND(E$3-D$3 &lt;&gt; 0,D5&lt;&gt;0,E5&lt;&gt;0),(EXP(LN(E5/D5)/(E$3-D$3))-1)*100,0)</f>
        <v>1.2292477397262358</v>
      </c>
      <c r="E63" s="18">
        <f t="shared" si="3"/>
        <v>1.6962355316318956E-2</v>
      </c>
      <c r="F63" s="18">
        <f>IF(AND(F$3-D$3 &lt;&gt; 0,D5&lt;&gt;0,F5&lt;&gt;0),(EXP(LN(F5/D5)/(F$3-D$3))-1)*100,0)</f>
        <v>0.41943573752132313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10.998901032193098</v>
      </c>
      <c r="C64" s="18">
        <f t="shared" ref="C64:C78" si="4">IF(AND(D$3-C$3 &lt;&gt; 0,C6&lt;&gt;0,D6&lt;&gt;0),(EXP(LN(D6/C6)/(D$3-C$3))-1)*100,0)</f>
        <v>6.1016949152541189</v>
      </c>
      <c r="D64" s="18">
        <f t="shared" si="3"/>
        <v>-6.1405290587318699</v>
      </c>
      <c r="E64" s="18">
        <f t="shared" si="3"/>
        <v>-4.7600148826854927</v>
      </c>
      <c r="F64" s="18">
        <f t="shared" ref="F64:F84" si="5">IF(AND(F$3-D$3 &lt;&gt; 0,D6&lt;&gt;0,F6&lt;&gt;0),(EXP(LN(F6/D6)/(F$3-D$3))-1)*100,0)</f>
        <v>-5.2224277661955814</v>
      </c>
    </row>
    <row r="65" spans="1:6" x14ac:dyDescent="0.2">
      <c r="A65" t="str">
        <f>$A$7</f>
        <v>Food drink and tobacco</v>
      </c>
      <c r="B65" s="18">
        <f t="shared" si="3"/>
        <v>-3.9244908327198402</v>
      </c>
      <c r="C65" s="18">
        <f t="shared" si="4"/>
        <v>-0.84593502021267364</v>
      </c>
      <c r="D65" s="18">
        <f t="shared" si="3"/>
        <v>0.15354811995056394</v>
      </c>
      <c r="E65" s="18">
        <f t="shared" si="3"/>
        <v>-0.28150446221308911</v>
      </c>
      <c r="F65" s="18">
        <f t="shared" si="5"/>
        <v>-0.13669731965486598</v>
      </c>
    </row>
    <row r="66" spans="1:6" x14ac:dyDescent="0.2">
      <c r="A66" t="str">
        <f>$A$8</f>
        <v>Engineering</v>
      </c>
      <c r="B66" s="18">
        <f t="shared" si="3"/>
        <v>4.1395908093878386</v>
      </c>
      <c r="C66" s="18">
        <f t="shared" si="4"/>
        <v>-10.297503098990447</v>
      </c>
      <c r="D66" s="18">
        <f t="shared" si="3"/>
        <v>1.5474521799788032</v>
      </c>
      <c r="E66" s="18">
        <f t="shared" si="3"/>
        <v>-1.1999251039107151</v>
      </c>
      <c r="F66" s="18">
        <f t="shared" si="5"/>
        <v>-0.29249253617781301</v>
      </c>
    </row>
    <row r="67" spans="1:6" x14ac:dyDescent="0.2">
      <c r="A67" t="str">
        <f>$A$9</f>
        <v>Rest of manufacturing</v>
      </c>
      <c r="B67" s="18">
        <f t="shared" si="3"/>
        <v>0.56559058474603408</v>
      </c>
      <c r="C67" s="18">
        <f t="shared" si="4"/>
        <v>-8.7516937783556301</v>
      </c>
      <c r="D67" s="18">
        <f t="shared" si="3"/>
        <v>-0.43402721661858212</v>
      </c>
      <c r="E67" s="18">
        <f t="shared" si="3"/>
        <v>-0.80097169333307461</v>
      </c>
      <c r="F67" s="18">
        <f t="shared" si="5"/>
        <v>-0.67880737575677363</v>
      </c>
    </row>
    <row r="68" spans="1:6" x14ac:dyDescent="0.2">
      <c r="A68" t="str">
        <f>$A$10</f>
        <v>Electricity and gas</v>
      </c>
      <c r="B68" s="18">
        <f t="shared" si="3"/>
        <v>-5.1621003173456748</v>
      </c>
      <c r="C68" s="18">
        <f t="shared" si="4"/>
        <v>10.460839463435502</v>
      </c>
      <c r="D68" s="18">
        <f t="shared" si="3"/>
        <v>-0.90955026735958233</v>
      </c>
      <c r="E68" s="18">
        <f t="shared" si="3"/>
        <v>-0.15380231115588172</v>
      </c>
      <c r="F68" s="18">
        <f t="shared" si="5"/>
        <v>-0.40635657703106398</v>
      </c>
    </row>
    <row r="69" spans="1:6" x14ac:dyDescent="0.2">
      <c r="A69" t="str">
        <f>$A$11</f>
        <v>Water and sewerage</v>
      </c>
      <c r="B69" s="18">
        <f t="shared" si="3"/>
        <v>2.1428438561498009</v>
      </c>
      <c r="C69" s="18">
        <f t="shared" si="4"/>
        <v>-12.795429644701596</v>
      </c>
      <c r="D69" s="18">
        <f t="shared" si="3"/>
        <v>0.52396084732297954</v>
      </c>
      <c r="E69" s="18">
        <f t="shared" si="3"/>
        <v>0.31036945258917648</v>
      </c>
      <c r="F69" s="18">
        <f t="shared" si="5"/>
        <v>0.38151611038583777</v>
      </c>
    </row>
    <row r="70" spans="1:6" x14ac:dyDescent="0.2">
      <c r="A70" t="str">
        <f>$A$12</f>
        <v>Construction</v>
      </c>
      <c r="B70" s="18">
        <f t="shared" si="3"/>
        <v>4.1477106429428368</v>
      </c>
      <c r="C70" s="18">
        <f t="shared" si="4"/>
        <v>-3.7114929414367559</v>
      </c>
      <c r="D70" s="18">
        <f t="shared" si="3"/>
        <v>0.1294758467252688</v>
      </c>
      <c r="E70" s="18">
        <f t="shared" si="3"/>
        <v>0.23755818325550404</v>
      </c>
      <c r="F70" s="18">
        <f t="shared" si="5"/>
        <v>0.20151778097607931</v>
      </c>
    </row>
    <row r="71" spans="1:6" x14ac:dyDescent="0.2">
      <c r="A71" t="str">
        <f>$A$13</f>
        <v>Wholesale and retail trade</v>
      </c>
      <c r="B71" s="18">
        <f t="shared" si="3"/>
        <v>-0.21638597867162934</v>
      </c>
      <c r="C71" s="18">
        <f t="shared" si="4"/>
        <v>-1.885787748084744</v>
      </c>
      <c r="D71" s="18">
        <f t="shared" si="3"/>
        <v>0.16937672245342927</v>
      </c>
      <c r="E71" s="18">
        <f t="shared" si="3"/>
        <v>9.2369996362728912E-2</v>
      </c>
      <c r="F71" s="18">
        <f t="shared" si="5"/>
        <v>0.11803232502365368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2.0923236269649204</v>
      </c>
      <c r="C72" s="18">
        <f t="shared" si="4"/>
        <v>-3.437652162365501</v>
      </c>
      <c r="D72" s="18">
        <f t="shared" si="3"/>
        <v>1.773984981605059</v>
      </c>
      <c r="E72" s="18">
        <f t="shared" si="3"/>
        <v>0.48846700504210361</v>
      </c>
      <c r="F72" s="18">
        <f t="shared" si="5"/>
        <v>0.91515862550393123</v>
      </c>
    </row>
    <row r="73" spans="1:6" x14ac:dyDescent="0.2">
      <c r="A73" t="str">
        <f>$A$15</f>
        <v>Accommodation and food</v>
      </c>
      <c r="B73" s="18">
        <f t="shared" si="6"/>
        <v>2.0044965224484734</v>
      </c>
      <c r="C73" s="18">
        <f>IF(AND(D$3-C$3 &lt;&gt; 0,C15&lt;&gt;0,D15&lt;&gt;0),(EXP(LN(D15/C15)/(D$3-C$3))-1)*100,0)</f>
        <v>3.5711449108455806</v>
      </c>
      <c r="D73" s="18">
        <f t="shared" si="3"/>
        <v>1.2733184622018223</v>
      </c>
      <c r="E73" s="18">
        <f t="shared" si="3"/>
        <v>1.5596091929147127</v>
      </c>
      <c r="F73" s="18">
        <f t="shared" si="5"/>
        <v>1.4640891378478571</v>
      </c>
    </row>
    <row r="74" spans="1:6" x14ac:dyDescent="0.2">
      <c r="A74" t="str">
        <f>$A$16</f>
        <v>Media</v>
      </c>
      <c r="B74" s="18">
        <f t="shared" si="6"/>
        <v>3.6950276214145594</v>
      </c>
      <c r="C74" s="18">
        <f>IF(AND(D$3-C$3 &lt;&gt; 0,C16&lt;&gt;0,D16&lt;&gt;0),(EXP(LN(D16/C16)/(D$3-C$3))-1)*100,0)</f>
        <v>15.820528580209103</v>
      </c>
      <c r="D74" s="18">
        <f t="shared" si="3"/>
        <v>-0.30970266095894372</v>
      </c>
      <c r="E74" s="18">
        <f t="shared" si="3"/>
        <v>0.13819104446537445</v>
      </c>
      <c r="F74" s="18">
        <f t="shared" si="5"/>
        <v>-1.1330003139964351E-2</v>
      </c>
    </row>
    <row r="75" spans="1:6" x14ac:dyDescent="0.2">
      <c r="A75" t="str">
        <f>$A$17</f>
        <v>Information technology</v>
      </c>
      <c r="B75" s="18">
        <f t="shared" si="6"/>
        <v>0.85297107648667492</v>
      </c>
      <c r="C75" s="18">
        <f t="shared" si="4"/>
        <v>10.526856321248257</v>
      </c>
      <c r="D75" s="18">
        <f t="shared" si="3"/>
        <v>1.1890933374165025</v>
      </c>
      <c r="E75" s="18">
        <f t="shared" si="3"/>
        <v>0.51140012949908442</v>
      </c>
      <c r="F75" s="18">
        <f t="shared" si="5"/>
        <v>0.73679205723153895</v>
      </c>
    </row>
    <row r="76" spans="1:6" x14ac:dyDescent="0.2">
      <c r="A76" t="str">
        <f>$A$18</f>
        <v>Finance and insurance</v>
      </c>
      <c r="B76" s="18">
        <f t="shared" si="6"/>
        <v>1.2475843978799972</v>
      </c>
      <c r="C76" s="18">
        <f t="shared" si="4"/>
        <v>1.2371692022192127</v>
      </c>
      <c r="D76" s="18">
        <f t="shared" si="3"/>
        <v>-8.4030083956299073E-3</v>
      </c>
      <c r="E76" s="18">
        <f t="shared" si="3"/>
        <v>-0.3587519108175008</v>
      </c>
      <c r="F76" s="18">
        <f t="shared" si="5"/>
        <v>-0.24210555025271363</v>
      </c>
    </row>
    <row r="77" spans="1:6" x14ac:dyDescent="0.2">
      <c r="A77" t="str">
        <f>$A$19</f>
        <v>Real estate</v>
      </c>
      <c r="B77" s="18">
        <f t="shared" si="6"/>
        <v>4.1144811416309102</v>
      </c>
      <c r="C77" s="18">
        <f t="shared" si="4"/>
        <v>0.69075107017757542</v>
      </c>
      <c r="D77" s="18">
        <f t="shared" si="3"/>
        <v>0.16947835329879091</v>
      </c>
      <c r="E77" s="18">
        <f t="shared" si="3"/>
        <v>1.1095383615275622</v>
      </c>
      <c r="F77" s="18">
        <f t="shared" si="5"/>
        <v>0.79520884993811158</v>
      </c>
    </row>
    <row r="78" spans="1:6" x14ac:dyDescent="0.2">
      <c r="A78" t="str">
        <f>$A$20</f>
        <v>Professional services</v>
      </c>
      <c r="B78" s="18">
        <f t="shared" si="6"/>
        <v>0.49885732088577051</v>
      </c>
      <c r="C78" s="18">
        <f t="shared" si="4"/>
        <v>0.54540795783160068</v>
      </c>
      <c r="D78" s="18">
        <f t="shared" si="3"/>
        <v>0.66702850795674618</v>
      </c>
      <c r="E78" s="18">
        <f t="shared" si="3"/>
        <v>0.52502383385781837</v>
      </c>
      <c r="F78" s="18">
        <f t="shared" si="5"/>
        <v>0.5723364538025022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4.626875315346779</v>
      </c>
      <c r="C79" s="18">
        <f t="shared" ref="C79:C84" si="8">IF(AND(D$3-C$3 &lt;&gt; 0,C21&lt;&gt;0,D21&lt;&gt;0),(EXP(LN(D21/C21)/(D$3-C$3))-1)*100,0)</f>
        <v>-7.4480710396528043</v>
      </c>
      <c r="D79" s="18">
        <f t="shared" ref="D79:D84" si="9">IF(AND(E$3-D$3 &lt;&gt; 0,D21&lt;&gt;0,E21&lt;&gt;0),(EXP(LN(E21/D21)/(E$3-D$3))-1)*100,0)</f>
        <v>1.186026752852376</v>
      </c>
      <c r="E79" s="18">
        <f t="shared" ref="E79:E84" si="10">IF(AND(F$3-E$3 &lt;&gt; 0,E21&lt;&gt;0,F21&lt;&gt;0),(EXP(LN(F21/E21)/(F$3-E$3))-1)*100,0)</f>
        <v>0.58375822216925055</v>
      </c>
      <c r="F79" s="18">
        <f t="shared" si="5"/>
        <v>0.78411503531607973</v>
      </c>
    </row>
    <row r="80" spans="1:6" x14ac:dyDescent="0.2">
      <c r="A80" s="10" t="str">
        <f>$A$22</f>
        <v>Public admin. and defence</v>
      </c>
      <c r="B80" s="18">
        <f t="shared" si="7"/>
        <v>-0.15189367913772678</v>
      </c>
      <c r="C80" s="18">
        <f t="shared" si="8"/>
        <v>-0.94283847278857635</v>
      </c>
      <c r="D80" s="18">
        <f t="shared" si="9"/>
        <v>8.3419168209064587E-2</v>
      </c>
      <c r="E80" s="18">
        <f t="shared" si="10"/>
        <v>0.4095191593555203</v>
      </c>
      <c r="F80" s="18">
        <f t="shared" si="5"/>
        <v>0.30070127453558637</v>
      </c>
    </row>
    <row r="81" spans="1:6" x14ac:dyDescent="0.2">
      <c r="A81" s="10" t="str">
        <f>$A$23</f>
        <v>Education</v>
      </c>
      <c r="B81" s="18">
        <f t="shared" si="7"/>
        <v>-0.96961661383183628</v>
      </c>
      <c r="C81" s="18">
        <f t="shared" si="8"/>
        <v>1.5791810652715288</v>
      </c>
      <c r="D81" s="18">
        <f t="shared" si="9"/>
        <v>0.58246495423184275</v>
      </c>
      <c r="E81" s="18">
        <f t="shared" si="10"/>
        <v>0.66745981236091545</v>
      </c>
      <c r="F81" s="18">
        <f t="shared" si="5"/>
        <v>0.63912021565626365</v>
      </c>
    </row>
    <row r="82" spans="1:6" x14ac:dyDescent="0.2">
      <c r="A82" s="10" t="str">
        <f>$A$24</f>
        <v>Health and social work</v>
      </c>
      <c r="B82" s="18">
        <f t="shared" si="7"/>
        <v>4.1551333533795587</v>
      </c>
      <c r="C82" s="18">
        <f t="shared" si="8"/>
        <v>-1.430193467951868</v>
      </c>
      <c r="D82" s="18">
        <f t="shared" si="9"/>
        <v>1.1594833115726066</v>
      </c>
      <c r="E82" s="18">
        <f t="shared" si="10"/>
        <v>0.54269608261527935</v>
      </c>
      <c r="F82" s="18">
        <f t="shared" si="5"/>
        <v>0.74787283806005966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8.6755431498364288E-2</v>
      </c>
      <c r="C83" s="18">
        <f t="shared" si="8"/>
        <v>-3.1164334150914685</v>
      </c>
      <c r="D83" s="18">
        <f t="shared" si="9"/>
        <v>-1.6065163051092179</v>
      </c>
      <c r="E83" s="18">
        <f t="shared" si="10"/>
        <v>0.52797113408185048</v>
      </c>
      <c r="F83" s="18">
        <f t="shared" si="5"/>
        <v>-0.18862060988128482</v>
      </c>
    </row>
    <row r="84" spans="1:6" x14ac:dyDescent="0.2">
      <c r="A84" s="10" t="str">
        <f>$A$26</f>
        <v>Other services</v>
      </c>
      <c r="B84" s="18">
        <f t="shared" si="7"/>
        <v>-1.2180912829456769</v>
      </c>
      <c r="C84" s="18">
        <f t="shared" si="8"/>
        <v>-4.6193041807627955</v>
      </c>
      <c r="D84" s="18">
        <f t="shared" si="9"/>
        <v>-0.46005274981051336</v>
      </c>
      <c r="E84" s="18">
        <f t="shared" si="10"/>
        <v>-6.0509830753119331E-3</v>
      </c>
      <c r="F84" s="18">
        <f t="shared" si="5"/>
        <v>-0.1576145182042521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1.4191301054205852</v>
      </c>
      <c r="C86" s="18">
        <f>IF(AND(D$3-C$3 &lt;&gt; 0,C28&lt;&gt;0,D28&lt;&gt;0),(EXP(LN(D28/C28)/(D$3-C$3))-1)*100,0)</f>
        <v>-2.2677266251337702</v>
      </c>
      <c r="D86" s="18">
        <f>IF(AND(E$3-D$3 &lt;&gt; 0,D28&lt;&gt;0,E28&lt;&gt;0),(EXP(LN(E28/D28)/(E$3-D$3))-1)*100,0)</f>
        <v>0.55954536947928624</v>
      </c>
      <c r="E86" s="18">
        <f>IF(AND(F$3-E$3 &lt;&gt; 0,E28&lt;&gt;0,F28&lt;&gt;0),(EXP(LN(F28/E28)/(F$3-E$3))-1)*100,0)</f>
        <v>0.36987230131872995</v>
      </c>
      <c r="F86" s="18">
        <f>IF(AND(F$3-D$3 &lt;&gt; 0,D28&lt;&gt;0,F28&lt;&gt;0),(EXP(LN(F28/D28)/(F$3-D$3))-1)*100,0)</f>
        <v>0.43305687324404207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-2.8689999999999873</v>
      </c>
      <c r="C90" s="27">
        <f>D5-C5</f>
        <v>-4.3359999999999914</v>
      </c>
      <c r="D90" s="27">
        <f t="shared" si="11"/>
        <v>0.38399999999998968</v>
      </c>
      <c r="E90" s="27">
        <f t="shared" si="11"/>
        <v>1.1000000000007226E-2</v>
      </c>
      <c r="F90" s="27">
        <f>F5-D5</f>
        <v>0.39499999999999691</v>
      </c>
    </row>
    <row r="91" spans="1:6" x14ac:dyDescent="0.2">
      <c r="A91" t="str">
        <f>$A$6</f>
        <v>Mining and quarrying</v>
      </c>
      <c r="B91" s="27">
        <f t="shared" si="11"/>
        <v>0.30199999999999805</v>
      </c>
      <c r="C91" s="27">
        <f t="shared" ref="C91:C105" si="12">D6-C6</f>
        <v>5.3999999999998938E-2</v>
      </c>
      <c r="D91" s="27">
        <f t="shared" si="11"/>
        <v>-0.25499999999999812</v>
      </c>
      <c r="E91" s="27">
        <f t="shared" si="11"/>
        <v>-0.26400000000000129</v>
      </c>
      <c r="F91" s="27">
        <f t="shared" ref="F91:F111" si="13">F6-D6</f>
        <v>-0.51899999999999946</v>
      </c>
    </row>
    <row r="92" spans="1:6" x14ac:dyDescent="0.2">
      <c r="A92" t="str">
        <f>$A$7</f>
        <v>Food drink and tobacco</v>
      </c>
      <c r="B92" s="27">
        <f t="shared" si="11"/>
        <v>-2.3199999999999807</v>
      </c>
      <c r="C92" s="27">
        <f t="shared" si="12"/>
        <v>-0.11300000000000843</v>
      </c>
      <c r="D92" s="27">
        <f t="shared" si="11"/>
        <v>0.10200000000001452</v>
      </c>
      <c r="E92" s="27">
        <f t="shared" si="11"/>
        <v>-0.37100000000003597</v>
      </c>
      <c r="F92" s="27">
        <f t="shared" si="13"/>
        <v>-0.26900000000002144</v>
      </c>
    </row>
    <row r="93" spans="1:6" x14ac:dyDescent="0.2">
      <c r="A93" t="str">
        <f>$A$8</f>
        <v>Engineering</v>
      </c>
      <c r="B93" s="27">
        <f t="shared" si="11"/>
        <v>3.3830000000000418</v>
      </c>
      <c r="C93" s="27">
        <f t="shared" si="12"/>
        <v>-2.325999999999965</v>
      </c>
      <c r="D93" s="27">
        <f t="shared" si="11"/>
        <v>1.6169999999999227</v>
      </c>
      <c r="E93" s="27">
        <f t="shared" si="11"/>
        <v>-2.4880000000000351</v>
      </c>
      <c r="F93" s="27">
        <f t="shared" si="13"/>
        <v>-0.87100000000011235</v>
      </c>
    </row>
    <row r="94" spans="1:6" x14ac:dyDescent="0.2">
      <c r="A94" t="str">
        <f>$A$9</f>
        <v>Rest of manufacturing</v>
      </c>
      <c r="B94" s="27">
        <f t="shared" si="11"/>
        <v>3.3090000000003954</v>
      </c>
      <c r="C94" s="27">
        <f t="shared" si="12"/>
        <v>-12.981999999999374</v>
      </c>
      <c r="D94" s="27">
        <f t="shared" si="11"/>
        <v>-2.9120000000007167</v>
      </c>
      <c r="E94" s="27">
        <f t="shared" si="11"/>
        <v>-10.233999999999696</v>
      </c>
      <c r="F94" s="27">
        <f t="shared" si="13"/>
        <v>-13.146000000000413</v>
      </c>
    </row>
    <row r="95" spans="1:6" x14ac:dyDescent="0.2">
      <c r="A95" t="str">
        <f>$A$10</f>
        <v>Electricity and gas</v>
      </c>
      <c r="B95" s="27">
        <f t="shared" si="11"/>
        <v>-2.1830000000000034</v>
      </c>
      <c r="C95" s="27">
        <f t="shared" si="12"/>
        <v>0.96699999999997921</v>
      </c>
      <c r="D95" s="27">
        <f t="shared" si="11"/>
        <v>-0.45599999999997287</v>
      </c>
      <c r="E95" s="27">
        <f t="shared" si="11"/>
        <v>-0.14900000000000624</v>
      </c>
      <c r="F95" s="27">
        <f t="shared" si="13"/>
        <v>-0.60499999999997911</v>
      </c>
    </row>
    <row r="96" spans="1:6" x14ac:dyDescent="0.2">
      <c r="A96" t="str">
        <f>$A$11</f>
        <v>Water and sewerage</v>
      </c>
      <c r="B96" s="27">
        <f t="shared" si="11"/>
        <v>1.0390000000000228</v>
      </c>
      <c r="C96" s="27">
        <f t="shared" si="12"/>
        <v>-1.6349999999999678</v>
      </c>
      <c r="D96" s="27">
        <f t="shared" si="11"/>
        <v>0.29499999999998394</v>
      </c>
      <c r="E96" s="27">
        <f t="shared" si="11"/>
        <v>0.36000000000000831</v>
      </c>
      <c r="F96" s="27">
        <f t="shared" si="13"/>
        <v>0.65499999999999226</v>
      </c>
    </row>
    <row r="97" spans="1:6" x14ac:dyDescent="0.2">
      <c r="A97" t="str">
        <f>$A$12</f>
        <v>Construction</v>
      </c>
      <c r="B97" s="27">
        <f t="shared" si="11"/>
        <v>17.62099999999981</v>
      </c>
      <c r="C97" s="27">
        <f t="shared" si="12"/>
        <v>-4.3589999999998099</v>
      </c>
      <c r="D97" s="27">
        <f t="shared" si="11"/>
        <v>0.73400000000009413</v>
      </c>
      <c r="E97" s="27">
        <f t="shared" si="11"/>
        <v>2.7330000000000041</v>
      </c>
      <c r="F97" s="27">
        <f t="shared" si="13"/>
        <v>3.4670000000000982</v>
      </c>
    </row>
    <row r="98" spans="1:6" x14ac:dyDescent="0.2">
      <c r="A98" t="str">
        <f>$A$13</f>
        <v>Wholesale and retail trade</v>
      </c>
      <c r="B98" s="27">
        <f t="shared" si="11"/>
        <v>-2.2880000000002383</v>
      </c>
      <c r="C98" s="27">
        <f t="shared" si="12"/>
        <v>-4.9579999999995152</v>
      </c>
      <c r="D98" s="27">
        <f t="shared" si="11"/>
        <v>2.1920000000000073</v>
      </c>
      <c r="E98" s="27">
        <f t="shared" si="11"/>
        <v>2.4129999999999541</v>
      </c>
      <c r="F98" s="27">
        <f t="shared" si="13"/>
        <v>4.6049999999999613</v>
      </c>
    </row>
    <row r="99" spans="1:6" x14ac:dyDescent="0.2">
      <c r="A99" t="str">
        <f>$A$14</f>
        <v>Transport and storage</v>
      </c>
      <c r="B99" s="27">
        <f t="shared" si="11"/>
        <v>8.9789999999999708</v>
      </c>
      <c r="C99" s="27">
        <f t="shared" si="12"/>
        <v>-3.8829999999999529</v>
      </c>
      <c r="D99" s="27">
        <f t="shared" si="11"/>
        <v>10.024000000000186</v>
      </c>
      <c r="E99" s="27">
        <f t="shared" si="11"/>
        <v>5.9469999999997043</v>
      </c>
      <c r="F99" s="27">
        <f t="shared" si="13"/>
        <v>15.97099999999989</v>
      </c>
    </row>
    <row r="100" spans="1:6" x14ac:dyDescent="0.2">
      <c r="A100" t="str">
        <f>$A$15</f>
        <v>Accommodation and food</v>
      </c>
      <c r="B100" s="27">
        <f t="shared" si="11"/>
        <v>7.6870000000001681</v>
      </c>
      <c r="C100" s="27">
        <f t="shared" si="12"/>
        <v>3.5970000000001079</v>
      </c>
      <c r="D100" s="27">
        <f t="shared" si="11"/>
        <v>6.8129999999996897</v>
      </c>
      <c r="E100" s="27">
        <f t="shared" si="11"/>
        <v>18.601000000000255</v>
      </c>
      <c r="F100" s="27">
        <f t="shared" si="13"/>
        <v>25.413999999999945</v>
      </c>
    </row>
    <row r="101" spans="1:6" x14ac:dyDescent="0.2">
      <c r="A101" t="str">
        <f>$A$16</f>
        <v>Media</v>
      </c>
      <c r="B101" s="27">
        <f t="shared" si="11"/>
        <v>1.0989999999999922</v>
      </c>
      <c r="C101" s="27">
        <f t="shared" si="12"/>
        <v>1.2870000000000097</v>
      </c>
      <c r="D101" s="27">
        <f t="shared" si="11"/>
        <v>-0.14499999999999424</v>
      </c>
      <c r="E101" s="27">
        <f t="shared" si="11"/>
        <v>0.12899999999996581</v>
      </c>
      <c r="F101" s="27">
        <f t="shared" si="13"/>
        <v>-1.6000000000028436E-2</v>
      </c>
    </row>
    <row r="102" spans="1:6" x14ac:dyDescent="0.2">
      <c r="A102" t="str">
        <f>$A$17</f>
        <v>Information technology</v>
      </c>
      <c r="B102" s="27">
        <f t="shared" si="11"/>
        <v>1.3010000000000588</v>
      </c>
      <c r="C102" s="27">
        <f t="shared" si="12"/>
        <v>4.099999999999774</v>
      </c>
      <c r="D102" s="27">
        <f t="shared" si="11"/>
        <v>2.6210000000002367</v>
      </c>
      <c r="E102" s="27">
        <f t="shared" si="11"/>
        <v>2.3899999999999793</v>
      </c>
      <c r="F102" s="27">
        <f t="shared" si="13"/>
        <v>5.0110000000002159</v>
      </c>
    </row>
    <row r="103" spans="1:6" x14ac:dyDescent="0.2">
      <c r="A103" t="str">
        <f>$A$18</f>
        <v>Finance and insurance</v>
      </c>
      <c r="B103" s="27">
        <f t="shared" si="11"/>
        <v>2.5029999999998864</v>
      </c>
      <c r="C103" s="27">
        <f t="shared" si="12"/>
        <v>0.64000000000002188</v>
      </c>
      <c r="D103" s="27">
        <f t="shared" si="11"/>
        <v>-2.1999999999984254E-2</v>
      </c>
      <c r="E103" s="27">
        <f t="shared" si="11"/>
        <v>-1.8480000000000345</v>
      </c>
      <c r="F103" s="27">
        <f t="shared" si="13"/>
        <v>-1.8700000000000188</v>
      </c>
    </row>
    <row r="104" spans="1:6" x14ac:dyDescent="0.2">
      <c r="A104" t="str">
        <f>$A$19</f>
        <v>Real estate</v>
      </c>
      <c r="B104" s="27">
        <f t="shared" si="11"/>
        <v>4.5930000000000639</v>
      </c>
      <c r="C104" s="27">
        <f t="shared" si="12"/>
        <v>0.21299999999995478</v>
      </c>
      <c r="D104" s="27">
        <f t="shared" si="11"/>
        <v>0.26399999999992829</v>
      </c>
      <c r="E104" s="27">
        <f t="shared" si="11"/>
        <v>3.65300000000002</v>
      </c>
      <c r="F104" s="27">
        <f t="shared" si="13"/>
        <v>3.9169999999999483</v>
      </c>
    </row>
    <row r="105" spans="1:6" x14ac:dyDescent="0.2">
      <c r="A105" t="str">
        <f>$A$20</f>
        <v>Professional services</v>
      </c>
      <c r="B105" s="27">
        <f t="shared" si="11"/>
        <v>2.6920000000000357</v>
      </c>
      <c r="C105" s="27">
        <f t="shared" si="12"/>
        <v>0.74500000000006139</v>
      </c>
      <c r="D105" s="27">
        <f t="shared" si="11"/>
        <v>4.6419999999998538</v>
      </c>
      <c r="E105" s="27">
        <f t="shared" si="11"/>
        <v>7.6330000000001235</v>
      </c>
      <c r="F105" s="27">
        <f t="shared" si="13"/>
        <v>12.274999999999977</v>
      </c>
    </row>
    <row r="106" spans="1:6" x14ac:dyDescent="0.2">
      <c r="A106" s="10" t="str">
        <f>$A$21</f>
        <v>Support services</v>
      </c>
      <c r="B106" s="27">
        <f t="shared" ref="B106:B111" si="14">C21-B21</f>
        <v>27.751000000000118</v>
      </c>
      <c r="C106" s="27">
        <f t="shared" ref="C106:C111" si="15">D21-C21</f>
        <v>-12.489000000000232</v>
      </c>
      <c r="D106" s="27">
        <f t="shared" ref="D106:D111" si="16">E21-D21</f>
        <v>9.4240000000005466</v>
      </c>
      <c r="E106" s="27">
        <f t="shared" ref="E106:E111" si="17">F21-E21</f>
        <v>9.8659999999995023</v>
      </c>
      <c r="F106" s="27">
        <f t="shared" si="13"/>
        <v>19.290000000000049</v>
      </c>
    </row>
    <row r="107" spans="1:6" x14ac:dyDescent="0.2">
      <c r="A107" s="10" t="str">
        <f>$A$22</f>
        <v>Public admin. and defence</v>
      </c>
      <c r="B107" s="27">
        <f t="shared" si="14"/>
        <v>-0.39199999999995327</v>
      </c>
      <c r="C107" s="27">
        <f t="shared" si="15"/>
        <v>-0.60600000000012955</v>
      </c>
      <c r="D107" s="27">
        <f t="shared" si="16"/>
        <v>0.26600000000012614</v>
      </c>
      <c r="E107" s="27">
        <f t="shared" si="17"/>
        <v>2.66700000000003</v>
      </c>
      <c r="F107" s="27">
        <f t="shared" si="13"/>
        <v>2.9330000000001561</v>
      </c>
    </row>
    <row r="108" spans="1:6" x14ac:dyDescent="0.2">
      <c r="A108" s="10" t="str">
        <f>$A$23</f>
        <v>Education</v>
      </c>
      <c r="B108" s="27">
        <f t="shared" si="14"/>
        <v>-6.1759999999999593</v>
      </c>
      <c r="C108" s="27">
        <f t="shared" si="15"/>
        <v>2.4540000000000077</v>
      </c>
      <c r="D108" s="27">
        <f t="shared" si="16"/>
        <v>4.6509999999998399</v>
      </c>
      <c r="E108" s="27">
        <f t="shared" si="17"/>
        <v>11.177999999999827</v>
      </c>
      <c r="F108" s="27">
        <f t="shared" si="13"/>
        <v>15.828999999999667</v>
      </c>
    </row>
    <row r="109" spans="1:6" x14ac:dyDescent="0.2">
      <c r="A109" s="10" t="str">
        <f>$A$24</f>
        <v>Health and social work</v>
      </c>
      <c r="B109" s="27">
        <f t="shared" si="14"/>
        <v>33.749999999999403</v>
      </c>
      <c r="C109" s="27">
        <f t="shared" si="15"/>
        <v>-3.2119999999997049</v>
      </c>
      <c r="D109" s="27">
        <f t="shared" si="16"/>
        <v>13.134999999999422</v>
      </c>
      <c r="E109" s="27">
        <f t="shared" si="17"/>
        <v>13.042000000000371</v>
      </c>
      <c r="F109" s="27">
        <f t="shared" si="13"/>
        <v>26.176999999999794</v>
      </c>
    </row>
    <row r="110" spans="1:6" x14ac:dyDescent="0.2">
      <c r="A110" s="10" t="str">
        <f>$A$25</f>
        <v>Arts and entertainment</v>
      </c>
      <c r="B110" s="27">
        <f t="shared" si="14"/>
        <v>0.14399999999991309</v>
      </c>
      <c r="C110" s="27">
        <f t="shared" si="15"/>
        <v>-1.2959999999999354</v>
      </c>
      <c r="D110" s="27">
        <f t="shared" si="16"/>
        <v>-3.133999999999979</v>
      </c>
      <c r="E110" s="27">
        <f t="shared" si="17"/>
        <v>2.0089999999999293</v>
      </c>
      <c r="F110" s="27">
        <f t="shared" si="13"/>
        <v>-1.1250000000000497</v>
      </c>
    </row>
    <row r="111" spans="1:6" x14ac:dyDescent="0.2">
      <c r="A111" s="10" t="str">
        <f>$A$26</f>
        <v>Other services</v>
      </c>
      <c r="B111" s="27">
        <f t="shared" si="14"/>
        <v>-2.4059999999999775</v>
      </c>
      <c r="C111" s="27">
        <f t="shared" si="15"/>
        <v>-2.2120000000000744</v>
      </c>
      <c r="D111" s="27">
        <f t="shared" si="16"/>
        <v>-1.0410000000000679</v>
      </c>
      <c r="E111" s="27">
        <f t="shared" si="17"/>
        <v>-2.7000000000015234E-2</v>
      </c>
      <c r="F111" s="27">
        <f t="shared" si="13"/>
        <v>-1.0680000000000831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97.518999999999778</v>
      </c>
      <c r="C113" s="29">
        <f>D28-C28</f>
        <v>-40.349999999999</v>
      </c>
      <c r="D113" s="29">
        <f>E28-D28</f>
        <v>49.19899999999916</v>
      </c>
      <c r="E113" s="29">
        <f>F28-E28</f>
        <v>67.250999999999976</v>
      </c>
      <c r="F113" s="29">
        <f>F28-D28</f>
        <v>116.44999999999914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Midlands and Warwickshire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37.049999999999947</v>
      </c>
      <c r="C7" s="31">
        <f>'Ind T1'!C7</f>
        <v>33.338999999999977</v>
      </c>
      <c r="D7" s="31">
        <f>'Ind T1'!D7</f>
        <v>28.388999999999999</v>
      </c>
      <c r="E7" s="31">
        <f>'Ind T1'!E7</f>
        <v>28.357000000000003</v>
      </c>
      <c r="F7" s="31">
        <f>'Ind T1'!F7</f>
        <v>28.315000000000012</v>
      </c>
      <c r="H7" s="31">
        <f>C7-B7</f>
        <v>-3.7109999999999701</v>
      </c>
      <c r="I7" s="31">
        <f>D7-C7</f>
        <v>-4.949999999999978</v>
      </c>
      <c r="J7" s="31">
        <f>E7-D7</f>
        <v>-3.1999999999996476E-2</v>
      </c>
      <c r="K7" s="31">
        <f>F7-E7</f>
        <v>-4.1999999999990933E-2</v>
      </c>
      <c r="L7" s="31">
        <f>F7-D7</f>
        <v>-7.3999999999987409E-2</v>
      </c>
    </row>
    <row r="8" spans="1:12" x14ac:dyDescent="0.2">
      <c r="A8" t="str">
        <f>'Ind T2'!A5</f>
        <v>Agriculture</v>
      </c>
      <c r="B8" s="32">
        <f>'Ind T2'!B5</f>
        <v>13.300999999999984</v>
      </c>
      <c r="C8" s="32">
        <f>'Ind T2'!C5</f>
        <v>10.431999999999997</v>
      </c>
      <c r="D8" s="32">
        <f>'Ind T2'!D5</f>
        <v>6.0960000000000054</v>
      </c>
      <c r="E8" s="32">
        <f>'Ind T2'!E5</f>
        <v>6.4799999999999951</v>
      </c>
      <c r="F8" s="32">
        <f>'Ind T2'!F5</f>
        <v>6.4910000000000023</v>
      </c>
      <c r="H8" s="11">
        <f t="shared" ref="H8:H40" si="0">C8-B8</f>
        <v>-2.8689999999999873</v>
      </c>
      <c r="I8" s="31">
        <f t="shared" ref="I8:I38" si="1">D8-C8</f>
        <v>-4.3359999999999914</v>
      </c>
      <c r="J8" s="11">
        <f t="shared" ref="J8:J38" si="2">E8-D8</f>
        <v>0.38399999999998968</v>
      </c>
      <c r="K8" s="11">
        <f t="shared" ref="K8:K38" si="3">F8-E8</f>
        <v>1.1000000000007226E-2</v>
      </c>
      <c r="L8" s="31">
        <f t="shared" ref="L8:L40" si="4">F8-D8</f>
        <v>0.39499999999999691</v>
      </c>
    </row>
    <row r="9" spans="1:12" x14ac:dyDescent="0.2">
      <c r="A9" t="str">
        <f>'Ind T2'!A6</f>
        <v>Mining and quarrying</v>
      </c>
      <c r="B9" s="32">
        <f>'Ind T2'!B6</f>
        <v>0.58300000000000196</v>
      </c>
      <c r="C9" s="32">
        <f>'Ind T2'!C6</f>
        <v>0.88500000000000001</v>
      </c>
      <c r="D9" s="32">
        <f>'Ind T2'!D6</f>
        <v>0.93899999999999895</v>
      </c>
      <c r="E9" s="32">
        <f>'Ind T2'!E6</f>
        <v>0.68400000000000083</v>
      </c>
      <c r="F9" s="32">
        <f>'Ind T2'!F6</f>
        <v>0.41999999999999954</v>
      </c>
      <c r="H9" s="11">
        <f t="shared" si="0"/>
        <v>0.30199999999999805</v>
      </c>
      <c r="I9" s="31">
        <f t="shared" si="1"/>
        <v>5.3999999999998938E-2</v>
      </c>
      <c r="J9" s="11">
        <f t="shared" si="2"/>
        <v>-0.25499999999999812</v>
      </c>
      <c r="K9" s="11">
        <f t="shared" si="3"/>
        <v>-0.26400000000000129</v>
      </c>
      <c r="L9" s="31">
        <f t="shared" si="4"/>
        <v>-0.51899999999999946</v>
      </c>
    </row>
    <row r="10" spans="1:12" x14ac:dyDescent="0.2">
      <c r="A10" t="str">
        <f>'Ind T2'!A10</f>
        <v>Electricity and gas</v>
      </c>
      <c r="B10" s="32">
        <f>'Ind T2'!B10</f>
        <v>11.427000000000008</v>
      </c>
      <c r="C10" s="32">
        <f>'Ind T2'!C10</f>
        <v>9.2440000000000051</v>
      </c>
      <c r="D10" s="32">
        <f>'Ind T2'!D10</f>
        <v>10.210999999999984</v>
      </c>
      <c r="E10" s="32">
        <f>'Ind T2'!E10</f>
        <v>9.7550000000000114</v>
      </c>
      <c r="F10" s="32">
        <f>'Ind T2'!F10</f>
        <v>9.6060000000000052</v>
      </c>
      <c r="H10" s="11">
        <f t="shared" si="0"/>
        <v>-2.1830000000000034</v>
      </c>
      <c r="I10" s="31">
        <f t="shared" si="1"/>
        <v>0.96699999999997921</v>
      </c>
      <c r="J10" s="11">
        <f t="shared" si="2"/>
        <v>-0.45599999999997287</v>
      </c>
      <c r="K10" s="11">
        <f t="shared" si="3"/>
        <v>-0.14900000000000624</v>
      </c>
      <c r="L10" s="31">
        <f t="shared" si="4"/>
        <v>-0.60499999999997911</v>
      </c>
    </row>
    <row r="11" spans="1:12" x14ac:dyDescent="0.2">
      <c r="A11" t="str">
        <f>'Ind T2'!A11</f>
        <v>Water and sewerage</v>
      </c>
      <c r="B11" s="32">
        <f>'Ind T2'!B11</f>
        <v>11.738999999999956</v>
      </c>
      <c r="C11" s="32">
        <f>'Ind T2'!C11</f>
        <v>12.777999999999979</v>
      </c>
      <c r="D11" s="32">
        <f>'Ind T2'!D11</f>
        <v>11.143000000000011</v>
      </c>
      <c r="E11" s="32">
        <f>'Ind T2'!E11</f>
        <v>11.437999999999995</v>
      </c>
      <c r="F11" s="32">
        <f>'Ind T2'!F11</f>
        <v>11.798000000000004</v>
      </c>
      <c r="H11" s="11">
        <f t="shared" ref="H11" si="5">C11-B11</f>
        <v>1.0390000000000228</v>
      </c>
      <c r="I11" s="31">
        <f t="shared" ref="I11" si="6">D11-C11</f>
        <v>-1.6349999999999678</v>
      </c>
      <c r="J11" s="11">
        <f t="shared" ref="J11" si="7">E11-D11</f>
        <v>0.29499999999998394</v>
      </c>
      <c r="K11" s="11">
        <f t="shared" ref="K11" si="8">F11-E11</f>
        <v>0.36000000000000831</v>
      </c>
      <c r="L11" s="31">
        <f t="shared" si="4"/>
        <v>0.65499999999999226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179.91099999999938</v>
      </c>
      <c r="C13" s="31">
        <f>'Ind T1'!C8</f>
        <v>184.28299999999984</v>
      </c>
      <c r="D13" s="31">
        <f>'Ind T1'!D8</f>
        <v>168.86200000000048</v>
      </c>
      <c r="E13" s="31">
        <f>'Ind T1'!E8</f>
        <v>167.6689999999997</v>
      </c>
      <c r="F13" s="31">
        <f>'Ind T1'!F8</f>
        <v>154.57599999999996</v>
      </c>
      <c r="H13" s="31">
        <f t="shared" si="0"/>
        <v>4.3720000000004688</v>
      </c>
      <c r="I13" s="31">
        <f t="shared" si="1"/>
        <v>-15.420999999999367</v>
      </c>
      <c r="J13" s="31">
        <f t="shared" si="2"/>
        <v>-1.1930000000007794</v>
      </c>
      <c r="K13" s="31">
        <f t="shared" si="3"/>
        <v>-13.092999999999734</v>
      </c>
      <c r="L13" s="31">
        <f t="shared" si="4"/>
        <v>-14.286000000000513</v>
      </c>
    </row>
    <row r="14" spans="1:12" x14ac:dyDescent="0.2">
      <c r="A14" t="str">
        <f>'Ind T2'!A7</f>
        <v>Food drink and tobacco</v>
      </c>
      <c r="B14" s="32">
        <f>'Ind T2'!B7</f>
        <v>15.677999999999976</v>
      </c>
      <c r="C14" s="32">
        <f>'Ind T2'!C7</f>
        <v>13.357999999999995</v>
      </c>
      <c r="D14" s="32">
        <f>'Ind T2'!D7</f>
        <v>13.244999999999987</v>
      </c>
      <c r="E14" s="32">
        <f>'Ind T2'!E7</f>
        <v>13.347000000000001</v>
      </c>
      <c r="F14" s="32">
        <f>'Ind T2'!F7</f>
        <v>12.975999999999965</v>
      </c>
      <c r="H14" s="11">
        <f t="shared" si="0"/>
        <v>-2.3199999999999807</v>
      </c>
      <c r="I14" s="31">
        <f t="shared" si="1"/>
        <v>-0.11300000000000843</v>
      </c>
      <c r="J14" s="11">
        <f t="shared" si="2"/>
        <v>0.10200000000001452</v>
      </c>
      <c r="K14" s="11">
        <f t="shared" si="3"/>
        <v>-0.37100000000003597</v>
      </c>
      <c r="L14" s="31">
        <f t="shared" si="4"/>
        <v>-0.26900000000002144</v>
      </c>
    </row>
    <row r="15" spans="1:12" x14ac:dyDescent="0.2">
      <c r="A15" t="str">
        <f>'Ind T2'!A8</f>
        <v>Engineering</v>
      </c>
      <c r="B15" s="32">
        <f>'Ind T2'!B8</f>
        <v>19.204999999999988</v>
      </c>
      <c r="C15" s="32">
        <f>'Ind T2'!C8</f>
        <v>22.588000000000029</v>
      </c>
      <c r="D15" s="32">
        <f>'Ind T2'!D8</f>
        <v>20.262000000000064</v>
      </c>
      <c r="E15" s="32">
        <f>'Ind T2'!E8</f>
        <v>21.878999999999987</v>
      </c>
      <c r="F15" s="32">
        <f>'Ind T2'!F8</f>
        <v>19.390999999999952</v>
      </c>
      <c r="H15" s="11">
        <f t="shared" si="0"/>
        <v>3.3830000000000418</v>
      </c>
      <c r="I15" s="31">
        <f t="shared" si="1"/>
        <v>-2.325999999999965</v>
      </c>
      <c r="J15" s="11">
        <f t="shared" si="2"/>
        <v>1.6169999999999227</v>
      </c>
      <c r="K15" s="11">
        <f t="shared" si="3"/>
        <v>-2.4880000000000351</v>
      </c>
      <c r="L15" s="31">
        <f t="shared" si="4"/>
        <v>-0.87100000000011235</v>
      </c>
    </row>
    <row r="16" spans="1:12" x14ac:dyDescent="0.2">
      <c r="A16" t="str">
        <f>'Ind T2'!A9</f>
        <v>Rest of manufacturing</v>
      </c>
      <c r="B16" s="32">
        <f>'Ind T2'!B9</f>
        <v>145.02799999999942</v>
      </c>
      <c r="C16" s="32">
        <f>'Ind T2'!C9</f>
        <v>148.33699999999982</v>
      </c>
      <c r="D16" s="32">
        <f>'Ind T2'!D9</f>
        <v>135.35500000000044</v>
      </c>
      <c r="E16" s="32">
        <f>'Ind T2'!E9</f>
        <v>132.44299999999973</v>
      </c>
      <c r="F16" s="32">
        <f>'Ind T2'!F9</f>
        <v>122.20900000000003</v>
      </c>
      <c r="H16" s="11">
        <f t="shared" si="0"/>
        <v>3.3090000000003954</v>
      </c>
      <c r="I16" s="31">
        <f t="shared" si="1"/>
        <v>-12.981999999999374</v>
      </c>
      <c r="J16" s="11">
        <f t="shared" si="2"/>
        <v>-2.9120000000007167</v>
      </c>
      <c r="K16" s="11">
        <f t="shared" si="3"/>
        <v>-10.233999999999696</v>
      </c>
      <c r="L16" s="31">
        <f t="shared" si="4"/>
        <v>-13.146000000000413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99.825000000000045</v>
      </c>
      <c r="C18" s="31">
        <f>'Ind T1'!C9</f>
        <v>117.44599999999986</v>
      </c>
      <c r="D18" s="31">
        <f>'Ind T1'!D9</f>
        <v>113.08700000000005</v>
      </c>
      <c r="E18" s="31">
        <f>'Ind T1'!E9</f>
        <v>113.82100000000014</v>
      </c>
      <c r="F18" s="31">
        <f>'Ind T1'!F9</f>
        <v>116.55400000000014</v>
      </c>
      <c r="H18" s="31">
        <f t="shared" si="0"/>
        <v>17.62099999999981</v>
      </c>
      <c r="I18" s="31">
        <f t="shared" si="1"/>
        <v>-4.3589999999998099</v>
      </c>
      <c r="J18" s="31">
        <f t="shared" si="2"/>
        <v>0.73400000000009413</v>
      </c>
      <c r="K18" s="31">
        <f t="shared" si="3"/>
        <v>2.7330000000000041</v>
      </c>
      <c r="L18" s="31">
        <f t="shared" si="4"/>
        <v>3.4670000000000982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462.21499999999975</v>
      </c>
      <c r="C20" s="31">
        <f>'Ind T1'!C10</f>
        <v>476.59299999999962</v>
      </c>
      <c r="D20" s="31">
        <f>'Ind T1'!D10</f>
        <v>471.34900000000033</v>
      </c>
      <c r="E20" s="31">
        <f>'Ind T1'!E10</f>
        <v>490.37800000000016</v>
      </c>
      <c r="F20" s="31">
        <f>'Ind T1'!F10</f>
        <v>517.33900000000006</v>
      </c>
      <c r="H20" s="31">
        <f t="shared" si="0"/>
        <v>14.377999999999872</v>
      </c>
      <c r="I20" s="31">
        <f t="shared" si="1"/>
        <v>-5.2439999999992892</v>
      </c>
      <c r="J20" s="31">
        <f t="shared" si="2"/>
        <v>19.028999999999826</v>
      </c>
      <c r="K20" s="31">
        <f t="shared" si="3"/>
        <v>26.960999999999899</v>
      </c>
      <c r="L20" s="31">
        <f t="shared" si="4"/>
        <v>45.989999999999725</v>
      </c>
    </row>
    <row r="21" spans="1:12" x14ac:dyDescent="0.2">
      <c r="A21" s="10" t="str">
        <f>'Ind T2'!A13</f>
        <v>Wholesale and retail trade</v>
      </c>
      <c r="B21" s="32">
        <f>'Ind T2'!B13</f>
        <v>265.20199999999988</v>
      </c>
      <c r="C21" s="32">
        <f>'Ind T2'!C13</f>
        <v>262.91399999999965</v>
      </c>
      <c r="D21" s="32">
        <f>'Ind T2'!D13</f>
        <v>257.95600000000013</v>
      </c>
      <c r="E21" s="32">
        <f>'Ind T2'!E13</f>
        <v>260.14800000000014</v>
      </c>
      <c r="F21" s="32">
        <f>'Ind T2'!F13</f>
        <v>262.56100000000009</v>
      </c>
      <c r="H21" s="11">
        <f t="shared" si="0"/>
        <v>-2.2880000000002383</v>
      </c>
      <c r="I21" s="31">
        <f t="shared" si="1"/>
        <v>-4.9579999999995152</v>
      </c>
      <c r="J21" s="11">
        <f t="shared" si="2"/>
        <v>2.1920000000000073</v>
      </c>
      <c r="K21" s="11">
        <f t="shared" si="3"/>
        <v>2.4129999999999541</v>
      </c>
      <c r="L21" s="31">
        <f t="shared" si="4"/>
        <v>4.6049999999999613</v>
      </c>
    </row>
    <row r="22" spans="1:12" x14ac:dyDescent="0.2">
      <c r="A22" s="10" t="str">
        <f>'Ind T2'!A14</f>
        <v>Transport and storage</v>
      </c>
      <c r="B22" s="32">
        <f>'Ind T2'!B14</f>
        <v>103.97599999999996</v>
      </c>
      <c r="C22" s="32">
        <f>'Ind T2'!C14</f>
        <v>112.95499999999993</v>
      </c>
      <c r="D22" s="32">
        <f>'Ind T2'!D14</f>
        <v>109.07199999999997</v>
      </c>
      <c r="E22" s="32">
        <f>'Ind T2'!E14</f>
        <v>119.09600000000016</v>
      </c>
      <c r="F22" s="32">
        <f>'Ind T2'!F14</f>
        <v>125.04299999999986</v>
      </c>
      <c r="H22" s="11">
        <f t="shared" si="0"/>
        <v>8.9789999999999708</v>
      </c>
      <c r="I22" s="31">
        <f t="shared" si="1"/>
        <v>-3.8829999999999529</v>
      </c>
      <c r="J22" s="11">
        <f t="shared" si="2"/>
        <v>10.024000000000186</v>
      </c>
      <c r="K22" s="11">
        <f t="shared" si="3"/>
        <v>5.9469999999997043</v>
      </c>
      <c r="L22" s="31">
        <f t="shared" si="4"/>
        <v>15.97099999999989</v>
      </c>
    </row>
    <row r="23" spans="1:12" x14ac:dyDescent="0.2">
      <c r="A23" s="10" t="str">
        <f>'Ind T2'!A15</f>
        <v>Accommodation and food</v>
      </c>
      <c r="B23" s="32">
        <f>'Ind T2'!B15</f>
        <v>93.036999999999907</v>
      </c>
      <c r="C23" s="32">
        <f>'Ind T2'!C15</f>
        <v>100.72400000000007</v>
      </c>
      <c r="D23" s="32">
        <f>'Ind T2'!D15</f>
        <v>104.32100000000018</v>
      </c>
      <c r="E23" s="32">
        <f>'Ind T2'!E15</f>
        <v>111.13399999999987</v>
      </c>
      <c r="F23" s="32">
        <f>'Ind T2'!F15</f>
        <v>129.73500000000013</v>
      </c>
      <c r="H23" s="11">
        <f t="shared" si="0"/>
        <v>7.6870000000001681</v>
      </c>
      <c r="I23" s="31">
        <f t="shared" si="1"/>
        <v>3.5970000000001079</v>
      </c>
      <c r="J23" s="11">
        <f t="shared" si="2"/>
        <v>6.8129999999996897</v>
      </c>
      <c r="K23" s="11">
        <f t="shared" si="3"/>
        <v>18.601000000000255</v>
      </c>
      <c r="L23" s="31">
        <f t="shared" si="4"/>
        <v>25.413999999999945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485.72100000000012</v>
      </c>
      <c r="C25" s="31">
        <f>'Ind T1'!C11</f>
        <v>523.39800000000014</v>
      </c>
      <c r="D25" s="31">
        <f>'Ind T1'!D11</f>
        <v>514.38599999999974</v>
      </c>
      <c r="E25" s="31">
        <f>'Ind T1'!E11</f>
        <v>526.99500000000035</v>
      </c>
      <c r="F25" s="31">
        <f>'Ind T1'!F11</f>
        <v>550.79999999999973</v>
      </c>
      <c r="H25" s="31">
        <f t="shared" si="0"/>
        <v>37.677000000000021</v>
      </c>
      <c r="I25" s="31">
        <f t="shared" si="1"/>
        <v>-9.0120000000003984</v>
      </c>
      <c r="J25" s="31">
        <f t="shared" si="2"/>
        <v>12.609000000000606</v>
      </c>
      <c r="K25" s="31">
        <f t="shared" si="3"/>
        <v>23.804999999999382</v>
      </c>
      <c r="L25" s="31">
        <f t="shared" si="4"/>
        <v>36.413999999999987</v>
      </c>
    </row>
    <row r="26" spans="1:12" x14ac:dyDescent="0.2">
      <c r="A26" s="10" t="str">
        <f>'Ind T2'!A16</f>
        <v>Media</v>
      </c>
      <c r="B26" s="11">
        <f>'Ind T2'!B16</f>
        <v>7.036000000000004</v>
      </c>
      <c r="C26" s="11">
        <f>'Ind T2'!C16</f>
        <v>8.1349999999999962</v>
      </c>
      <c r="D26" s="11">
        <f>'Ind T2'!D16</f>
        <v>9.4220000000000059</v>
      </c>
      <c r="E26" s="11">
        <f>'Ind T2'!E16</f>
        <v>9.2770000000000117</v>
      </c>
      <c r="F26" s="11">
        <f>'Ind T2'!F16</f>
        <v>9.4059999999999775</v>
      </c>
      <c r="H26" s="11">
        <f t="shared" si="0"/>
        <v>1.0989999999999922</v>
      </c>
      <c r="I26" s="31">
        <f t="shared" si="1"/>
        <v>1.2870000000000097</v>
      </c>
      <c r="J26" s="11">
        <f t="shared" si="2"/>
        <v>-0.14499999999999424</v>
      </c>
      <c r="K26" s="11">
        <f t="shared" si="3"/>
        <v>0.12899999999996581</v>
      </c>
      <c r="L26" s="31">
        <f t="shared" si="4"/>
        <v>-1.6000000000028436E-2</v>
      </c>
    </row>
    <row r="27" spans="1:12" x14ac:dyDescent="0.2">
      <c r="A27" s="10" t="str">
        <f>'Ind T2'!A17</f>
        <v>Information technology</v>
      </c>
      <c r="B27" s="11">
        <f>'Ind T2'!B17</f>
        <v>37.646999999999942</v>
      </c>
      <c r="C27" s="11">
        <f>'Ind T2'!C17</f>
        <v>38.948</v>
      </c>
      <c r="D27" s="11">
        <f>'Ind T2'!D17</f>
        <v>43.047999999999774</v>
      </c>
      <c r="E27" s="11">
        <f>'Ind T2'!E17</f>
        <v>45.669000000000011</v>
      </c>
      <c r="F27" s="11">
        <f>'Ind T2'!F17</f>
        <v>48.05899999999999</v>
      </c>
      <c r="H27" s="11">
        <f t="shared" si="0"/>
        <v>1.3010000000000588</v>
      </c>
      <c r="I27" s="31">
        <f t="shared" si="1"/>
        <v>4.099999999999774</v>
      </c>
      <c r="J27" s="11">
        <f t="shared" si="2"/>
        <v>2.6210000000002367</v>
      </c>
      <c r="K27" s="11">
        <f t="shared" si="3"/>
        <v>2.3899999999999793</v>
      </c>
      <c r="L27" s="31">
        <f t="shared" si="4"/>
        <v>5.0110000000002159</v>
      </c>
    </row>
    <row r="28" spans="1:12" x14ac:dyDescent="0.2">
      <c r="A28" s="10" t="str">
        <f>'Ind T2'!A18</f>
        <v>Finance and insurance</v>
      </c>
      <c r="B28" s="11">
        <f>'Ind T2'!B18</f>
        <v>49.228000000000129</v>
      </c>
      <c r="C28" s="11">
        <f>'Ind T2'!C18</f>
        <v>51.731000000000016</v>
      </c>
      <c r="D28" s="11">
        <f>'Ind T2'!D18</f>
        <v>52.371000000000038</v>
      </c>
      <c r="E28" s="11">
        <f>'Ind T2'!E18</f>
        <v>52.349000000000053</v>
      </c>
      <c r="F28" s="11">
        <f>'Ind T2'!F18</f>
        <v>50.501000000000019</v>
      </c>
      <c r="H28" s="11">
        <f t="shared" si="0"/>
        <v>2.5029999999998864</v>
      </c>
      <c r="I28" s="31">
        <f t="shared" si="1"/>
        <v>0.64000000000002188</v>
      </c>
      <c r="J28" s="11">
        <f t="shared" si="2"/>
        <v>-2.1999999999984254E-2</v>
      </c>
      <c r="K28" s="11">
        <f t="shared" si="3"/>
        <v>-1.8480000000000345</v>
      </c>
      <c r="L28" s="31">
        <f t="shared" si="4"/>
        <v>-1.8700000000000188</v>
      </c>
    </row>
    <row r="29" spans="1:12" x14ac:dyDescent="0.2">
      <c r="A29" s="10" t="str">
        <f>'Ind T2'!A19</f>
        <v>Real estate</v>
      </c>
      <c r="B29" s="11">
        <f>'Ind T2'!B19</f>
        <v>26.242999999999977</v>
      </c>
      <c r="C29" s="11">
        <f>'Ind T2'!C19</f>
        <v>30.836000000000041</v>
      </c>
      <c r="D29" s="11">
        <f>'Ind T2'!D19</f>
        <v>31.048999999999996</v>
      </c>
      <c r="E29" s="11">
        <f>'Ind T2'!E19</f>
        <v>31.312999999999924</v>
      </c>
      <c r="F29" s="11">
        <f>'Ind T2'!F19</f>
        <v>34.965999999999944</v>
      </c>
      <c r="H29" s="11">
        <f t="shared" ref="H29:H31" si="9">C29-B29</f>
        <v>4.5930000000000639</v>
      </c>
      <c r="I29" s="31">
        <f t="shared" ref="I29:I31" si="10">D29-C29</f>
        <v>0.21299999999995478</v>
      </c>
      <c r="J29" s="11">
        <f t="shared" ref="J29:J31" si="11">E29-D29</f>
        <v>0.26399999999992829</v>
      </c>
      <c r="K29" s="11">
        <f t="shared" ref="K29:K31" si="12">F29-E29</f>
        <v>3.65300000000002</v>
      </c>
      <c r="L29" s="31">
        <f t="shared" si="4"/>
        <v>3.9169999999999483</v>
      </c>
    </row>
    <row r="30" spans="1:12" x14ac:dyDescent="0.2">
      <c r="A30" s="10" t="str">
        <f>'Ind T2'!A20</f>
        <v>Professional services</v>
      </c>
      <c r="B30" s="11">
        <f>'Ind T2'!B20</f>
        <v>133.90299999999991</v>
      </c>
      <c r="C30" s="11">
        <f>'Ind T2'!C20</f>
        <v>136.59499999999994</v>
      </c>
      <c r="D30" s="11">
        <f>'Ind T2'!D20</f>
        <v>137.34</v>
      </c>
      <c r="E30" s="11">
        <f>'Ind T2'!E20</f>
        <v>141.98199999999986</v>
      </c>
      <c r="F30" s="11">
        <f>'Ind T2'!F20</f>
        <v>149.61499999999998</v>
      </c>
      <c r="H30" s="11">
        <f t="shared" si="9"/>
        <v>2.6920000000000357</v>
      </c>
      <c r="I30" s="31">
        <f t="shared" si="10"/>
        <v>0.74500000000006139</v>
      </c>
      <c r="J30" s="11">
        <f t="shared" si="11"/>
        <v>4.6419999999998538</v>
      </c>
      <c r="K30" s="11">
        <f t="shared" si="12"/>
        <v>7.6330000000001235</v>
      </c>
      <c r="L30" s="31">
        <f t="shared" si="4"/>
        <v>12.274999999999977</v>
      </c>
    </row>
    <row r="31" spans="1:12" x14ac:dyDescent="0.2">
      <c r="A31" s="10" t="str">
        <f>'Ind T2'!A21</f>
        <v>Support services</v>
      </c>
      <c r="B31" s="11">
        <f>'Ind T2'!B21</f>
        <v>139.93</v>
      </c>
      <c r="C31" s="11">
        <f>'Ind T2'!C21</f>
        <v>167.68100000000013</v>
      </c>
      <c r="D31" s="11">
        <f>'Ind T2'!D21</f>
        <v>155.19199999999989</v>
      </c>
      <c r="E31" s="11">
        <f>'Ind T2'!E21</f>
        <v>164.61600000000044</v>
      </c>
      <c r="F31" s="11">
        <f>'Ind T2'!F21</f>
        <v>174.48199999999994</v>
      </c>
      <c r="H31" s="11">
        <f t="shared" si="9"/>
        <v>27.751000000000118</v>
      </c>
      <c r="I31" s="31">
        <f t="shared" si="10"/>
        <v>-12.489000000000232</v>
      </c>
      <c r="J31" s="11">
        <f t="shared" si="11"/>
        <v>9.4240000000005466</v>
      </c>
      <c r="K31" s="11">
        <f t="shared" si="12"/>
        <v>9.8659999999995023</v>
      </c>
      <c r="L31" s="31">
        <f t="shared" si="4"/>
        <v>19.290000000000049</v>
      </c>
    </row>
    <row r="32" spans="1:12" x14ac:dyDescent="0.2">
      <c r="A32" s="10" t="str">
        <f>'Ind T2'!A25</f>
        <v>Arts and entertainment</v>
      </c>
      <c r="B32" s="11">
        <f>'Ind T2'!B25</f>
        <v>41.44200000000005</v>
      </c>
      <c r="C32" s="11">
        <f>'Ind T2'!C25</f>
        <v>41.585999999999963</v>
      </c>
      <c r="D32" s="11">
        <f>'Ind T2'!D25</f>
        <v>40.290000000000028</v>
      </c>
      <c r="E32" s="11">
        <f>'Ind T2'!E25</f>
        <v>37.156000000000049</v>
      </c>
      <c r="F32" s="11">
        <f>'Ind T2'!F25</f>
        <v>39.164999999999978</v>
      </c>
      <c r="H32" s="11">
        <f t="shared" ref="H32" si="13">C32-B32</f>
        <v>0.14399999999991309</v>
      </c>
      <c r="I32" s="31">
        <f t="shared" ref="I32:I33" si="14">D32-C32</f>
        <v>-1.2959999999999354</v>
      </c>
      <c r="J32" s="11">
        <f t="shared" ref="J32:J33" si="15">E32-D32</f>
        <v>-3.133999999999979</v>
      </c>
      <c r="K32" s="11">
        <f t="shared" ref="K32:K33" si="16">F32-E32</f>
        <v>2.0089999999999293</v>
      </c>
      <c r="L32" s="31">
        <f t="shared" si="4"/>
        <v>-1.1250000000000497</v>
      </c>
    </row>
    <row r="33" spans="1:12" x14ac:dyDescent="0.2">
      <c r="A33" s="10" t="str">
        <f>'Ind T2'!A26</f>
        <v>Other services</v>
      </c>
      <c r="B33" s="11">
        <f>'Ind T2'!B26</f>
        <v>50.292000000000058</v>
      </c>
      <c r="C33" s="11">
        <f>'Ind T2'!C26</f>
        <v>47.886000000000081</v>
      </c>
      <c r="D33" s="11">
        <f>'Ind T2'!D26</f>
        <v>45.674000000000007</v>
      </c>
      <c r="E33" s="11">
        <f>'Ind T2'!E26</f>
        <v>44.632999999999939</v>
      </c>
      <c r="F33" s="11">
        <f>'Ind T2'!F26</f>
        <v>44.605999999999923</v>
      </c>
      <c r="H33" s="11">
        <f>C33-B33</f>
        <v>-2.4059999999999775</v>
      </c>
      <c r="I33" s="31">
        <f t="shared" si="14"/>
        <v>-2.2120000000000744</v>
      </c>
      <c r="J33" s="11">
        <f t="shared" si="15"/>
        <v>-1.0410000000000679</v>
      </c>
      <c r="K33" s="11">
        <f t="shared" si="16"/>
        <v>-2.7000000000015234E-2</v>
      </c>
      <c r="L33" s="31">
        <f t="shared" si="4"/>
        <v>-1.0680000000000831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417.07400000000064</v>
      </c>
      <c r="C35" s="31">
        <f>'Ind T1'!C12</f>
        <v>444.2560000000002</v>
      </c>
      <c r="D35" s="31">
        <f>'Ind T1'!D12</f>
        <v>442.89200000000034</v>
      </c>
      <c r="E35" s="31">
        <f>'Ind T1'!E12</f>
        <v>460.94399999999973</v>
      </c>
      <c r="F35" s="31">
        <f>'Ind T1'!F12</f>
        <v>487.8309999999999</v>
      </c>
      <c r="H35" s="31">
        <f t="shared" si="0"/>
        <v>27.181999999999562</v>
      </c>
      <c r="I35" s="31">
        <f t="shared" si="1"/>
        <v>-1.3639999999998622</v>
      </c>
      <c r="J35" s="31">
        <f t="shared" si="2"/>
        <v>18.051999999999396</v>
      </c>
      <c r="K35" s="31">
        <f t="shared" si="3"/>
        <v>26.887000000000171</v>
      </c>
      <c r="L35" s="31">
        <f t="shared" si="4"/>
        <v>44.938999999999567</v>
      </c>
    </row>
    <row r="36" spans="1:12" x14ac:dyDescent="0.2">
      <c r="A36" s="10" t="str">
        <f>'Ind T2'!A22</f>
        <v>Public admin. and defence</v>
      </c>
      <c r="B36" s="32">
        <f>'Ind T2'!B22</f>
        <v>64.665999999999968</v>
      </c>
      <c r="C36" s="32">
        <f>'Ind T2'!C22</f>
        <v>64.274000000000015</v>
      </c>
      <c r="D36" s="32">
        <f>'Ind T2'!D22</f>
        <v>63.667999999999886</v>
      </c>
      <c r="E36" s="32">
        <f>'Ind T2'!E22</f>
        <v>63.934000000000012</v>
      </c>
      <c r="F36" s="32">
        <f>'Ind T2'!F22</f>
        <v>66.601000000000042</v>
      </c>
      <c r="H36" s="11">
        <f t="shared" si="0"/>
        <v>-0.39199999999995327</v>
      </c>
      <c r="I36" s="31">
        <f t="shared" si="1"/>
        <v>-0.60600000000012955</v>
      </c>
      <c r="J36" s="11">
        <f t="shared" si="2"/>
        <v>0.26600000000012614</v>
      </c>
      <c r="K36" s="11">
        <f t="shared" si="3"/>
        <v>2.66700000000003</v>
      </c>
      <c r="L36" s="31">
        <f t="shared" si="4"/>
        <v>2.9330000000001561</v>
      </c>
    </row>
    <row r="37" spans="1:12" x14ac:dyDescent="0.2">
      <c r="A37" s="10" t="str">
        <f>'Ind T2'!A23</f>
        <v>Education</v>
      </c>
      <c r="B37" s="32">
        <f>'Ind T2'!B23</f>
        <v>161.57300000000015</v>
      </c>
      <c r="C37" s="32">
        <f>'Ind T2'!C23</f>
        <v>155.39700000000019</v>
      </c>
      <c r="D37" s="32">
        <f>'Ind T2'!D23</f>
        <v>157.8510000000002</v>
      </c>
      <c r="E37" s="32">
        <f>'Ind T2'!E23</f>
        <v>162.50200000000004</v>
      </c>
      <c r="F37" s="32">
        <f>'Ind T2'!F23</f>
        <v>173.67999999999986</v>
      </c>
      <c r="H37" s="11">
        <f t="shared" si="0"/>
        <v>-6.1759999999999593</v>
      </c>
      <c r="I37" s="31">
        <f t="shared" si="1"/>
        <v>2.4540000000000077</v>
      </c>
      <c r="J37" s="11">
        <f t="shared" si="2"/>
        <v>4.6509999999998399</v>
      </c>
      <c r="K37" s="11">
        <f t="shared" si="3"/>
        <v>11.177999999999827</v>
      </c>
      <c r="L37" s="31">
        <f t="shared" si="4"/>
        <v>15.828999999999667</v>
      </c>
    </row>
    <row r="38" spans="1:12" x14ac:dyDescent="0.2">
      <c r="A38" s="10" t="str">
        <f>'Ind T2'!A24</f>
        <v>Health and social work</v>
      </c>
      <c r="B38" s="32">
        <f>'Ind T2'!B24</f>
        <v>190.83500000000055</v>
      </c>
      <c r="C38" s="32">
        <f>'Ind T2'!C24</f>
        <v>224.58499999999995</v>
      </c>
      <c r="D38" s="32">
        <f>'Ind T2'!D24</f>
        <v>221.37300000000025</v>
      </c>
      <c r="E38" s="32">
        <f>'Ind T2'!E24</f>
        <v>234.50799999999967</v>
      </c>
      <c r="F38" s="32">
        <f>'Ind T2'!F24</f>
        <v>247.55000000000004</v>
      </c>
      <c r="H38" s="11">
        <f t="shared" si="0"/>
        <v>33.749999999999403</v>
      </c>
      <c r="I38" s="31">
        <f t="shared" si="1"/>
        <v>-3.2119999999997049</v>
      </c>
      <c r="J38" s="11">
        <f t="shared" si="2"/>
        <v>13.134999999999422</v>
      </c>
      <c r="K38" s="11">
        <f t="shared" si="3"/>
        <v>13.042000000000371</v>
      </c>
      <c r="L38" s="31">
        <f t="shared" si="4"/>
        <v>26.176999999999794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1681.7959999999998</v>
      </c>
      <c r="C40" s="33">
        <f>'Ind T1'!C14</f>
        <v>1779.3149999999996</v>
      </c>
      <c r="D40" s="33">
        <f>'Ind T1'!D14</f>
        <v>1738.9650000000008</v>
      </c>
      <c r="E40" s="33">
        <f>'Ind T1'!E14</f>
        <v>1788.164</v>
      </c>
      <c r="F40" s="33">
        <f>'Ind T1'!F14</f>
        <v>1855.4149999999997</v>
      </c>
      <c r="G40" s="24"/>
      <c r="H40" s="34">
        <f t="shared" si="0"/>
        <v>97.518999999999778</v>
      </c>
      <c r="I40" s="34">
        <f>D40-C40</f>
        <v>-40.349999999998772</v>
      </c>
      <c r="J40" s="34">
        <f>E40-D40</f>
        <v>49.19899999999916</v>
      </c>
      <c r="K40" s="34">
        <f>F40-E40</f>
        <v>67.250999999999749</v>
      </c>
      <c r="L40" s="205">
        <f t="shared" si="4"/>
        <v>116.44999999999891</v>
      </c>
    </row>
    <row r="44" spans="1:12" ht="15.75" x14ac:dyDescent="0.25">
      <c r="A44" s="19" t="str">
        <f>CONCATENATE(A1," (Continued)")</f>
        <v>Industry Table 4  Employment by Industry Group in Sector (SIC 2007), 2015-2035, West Midlands and Warwickshire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-2.6040071364877404</v>
      </c>
      <c r="C50" s="44">
        <f t="shared" ref="B50:E54" si="17">IF(AND(D$5-C$5 &lt;&gt; 0,C7&lt;&gt;0,D7&lt;&gt;0),(EXP(LN(D7/C7)/(D$5-C$5))-1)*100,0)</f>
        <v>-14.847475929092003</v>
      </c>
      <c r="D50" s="44">
        <f t="shared" si="17"/>
        <v>-2.2554114543860138E-2</v>
      </c>
      <c r="E50" s="44">
        <f t="shared" si="17"/>
        <v>-1.4821038676515741E-2</v>
      </c>
      <c r="F50" s="44">
        <f>IF(AND(F$5-D$5 &lt;&gt; 0,D7&lt;&gt;0,F7&lt;&gt;0),(EXP(LN(F7/D7)/(F$5-D$5))-1)*100,0)</f>
        <v>-1.7398797089951401E-2</v>
      </c>
      <c r="H50" s="44">
        <f>(B7/B$40)*100</f>
        <v>2.2030020287835117</v>
      </c>
      <c r="I50" s="44">
        <f>(C7/C$40)*100</f>
        <v>1.8736985862536981</v>
      </c>
      <c r="J50" s="44">
        <f>(D7/D$40)*100</f>
        <v>1.6325227937307527</v>
      </c>
      <c r="K50" s="44">
        <f>(E7/E$40)*100</f>
        <v>1.585816513474156</v>
      </c>
      <c r="L50" s="44">
        <f>(F7/F$40)*100</f>
        <v>1.5260736816291782</v>
      </c>
    </row>
    <row r="51" spans="1:12" x14ac:dyDescent="0.2">
      <c r="A51" t="str">
        <f>A8</f>
        <v>Agriculture</v>
      </c>
      <c r="B51" s="40">
        <f t="shared" si="17"/>
        <v>-5.8932400272355911</v>
      </c>
      <c r="C51" s="44">
        <f t="shared" si="17"/>
        <v>-41.564417177914038</v>
      </c>
      <c r="D51" s="40">
        <f t="shared" si="17"/>
        <v>1.2292477397262358</v>
      </c>
      <c r="E51" s="40">
        <f t="shared" si="17"/>
        <v>1.6962355316318956E-2</v>
      </c>
      <c r="F51" s="44">
        <f t="shared" ref="F51:F83" si="18">IF(AND(F$5-D$5 &lt;&gt; 0,D8&lt;&gt;0,F8&lt;&gt;0),(EXP(LN(F8/D8)/(F$5-D$5))-1)*100,0)</f>
        <v>0.41943573752132313</v>
      </c>
      <c r="H51" s="40">
        <f t="shared" ref="H51:L54" si="19">(B8/B$7)*100</f>
        <v>35.900134952766535</v>
      </c>
      <c r="I51" s="40">
        <f t="shared" si="19"/>
        <v>31.290680584300677</v>
      </c>
      <c r="J51" s="40">
        <f t="shared" si="19"/>
        <v>21.473105780407924</v>
      </c>
      <c r="K51" s="40">
        <f t="shared" si="19"/>
        <v>22.851500511337569</v>
      </c>
      <c r="L51" s="40">
        <f t="shared" si="19"/>
        <v>22.924245099770438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10.998901032193098</v>
      </c>
      <c r="C52" s="44">
        <f t="shared" si="17"/>
        <v>6.1016949152541189</v>
      </c>
      <c r="D52" s="40">
        <f t="shared" si="17"/>
        <v>-6.1405290587318699</v>
      </c>
      <c r="E52" s="40">
        <f t="shared" si="17"/>
        <v>-4.7600148826854927</v>
      </c>
      <c r="F52" s="44">
        <f t="shared" si="18"/>
        <v>-5.2224277661955814</v>
      </c>
      <c r="H52" s="40">
        <f t="shared" si="19"/>
        <v>1.5735492577597918</v>
      </c>
      <c r="I52" s="40">
        <f t="shared" si="19"/>
        <v>2.65454872671646</v>
      </c>
      <c r="J52" s="40">
        <f t="shared" si="19"/>
        <v>3.3076191482616473</v>
      </c>
      <c r="K52" s="40">
        <f t="shared" si="19"/>
        <v>2.4121028317523039</v>
      </c>
      <c r="L52" s="40">
        <f t="shared" si="19"/>
        <v>1.483312731767612</v>
      </c>
    </row>
    <row r="53" spans="1:12" x14ac:dyDescent="0.2">
      <c r="A53" t="str">
        <f>A10</f>
        <v>Electricity and gas</v>
      </c>
      <c r="B53" s="40">
        <f t="shared" si="17"/>
        <v>-5.1621003173456748</v>
      </c>
      <c r="C53" s="44">
        <f t="shared" si="17"/>
        <v>10.460839463435502</v>
      </c>
      <c r="D53" s="40">
        <f t="shared" si="17"/>
        <v>-0.90955026735958233</v>
      </c>
      <c r="E53" s="40">
        <f t="shared" si="17"/>
        <v>-0.15380231115588172</v>
      </c>
      <c r="F53" s="44">
        <f t="shared" si="18"/>
        <v>-0.40635657703106398</v>
      </c>
      <c r="H53" s="40">
        <f t="shared" si="19"/>
        <v>30.842105263157961</v>
      </c>
      <c r="I53" s="40">
        <f t="shared" si="19"/>
        <v>27.727286361318608</v>
      </c>
      <c r="J53" s="40">
        <f t="shared" si="19"/>
        <v>35.968156680404327</v>
      </c>
      <c r="K53" s="40">
        <f t="shared" si="19"/>
        <v>34.400677081496667</v>
      </c>
      <c r="L53" s="40">
        <f t="shared" si="19"/>
        <v>33.925481193713587</v>
      </c>
    </row>
    <row r="54" spans="1:12" x14ac:dyDescent="0.2">
      <c r="A54" t="str">
        <f>A11</f>
        <v>Water and sewerage</v>
      </c>
      <c r="B54" s="40">
        <f t="shared" si="17"/>
        <v>2.1428438561498009</v>
      </c>
      <c r="C54" s="44">
        <f t="shared" si="17"/>
        <v>-12.795429644701596</v>
      </c>
      <c r="D54" s="40">
        <f t="shared" si="17"/>
        <v>0.52396084732297954</v>
      </c>
      <c r="E54" s="40">
        <f t="shared" si="17"/>
        <v>0.31036945258917648</v>
      </c>
      <c r="F54" s="44">
        <f t="shared" si="18"/>
        <v>0.38151611038583777</v>
      </c>
      <c r="H54" s="40">
        <f t="shared" si="19"/>
        <v>31.684210526315717</v>
      </c>
      <c r="I54" s="40">
        <f t="shared" si="19"/>
        <v>38.327484327664266</v>
      </c>
      <c r="J54" s="40">
        <f t="shared" si="19"/>
        <v>39.251118390926102</v>
      </c>
      <c r="K54" s="40">
        <f t="shared" si="19"/>
        <v>40.335719575413457</v>
      </c>
      <c r="L54" s="40">
        <f t="shared" si="19"/>
        <v>41.666960974748363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0.60206354425293984</v>
      </c>
      <c r="C56" s="44">
        <f t="shared" si="20"/>
        <v>-8.3681077473230729</v>
      </c>
      <c r="D56" s="44">
        <f t="shared" si="20"/>
        <v>-0.14169982019814897</v>
      </c>
      <c r="E56" s="44">
        <f t="shared" si="20"/>
        <v>-0.80976274476224352</v>
      </c>
      <c r="F56" s="44">
        <f t="shared" si="18"/>
        <v>-0.5875731871555212</v>
      </c>
      <c r="H56" s="44">
        <f>(B13/B$40)*100</f>
        <v>10.697551902846683</v>
      </c>
      <c r="I56" s="44">
        <f>(C13/C$40)*100</f>
        <v>10.356963213371431</v>
      </c>
      <c r="J56" s="44">
        <f>(D13/D$40)*100</f>
        <v>9.7104887102385842</v>
      </c>
      <c r="K56" s="44">
        <f>(E13/E$40)*100</f>
        <v>9.376600803953087</v>
      </c>
      <c r="L56" s="44">
        <f>(F13/F$40)*100</f>
        <v>8.3310741801699333</v>
      </c>
    </row>
    <row r="57" spans="1:12" x14ac:dyDescent="0.2">
      <c r="A57" t="str">
        <f>A14</f>
        <v>Food drink and tobacco</v>
      </c>
      <c r="B57" s="40">
        <f t="shared" si="20"/>
        <v>-3.9244908327198402</v>
      </c>
      <c r="C57" s="44">
        <f t="shared" si="20"/>
        <v>-0.84593502021267364</v>
      </c>
      <c r="D57" s="40">
        <f t="shared" si="20"/>
        <v>0.15354811995056394</v>
      </c>
      <c r="E57" s="40">
        <f t="shared" si="20"/>
        <v>-0.28150446221308911</v>
      </c>
      <c r="F57" s="44">
        <f t="shared" si="18"/>
        <v>-0.13669731965486598</v>
      </c>
      <c r="H57" s="40">
        <f t="shared" ref="H57:L59" si="21">(B14/B$13)*100</f>
        <v>8.714308741544448</v>
      </c>
      <c r="I57" s="40">
        <f t="shared" si="21"/>
        <v>7.2486338946077531</v>
      </c>
      <c r="J57" s="40">
        <f t="shared" si="21"/>
        <v>7.8436830074261525</v>
      </c>
      <c r="K57" s="40">
        <f t="shared" si="21"/>
        <v>7.9603265958525586</v>
      </c>
      <c r="L57" s="40">
        <f t="shared" si="21"/>
        <v>8.3945761308352971</v>
      </c>
    </row>
    <row r="58" spans="1:12" x14ac:dyDescent="0.2">
      <c r="A58" t="str">
        <f>A15</f>
        <v>Engineering</v>
      </c>
      <c r="B58" s="40">
        <f t="shared" si="20"/>
        <v>4.1395908093878386</v>
      </c>
      <c r="C58" s="44">
        <f t="shared" si="20"/>
        <v>-10.297503098990447</v>
      </c>
      <c r="D58" s="40">
        <f t="shared" si="20"/>
        <v>1.5474521799788032</v>
      </c>
      <c r="E58" s="40">
        <f t="shared" si="20"/>
        <v>-1.1999251039107151</v>
      </c>
      <c r="F58" s="44">
        <f t="shared" si="18"/>
        <v>-0.29249253617781301</v>
      </c>
      <c r="H58" s="40">
        <f t="shared" si="21"/>
        <v>10.674722501681417</v>
      </c>
      <c r="I58" s="40">
        <f t="shared" si="21"/>
        <v>12.257234796481525</v>
      </c>
      <c r="J58" s="40">
        <f t="shared" si="21"/>
        <v>11.999147232651518</v>
      </c>
      <c r="K58" s="40">
        <f t="shared" si="21"/>
        <v>13.048923772432605</v>
      </c>
      <c r="L58" s="40">
        <f t="shared" si="21"/>
        <v>12.544638236207403</v>
      </c>
    </row>
    <row r="59" spans="1:12" x14ac:dyDescent="0.2">
      <c r="A59" t="str">
        <f>A16</f>
        <v>Rest of manufacturing</v>
      </c>
      <c r="B59" s="40">
        <f t="shared" si="20"/>
        <v>0.56559058474603408</v>
      </c>
      <c r="C59" s="44">
        <f t="shared" si="20"/>
        <v>-8.7516937783556301</v>
      </c>
      <c r="D59" s="40">
        <f t="shared" si="20"/>
        <v>-0.43402721661858212</v>
      </c>
      <c r="E59" s="40">
        <f t="shared" si="20"/>
        <v>-0.80097169333307461</v>
      </c>
      <c r="F59" s="44">
        <f t="shared" si="18"/>
        <v>-0.67880737575677363</v>
      </c>
      <c r="H59" s="40">
        <f t="shared" si="21"/>
        <v>80.610968756774142</v>
      </c>
      <c r="I59" s="40">
        <f t="shared" si="21"/>
        <v>80.494131308910724</v>
      </c>
      <c r="J59" s="40">
        <f t="shared" si="21"/>
        <v>80.15716975992234</v>
      </c>
      <c r="K59" s="40">
        <f t="shared" si="21"/>
        <v>78.990749631714849</v>
      </c>
      <c r="L59" s="40">
        <f t="shared" si="21"/>
        <v>79.060785632957291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4.1477106429428368</v>
      </c>
      <c r="C61" s="44">
        <f>IF(AND(D$5-C$5 &lt;&gt; 0,C18&lt;&gt;0,D18&lt;&gt;0),(EXP(LN(D18/C18)/(D$5-C$5))-1)*100,0)</f>
        <v>-3.7114929414367559</v>
      </c>
      <c r="D61" s="44">
        <f>IF(AND(E$5-D$5 &lt;&gt; 0,D18&lt;&gt;0,E18&lt;&gt;0),(EXP(LN(E18/D18)/(E$5-D$5))-1)*100,0)</f>
        <v>0.1294758467252688</v>
      </c>
      <c r="E61" s="44">
        <f>IF(AND(F$5-E$5 &lt;&gt; 0,E18&lt;&gt;0,F18&lt;&gt;0),(EXP(LN(F18/E18)/(F$5-E$5))-1)*100,0)</f>
        <v>0.23755818325550404</v>
      </c>
      <c r="F61" s="44">
        <f t="shared" si="18"/>
        <v>0.20151778097607931</v>
      </c>
      <c r="H61" s="44">
        <f>(B18/B$40)*100</f>
        <v>5.9356188265402015</v>
      </c>
      <c r="I61" s="44">
        <f>(C18/C$40)*100</f>
        <v>6.600630017731536</v>
      </c>
      <c r="J61" s="44">
        <f>(D18/D$40)*100</f>
        <v>6.503121109395531</v>
      </c>
      <c r="K61" s="44">
        <f>(E18/E$40)*100</f>
        <v>6.3652439038030151</v>
      </c>
      <c r="L61" s="44">
        <f>(F18/F$40)*100</f>
        <v>6.2818291325660383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0.76875804697991157</v>
      </c>
      <c r="C63" s="44">
        <f t="shared" si="22"/>
        <v>-1.1003099080345913</v>
      </c>
      <c r="D63" s="44">
        <f t="shared" si="22"/>
        <v>0.79469559517197919</v>
      </c>
      <c r="E63" s="44">
        <f t="shared" si="22"/>
        <v>0.53665328603349494</v>
      </c>
      <c r="F63" s="44">
        <f t="shared" si="18"/>
        <v>0.62259390449306284</v>
      </c>
      <c r="H63" s="44">
        <f>(B20/B$40)*100</f>
        <v>27.483416538034326</v>
      </c>
      <c r="I63" s="44">
        <f>(C20/C$40)*100</f>
        <v>26.785195426329778</v>
      </c>
      <c r="J63" s="44">
        <f>(D20/D$40)*100</f>
        <v>27.105145877001558</v>
      </c>
      <c r="K63" s="44">
        <f>(E20/E$40)*100</f>
        <v>27.42354728089818</v>
      </c>
      <c r="L63" s="44">
        <f>(F20/F$40)*100</f>
        <v>27.882656979705356</v>
      </c>
    </row>
    <row r="64" spans="1:12" x14ac:dyDescent="0.2">
      <c r="A64" t="str">
        <f>A21</f>
        <v>Wholesale and retail trade</v>
      </c>
      <c r="B64" s="40">
        <f t="shared" si="22"/>
        <v>-0.21638597867162934</v>
      </c>
      <c r="C64" s="44">
        <f t="shared" si="22"/>
        <v>-1.885787748084744</v>
      </c>
      <c r="D64" s="40">
        <f t="shared" si="22"/>
        <v>0.16937672245342927</v>
      </c>
      <c r="E64" s="40">
        <f t="shared" si="22"/>
        <v>9.2369996362728912E-2</v>
      </c>
      <c r="F64" s="44">
        <f t="shared" si="18"/>
        <v>0.11803232502365368</v>
      </c>
      <c r="H64" s="40">
        <f t="shared" ref="H64:L66" si="23">(B21/B$20)*100</f>
        <v>57.376329197451405</v>
      </c>
      <c r="I64" s="40">
        <f t="shared" si="23"/>
        <v>55.16530876450134</v>
      </c>
      <c r="J64" s="40">
        <f t="shared" si="23"/>
        <v>54.727176678002905</v>
      </c>
      <c r="K64" s="40">
        <f t="shared" si="23"/>
        <v>53.05050389699376</v>
      </c>
      <c r="L64" s="40">
        <f t="shared" si="23"/>
        <v>50.752214698679211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2.0923236269649204</v>
      </c>
      <c r="C65" s="44">
        <f t="shared" si="22"/>
        <v>-3.437652162365501</v>
      </c>
      <c r="D65" s="40">
        <f t="shared" si="22"/>
        <v>1.773984981605059</v>
      </c>
      <c r="E65" s="40">
        <f t="shared" si="22"/>
        <v>0.48846700504210361</v>
      </c>
      <c r="F65" s="44">
        <f t="shared" si="18"/>
        <v>0.91515862550393123</v>
      </c>
      <c r="H65" s="40">
        <f t="shared" si="23"/>
        <v>22.495159179169868</v>
      </c>
      <c r="I65" s="40">
        <f t="shared" si="23"/>
        <v>23.700515953864201</v>
      </c>
      <c r="J65" s="40">
        <f t="shared" si="23"/>
        <v>23.140390665939652</v>
      </c>
      <c r="K65" s="40">
        <f t="shared" si="23"/>
        <v>24.286570767856659</v>
      </c>
      <c r="L65" s="40">
        <f t="shared" si="23"/>
        <v>24.170418236398156</v>
      </c>
    </row>
    <row r="66" spans="1:12" x14ac:dyDescent="0.2">
      <c r="A66" t="str">
        <f>A23</f>
        <v>Accommodation and food</v>
      </c>
      <c r="B66" s="40">
        <f t="shared" si="22"/>
        <v>2.0044965224484734</v>
      </c>
      <c r="C66" s="44">
        <f t="shared" si="22"/>
        <v>3.5711449108455806</v>
      </c>
      <c r="D66" s="40">
        <f t="shared" si="22"/>
        <v>1.2733184622018223</v>
      </c>
      <c r="E66" s="40">
        <f t="shared" si="22"/>
        <v>1.5596091929147127</v>
      </c>
      <c r="F66" s="44">
        <f t="shared" si="18"/>
        <v>1.4640891378478571</v>
      </c>
      <c r="H66" s="40">
        <f t="shared" si="23"/>
        <v>20.128511623378724</v>
      </c>
      <c r="I66" s="40">
        <f t="shared" si="23"/>
        <v>21.134175281634469</v>
      </c>
      <c r="J66" s="40">
        <f t="shared" si="23"/>
        <v>22.132432656057425</v>
      </c>
      <c r="K66" s="40">
        <f t="shared" si="23"/>
        <v>22.662925335149588</v>
      </c>
      <c r="L66" s="40">
        <f t="shared" si="23"/>
        <v>25.077367064922633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1.8852451070114684</v>
      </c>
      <c r="C68" s="44">
        <f t="shared" si="24"/>
        <v>-1.7218254559628443</v>
      </c>
      <c r="D68" s="44">
        <f t="shared" si="24"/>
        <v>0.48551692129517043</v>
      </c>
      <c r="E68" s="44">
        <f t="shared" si="24"/>
        <v>0.44278446652072923</v>
      </c>
      <c r="F68" s="44">
        <f t="shared" si="18"/>
        <v>0.45702659857527195</v>
      </c>
      <c r="H68" s="44">
        <f>(B25/B$40)*100</f>
        <v>28.881089026255275</v>
      </c>
      <c r="I68" s="44">
        <f>(C25/C$40)*100</f>
        <v>29.415702110081703</v>
      </c>
      <c r="J68" s="44">
        <f>(D25/D$40)*100</f>
        <v>29.580008798336916</v>
      </c>
      <c r="K68" s="44">
        <f>(E25/E$40)*100</f>
        <v>29.471290105381854</v>
      </c>
      <c r="L68" s="44">
        <f>(F25/F$40)*100</f>
        <v>29.686081011525712</v>
      </c>
    </row>
    <row r="69" spans="1:12" x14ac:dyDescent="0.2">
      <c r="A69" t="str">
        <f>A26</f>
        <v>Media</v>
      </c>
      <c r="B69" s="40">
        <f t="shared" si="24"/>
        <v>3.6950276214145594</v>
      </c>
      <c r="C69" s="44">
        <f t="shared" si="24"/>
        <v>15.820528580209103</v>
      </c>
      <c r="D69" s="40">
        <f t="shared" si="24"/>
        <v>-0.30970266095894372</v>
      </c>
      <c r="E69" s="40">
        <f t="shared" si="24"/>
        <v>0.13819104446537445</v>
      </c>
      <c r="F69" s="44">
        <f t="shared" si="18"/>
        <v>-1.1330003139964351E-2</v>
      </c>
      <c r="H69" s="40">
        <f t="shared" ref="H69:L71" si="25">(B26/B$25)*100</f>
        <v>1.4485682109688489</v>
      </c>
      <c r="I69" s="40">
        <f t="shared" si="25"/>
        <v>1.554266542860308</v>
      </c>
      <c r="J69" s="40">
        <f t="shared" si="25"/>
        <v>1.8316983743725548</v>
      </c>
      <c r="K69" s="40">
        <f t="shared" si="25"/>
        <v>1.76035825766848</v>
      </c>
      <c r="L69" s="40">
        <f t="shared" si="25"/>
        <v>1.7076978939724006</v>
      </c>
    </row>
    <row r="70" spans="1:12" x14ac:dyDescent="0.2">
      <c r="A70" t="str">
        <f>A27</f>
        <v>Information technology</v>
      </c>
      <c r="B70" s="40">
        <f t="shared" si="24"/>
        <v>0.85297107648667492</v>
      </c>
      <c r="C70" s="44">
        <f t="shared" si="24"/>
        <v>10.526856321248257</v>
      </c>
      <c r="D70" s="40">
        <f t="shared" si="24"/>
        <v>1.1890933374165025</v>
      </c>
      <c r="E70" s="40">
        <f t="shared" si="24"/>
        <v>0.51140012949908442</v>
      </c>
      <c r="F70" s="44">
        <f t="shared" si="18"/>
        <v>0.73679205723153895</v>
      </c>
      <c r="H70" s="40">
        <f t="shared" si="25"/>
        <v>7.7507457985139467</v>
      </c>
      <c r="I70" s="40">
        <f t="shared" si="25"/>
        <v>7.4413734863335339</v>
      </c>
      <c r="J70" s="40">
        <f t="shared" si="25"/>
        <v>8.3688125260018342</v>
      </c>
      <c r="K70" s="40">
        <f t="shared" si="25"/>
        <v>8.6659266216947</v>
      </c>
      <c r="L70" s="40">
        <f t="shared" si="25"/>
        <v>8.7253086419753121</v>
      </c>
    </row>
    <row r="71" spans="1:12" x14ac:dyDescent="0.2">
      <c r="A71" t="str">
        <f>A28</f>
        <v>Finance and insurance</v>
      </c>
      <c r="B71" s="40">
        <f t="shared" si="24"/>
        <v>1.2475843978799972</v>
      </c>
      <c r="C71" s="44">
        <f t="shared" si="24"/>
        <v>1.2371692022192127</v>
      </c>
      <c r="D71" s="40">
        <f t="shared" si="24"/>
        <v>-8.4030083956299073E-3</v>
      </c>
      <c r="E71" s="40">
        <f t="shared" si="24"/>
        <v>-0.3587519108175008</v>
      </c>
      <c r="F71" s="44">
        <f t="shared" si="18"/>
        <v>-0.24210555025271363</v>
      </c>
      <c r="H71" s="40">
        <f t="shared" si="25"/>
        <v>10.135036368614928</v>
      </c>
      <c r="I71" s="40">
        <f t="shared" si="25"/>
        <v>9.8836831627174728</v>
      </c>
      <c r="J71" s="40">
        <f t="shared" si="25"/>
        <v>10.181264653392601</v>
      </c>
      <c r="K71" s="40">
        <f t="shared" si="25"/>
        <v>9.9334908300837803</v>
      </c>
      <c r="L71" s="40">
        <f t="shared" si="25"/>
        <v>9.1686637618010245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4.1144811416309102</v>
      </c>
      <c r="C72" s="44">
        <f t="shared" si="27"/>
        <v>0.69075107017757542</v>
      </c>
      <c r="D72" s="40">
        <f t="shared" si="27"/>
        <v>0.16947835329879091</v>
      </c>
      <c r="E72" s="40">
        <f t="shared" si="27"/>
        <v>1.1095383615275622</v>
      </c>
      <c r="F72" s="44">
        <f t="shared" si="18"/>
        <v>0.79520884993811158</v>
      </c>
      <c r="H72" s="40">
        <f t="shared" ref="H72:L72" si="28">(B29/B$25)*100</f>
        <v>5.4028959011448903</v>
      </c>
      <c r="I72" s="40">
        <f t="shared" si="28"/>
        <v>5.8915013049343008</v>
      </c>
      <c r="J72" s="40">
        <f t="shared" si="28"/>
        <v>6.0361285104960114</v>
      </c>
      <c r="K72" s="40">
        <f t="shared" si="28"/>
        <v>5.9418021043842737</v>
      </c>
      <c r="L72" s="40">
        <f t="shared" si="28"/>
        <v>6.3482207697893909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0.49885732088577051</v>
      </c>
      <c r="C73" s="44">
        <f t="shared" si="29"/>
        <v>0.54540795783160068</v>
      </c>
      <c r="D73" s="40">
        <f t="shared" si="29"/>
        <v>0.66702850795674618</v>
      </c>
      <c r="E73" s="40">
        <f t="shared" si="29"/>
        <v>0.52502383385781837</v>
      </c>
      <c r="F73" s="44">
        <f t="shared" si="18"/>
        <v>0.5723364538025022</v>
      </c>
      <c r="H73" s="40">
        <f t="shared" ref="H73:L73" si="30">(B30/B$25)*100</f>
        <v>27.567883620432283</v>
      </c>
      <c r="I73" s="40">
        <f t="shared" si="30"/>
        <v>26.097730598894131</v>
      </c>
      <c r="J73" s="40">
        <f t="shared" si="30"/>
        <v>26.699793540259662</v>
      </c>
      <c r="K73" s="40">
        <f t="shared" si="30"/>
        <v>26.941811592140297</v>
      </c>
      <c r="L73" s="40">
        <f t="shared" si="30"/>
        <v>27.163217138707346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4.626875315346779</v>
      </c>
      <c r="C74" s="44">
        <f t="shared" si="31"/>
        <v>-7.4480710396528043</v>
      </c>
      <c r="D74" s="40">
        <f t="shared" si="31"/>
        <v>1.186026752852376</v>
      </c>
      <c r="E74" s="40">
        <f t="shared" si="31"/>
        <v>0.58375822216925055</v>
      </c>
      <c r="F74" s="44">
        <f t="shared" si="18"/>
        <v>0.78411503531607973</v>
      </c>
      <c r="H74" s="40">
        <f>(B31/B$25)*100</f>
        <v>28.808719408878751</v>
      </c>
      <c r="I74" s="40">
        <f t="shared" ref="I74:L74" si="32">(C31/C$25)*100</f>
        <v>32.036996702318326</v>
      </c>
      <c r="J74" s="40">
        <f t="shared" si="32"/>
        <v>30.170339006116027</v>
      </c>
      <c r="K74" s="40">
        <f t="shared" si="32"/>
        <v>31.236729001223985</v>
      </c>
      <c r="L74" s="40">
        <f t="shared" si="32"/>
        <v>31.677923021060284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8.6755431498364288E-2</v>
      </c>
      <c r="C75" s="44">
        <f t="shared" si="33"/>
        <v>-3.1164334150914685</v>
      </c>
      <c r="D75" s="40">
        <f t="shared" si="33"/>
        <v>-1.6065163051092179</v>
      </c>
      <c r="E75" s="40">
        <f t="shared" si="33"/>
        <v>0.52797113408185048</v>
      </c>
      <c r="F75" s="44">
        <f t="shared" si="18"/>
        <v>-0.18862060988128482</v>
      </c>
      <c r="H75" s="40">
        <f t="shared" ref="H75:L75" si="34">(B32/B$25)*100</f>
        <v>8.5320585274262459</v>
      </c>
      <c r="I75" s="40">
        <f t="shared" si="34"/>
        <v>7.9453876399986152</v>
      </c>
      <c r="J75" s="40">
        <f t="shared" si="34"/>
        <v>7.8326393020027849</v>
      </c>
      <c r="K75" s="40">
        <f t="shared" si="34"/>
        <v>7.0505412764827042</v>
      </c>
      <c r="L75" s="40">
        <f t="shared" si="34"/>
        <v>7.1105664488017428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-1.2180912829456769</v>
      </c>
      <c r="C76" s="44">
        <f t="shared" si="35"/>
        <v>-4.6193041807627955</v>
      </c>
      <c r="D76" s="40">
        <f t="shared" si="35"/>
        <v>-0.46005274981051336</v>
      </c>
      <c r="E76" s="40">
        <f t="shared" si="35"/>
        <v>-6.0509830753119331E-3</v>
      </c>
      <c r="F76" s="44">
        <f t="shared" si="18"/>
        <v>-0.1576145182042521</v>
      </c>
      <c r="H76" s="40">
        <f t="shared" ref="H76:L76" si="36">(B33/B$25)*100</f>
        <v>10.354092164020095</v>
      </c>
      <c r="I76" s="40">
        <f t="shared" si="36"/>
        <v>9.1490605619433154</v>
      </c>
      <c r="J76" s="40">
        <f t="shared" si="36"/>
        <v>8.8793240873585262</v>
      </c>
      <c r="K76" s="40">
        <f t="shared" si="36"/>
        <v>8.4693403163217695</v>
      </c>
      <c r="L76" s="40">
        <f t="shared" si="36"/>
        <v>8.0984023238925111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1.5909557708957189</v>
      </c>
      <c r="C78" s="44">
        <f t="shared" ref="C78:C83" si="38">IF(AND(D$5-C$5 &lt;&gt; 0,C35&lt;&gt;0,D35&lt;&gt;0),(EXP(LN(D35/C35)/(D$5-C$5))-1)*100,0)</f>
        <v>-0.30703018079663025</v>
      </c>
      <c r="D78" s="44">
        <f t="shared" si="37"/>
        <v>0.80221287297936872</v>
      </c>
      <c r="E78" s="44">
        <f t="shared" si="37"/>
        <v>0.56853479780865079</v>
      </c>
      <c r="F78" s="44">
        <f t="shared" si="18"/>
        <v>0.64636723757096615</v>
      </c>
      <c r="H78" s="44">
        <f>(B35/B$40)*100</f>
        <v>24.799321677540004</v>
      </c>
      <c r="I78" s="44">
        <f>(C35/C$40)*100</f>
        <v>24.967810646231854</v>
      </c>
      <c r="J78" s="44">
        <f>(D35/D$40)*100</f>
        <v>25.468712711296671</v>
      </c>
      <c r="K78" s="44">
        <f>(E35/E$40)*100</f>
        <v>25.777501392489711</v>
      </c>
      <c r="L78" s="44">
        <f>(F35/F$40)*100</f>
        <v>26.292285014403781</v>
      </c>
    </row>
    <row r="79" spans="1:12" x14ac:dyDescent="0.2">
      <c r="A79" t="str">
        <f>A36</f>
        <v>Public admin. and defence</v>
      </c>
      <c r="B79" s="40">
        <f t="shared" si="37"/>
        <v>-0.15189367913772678</v>
      </c>
      <c r="C79" s="44">
        <f t="shared" si="38"/>
        <v>-0.94283847278857635</v>
      </c>
      <c r="D79" s="40">
        <f t="shared" si="37"/>
        <v>8.3419168209064587E-2</v>
      </c>
      <c r="E79" s="40">
        <f t="shared" si="37"/>
        <v>0.4095191593555203</v>
      </c>
      <c r="F79" s="44">
        <f t="shared" si="18"/>
        <v>0.30070127453558637</v>
      </c>
      <c r="H79" s="40">
        <f>(B36/B$35)*100</f>
        <v>15.50468262226844</v>
      </c>
      <c r="I79" s="40">
        <f t="shared" ref="I79:L81" si="39">(C36/C$35)*100</f>
        <v>14.467784340560394</v>
      </c>
      <c r="J79" s="40">
        <f t="shared" si="39"/>
        <v>14.375513669246642</v>
      </c>
      <c r="K79" s="40">
        <f t="shared" si="39"/>
        <v>13.870231524870711</v>
      </c>
      <c r="L79" s="40">
        <f t="shared" si="39"/>
        <v>13.652473910022128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-0.96961661383183628</v>
      </c>
      <c r="C80" s="44">
        <f t="shared" si="38"/>
        <v>1.5791810652715288</v>
      </c>
      <c r="D80" s="40">
        <f t="shared" si="40"/>
        <v>0.58246495423184275</v>
      </c>
      <c r="E80" s="40">
        <f t="shared" si="40"/>
        <v>0.66745981236091545</v>
      </c>
      <c r="F80" s="44">
        <f t="shared" si="18"/>
        <v>0.63912021565626365</v>
      </c>
      <c r="H80" s="40">
        <f>(B37/B$35)*100</f>
        <v>38.739648119997867</v>
      </c>
      <c r="I80" s="40">
        <f t="shared" si="39"/>
        <v>34.979156162212803</v>
      </c>
      <c r="J80" s="40">
        <f t="shared" si="39"/>
        <v>35.64096890438303</v>
      </c>
      <c r="K80" s="40">
        <f t="shared" si="39"/>
        <v>35.254174042833867</v>
      </c>
      <c r="L80" s="40">
        <f t="shared" si="39"/>
        <v>35.602493486473783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4.1551333533795587</v>
      </c>
      <c r="C81" s="44">
        <f t="shared" si="38"/>
        <v>-1.430193467951868</v>
      </c>
      <c r="D81" s="40">
        <f t="shared" si="40"/>
        <v>1.1594833115726066</v>
      </c>
      <c r="E81" s="40">
        <f t="shared" si="40"/>
        <v>0.54269608261527935</v>
      </c>
      <c r="F81" s="44">
        <f t="shared" si="18"/>
        <v>0.74787283806005966</v>
      </c>
      <c r="H81" s="40">
        <f>(B38/B$35)*100</f>
        <v>45.7556692577337</v>
      </c>
      <c r="I81" s="40">
        <f t="shared" si="39"/>
        <v>50.553059497226791</v>
      </c>
      <c r="J81" s="40">
        <f t="shared" si="39"/>
        <v>49.983517426370327</v>
      </c>
      <c r="K81" s="40">
        <f t="shared" si="39"/>
        <v>50.875594432295422</v>
      </c>
      <c r="L81" s="40">
        <f t="shared" si="39"/>
        <v>50.7450326035041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1.4191301054205852</v>
      </c>
      <c r="C83" s="206">
        <f t="shared" si="38"/>
        <v>-2.2677266251337591</v>
      </c>
      <c r="D83" s="43">
        <f>IF(AND(E$5-D$5 &lt;&gt; 0,D40&lt;&gt;0,E40&lt;&gt;0),(EXP(LN(E40/D40)/(E$5-D$5))-1)*100,0)</f>
        <v>0.55954536947928624</v>
      </c>
      <c r="E83" s="43">
        <f>IF(AND(F$5-E$5 &lt;&gt; 0,E40&lt;&gt;0,F40&lt;&gt;0),(EXP(LN(F40/E40)/(F$5-E$5))-1)*100,0)</f>
        <v>0.36987230131872995</v>
      </c>
      <c r="F83" s="206">
        <f t="shared" si="18"/>
        <v>0.43305687324404207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-5.1860201767810477</v>
      </c>
      <c r="C89" s="44">
        <f>IF(AND(F$5-D$5 &lt;&gt; 0,D7&lt;&gt;0,F7&lt;&gt;0),(EXP(LN(F7/D7)/(F$5-D$5))-1)*100,0)</f>
        <v>-1.7398797089951401E-2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-14.447612672337018</v>
      </c>
      <c r="C90" s="44">
        <f t="shared" ref="C90:C122" si="43">IF(AND(F$5-D$5 &lt;&gt; 0,D8&lt;&gt;0,F8&lt;&gt;0),(EXP(LN(F8/D8)/(F$5-D$5))-1)*100,0)</f>
        <v>0.41943573752132313</v>
      </c>
    </row>
    <row r="91" spans="1:12" x14ac:dyDescent="0.2">
      <c r="A91" s="30" t="str">
        <f t="shared" si="41"/>
        <v>Mining and quarrying</v>
      </c>
      <c r="B91" s="44">
        <f t="shared" si="42"/>
        <v>10.001702677572766</v>
      </c>
      <c r="C91" s="44">
        <f t="shared" si="43"/>
        <v>-5.2224277661955814</v>
      </c>
    </row>
    <row r="92" spans="1:12" x14ac:dyDescent="0.2">
      <c r="A92" s="30" t="str">
        <f t="shared" si="41"/>
        <v>Electricity and gas</v>
      </c>
      <c r="B92" s="44">
        <f t="shared" si="42"/>
        <v>-2.2251384269821317</v>
      </c>
      <c r="C92" s="44">
        <f t="shared" si="43"/>
        <v>-0.40635657703106398</v>
      </c>
    </row>
    <row r="93" spans="1:12" x14ac:dyDescent="0.2">
      <c r="A93" s="30" t="str">
        <f t="shared" si="41"/>
        <v>Water and sewerage</v>
      </c>
      <c r="B93" s="44">
        <f t="shared" si="42"/>
        <v>-1.036691599324957</v>
      </c>
      <c r="C93" s="44">
        <f t="shared" si="43"/>
        <v>0.38151611038583777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-1.2596090891159983</v>
      </c>
      <c r="C95" s="44">
        <f t="shared" si="43"/>
        <v>-0.5875731871555212</v>
      </c>
    </row>
    <row r="96" spans="1:12" x14ac:dyDescent="0.2">
      <c r="A96" s="30" t="str">
        <f t="shared" si="41"/>
        <v>Food drink and tobacco</v>
      </c>
      <c r="B96" s="44">
        <f t="shared" si="42"/>
        <v>-3.3165229820135589</v>
      </c>
      <c r="C96" s="44">
        <f t="shared" si="43"/>
        <v>-0.13669731965486598</v>
      </c>
    </row>
    <row r="97" spans="1:3" x14ac:dyDescent="0.2">
      <c r="A97" s="30" t="str">
        <f t="shared" si="41"/>
        <v>Engineering</v>
      </c>
      <c r="B97" s="44">
        <f t="shared" si="42"/>
        <v>1.0772924300395115</v>
      </c>
      <c r="C97" s="44">
        <f t="shared" si="43"/>
        <v>-0.29249253617781301</v>
      </c>
    </row>
    <row r="98" spans="1:3" x14ac:dyDescent="0.2">
      <c r="A98" s="30" t="str">
        <f t="shared" si="41"/>
        <v>Rest of manufacturing</v>
      </c>
      <c r="B98" s="44">
        <f t="shared" si="42"/>
        <v>-1.3710319696499162</v>
      </c>
      <c r="C98" s="44">
        <f t="shared" si="43"/>
        <v>-0.67880737575677363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2.5261555573287131</v>
      </c>
      <c r="C100" s="44">
        <f t="shared" si="43"/>
        <v>0.20151778097607931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0.39213977342127393</v>
      </c>
      <c r="C102" s="44">
        <f t="shared" si="43"/>
        <v>0.62259390449306284</v>
      </c>
    </row>
    <row r="103" spans="1:3" x14ac:dyDescent="0.2">
      <c r="A103" s="30" t="str">
        <f t="shared" si="41"/>
        <v>Wholesale and retail trade</v>
      </c>
      <c r="B103" s="44">
        <f t="shared" si="42"/>
        <v>-0.55252338402114187</v>
      </c>
      <c r="C103" s="44">
        <f t="shared" si="43"/>
        <v>0.11803232502365368</v>
      </c>
    </row>
    <row r="104" spans="1:3" x14ac:dyDescent="0.2">
      <c r="A104" s="30" t="str">
        <f t="shared" si="41"/>
        <v>Transport and storage</v>
      </c>
      <c r="B104" s="44">
        <f t="shared" si="42"/>
        <v>0.96155575141316785</v>
      </c>
      <c r="C104" s="44">
        <f t="shared" si="43"/>
        <v>0.91515862550393123</v>
      </c>
    </row>
    <row r="105" spans="1:3" x14ac:dyDescent="0.2">
      <c r="A105" s="30" t="str">
        <f t="shared" si="41"/>
        <v>Accommodation and food</v>
      </c>
      <c r="B105" s="44">
        <f t="shared" si="42"/>
        <v>2.3159188254428198</v>
      </c>
      <c r="C105" s="44">
        <f t="shared" si="43"/>
        <v>1.4640891378478571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1.1533922893889992</v>
      </c>
      <c r="C107" s="44">
        <f t="shared" si="43"/>
        <v>0.45702659857527195</v>
      </c>
    </row>
    <row r="108" spans="1:3" x14ac:dyDescent="0.2">
      <c r="A108" s="30" t="str">
        <f t="shared" si="41"/>
        <v>Media</v>
      </c>
      <c r="B108" s="44">
        <f t="shared" si="42"/>
        <v>6.0140568029557695</v>
      </c>
      <c r="C108" s="44">
        <f t="shared" si="43"/>
        <v>-1.1330003139964351E-2</v>
      </c>
    </row>
    <row r="109" spans="1:3" x14ac:dyDescent="0.2">
      <c r="A109" s="30" t="str">
        <f t="shared" si="41"/>
        <v>Information technology</v>
      </c>
      <c r="B109" s="44">
        <f t="shared" si="42"/>
        <v>2.7175189849703241</v>
      </c>
      <c r="C109" s="44">
        <f t="shared" si="43"/>
        <v>0.73679205723153895</v>
      </c>
    </row>
    <row r="110" spans="1:3" x14ac:dyDescent="0.2">
      <c r="A110" s="30" t="str">
        <f t="shared" si="41"/>
        <v>Finance and insurance</v>
      </c>
      <c r="B110" s="44">
        <f t="shared" si="42"/>
        <v>1.2455012730308468</v>
      </c>
      <c r="C110" s="44">
        <f t="shared" si="43"/>
        <v>-0.24210555025271363</v>
      </c>
    </row>
    <row r="111" spans="1:3" x14ac:dyDescent="0.2">
      <c r="A111" s="30" t="str">
        <f t="shared" si="41"/>
        <v>Real estate</v>
      </c>
      <c r="B111" s="44">
        <f t="shared" si="42"/>
        <v>3.4205462665588326</v>
      </c>
      <c r="C111" s="44">
        <f t="shared" si="43"/>
        <v>0.79520884993811158</v>
      </c>
    </row>
    <row r="112" spans="1:3" x14ac:dyDescent="0.2">
      <c r="A112" s="30" t="str">
        <f t="shared" si="41"/>
        <v>Professional services</v>
      </c>
      <c r="B112" s="44">
        <f t="shared" si="42"/>
        <v>0.50816572378984404</v>
      </c>
      <c r="C112" s="44">
        <f t="shared" si="43"/>
        <v>0.5723364538025022</v>
      </c>
    </row>
    <row r="113" spans="1:3" x14ac:dyDescent="0.2">
      <c r="A113" s="30" t="str">
        <f t="shared" si="41"/>
        <v>Support services</v>
      </c>
      <c r="B113" s="44">
        <f t="shared" si="42"/>
        <v>2.091997032588333</v>
      </c>
      <c r="C113" s="44">
        <f t="shared" si="43"/>
        <v>0.78411503531607973</v>
      </c>
    </row>
    <row r="114" spans="1:3" x14ac:dyDescent="0.2">
      <c r="A114" s="30" t="str">
        <f t="shared" si="41"/>
        <v>Arts and entertainment</v>
      </c>
      <c r="B114" s="44">
        <f t="shared" si="42"/>
        <v>-0.56224465771965715</v>
      </c>
      <c r="C114" s="44">
        <f t="shared" si="43"/>
        <v>-0.18862060988128482</v>
      </c>
    </row>
    <row r="115" spans="1:3" x14ac:dyDescent="0.2">
      <c r="A115" s="30" t="str">
        <f t="shared" si="41"/>
        <v>Other services</v>
      </c>
      <c r="B115" s="44">
        <f t="shared" si="42"/>
        <v>-1.9079009194620911</v>
      </c>
      <c r="C115" s="44">
        <f t="shared" si="43"/>
        <v>-0.1576145182042521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1.2084896108337073</v>
      </c>
      <c r="C117" s="44">
        <f t="shared" si="43"/>
        <v>0.64636723757096615</v>
      </c>
    </row>
    <row r="118" spans="1:3" x14ac:dyDescent="0.2">
      <c r="A118" s="30" t="str">
        <f t="shared" si="41"/>
        <v>Public admin. and defence</v>
      </c>
      <c r="B118" s="44">
        <f t="shared" si="42"/>
        <v>-0.31058626975744019</v>
      </c>
      <c r="C118" s="44">
        <f t="shared" si="43"/>
        <v>0.30070127453558637</v>
      </c>
    </row>
    <row r="119" spans="1:3" x14ac:dyDescent="0.2">
      <c r="A119" s="30" t="str">
        <f t="shared" si="41"/>
        <v>Education</v>
      </c>
      <c r="B119" s="44">
        <f t="shared" si="42"/>
        <v>-0.46502544903775922</v>
      </c>
      <c r="C119" s="44">
        <f t="shared" si="43"/>
        <v>0.63912021565626365</v>
      </c>
    </row>
    <row r="120" spans="1:3" x14ac:dyDescent="0.2">
      <c r="A120" s="30" t="str">
        <f t="shared" si="41"/>
        <v>Health and social work</v>
      </c>
      <c r="B120" s="44">
        <f t="shared" si="42"/>
        <v>3.0133057826814857</v>
      </c>
      <c r="C120" s="44">
        <f t="shared" si="43"/>
        <v>0.74787283806005966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0.67079660252968853</v>
      </c>
      <c r="C122" s="206">
        <f t="shared" si="43"/>
        <v>0.43305687324404207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Midlands and Warwickshire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626.31384029163735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148.48833649744739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150.11435176647407</v>
      </c>
      <c r="G9" s="299" t="str">
        <f>CONCATENATE("(",ROUND((F9/$H11)*100,1),")")</f>
        <v>(8.6)</v>
      </c>
      <c r="H9" s="249">
        <f>SUM(H30,H51,H72,H93,H114,H135,H156,H177,H198,H219,H240,H261,H282,H303,H324,H345,H366,H387,H408,H429,H450,H471)</f>
        <v>924.91652855555878</v>
      </c>
      <c r="I9" s="299" t="str">
        <f>CONCATENATE("(",ROUND((H9/$H11)*100,1),")")</f>
        <v>(53.2)</v>
      </c>
      <c r="K9" s="249">
        <f>B14-B9</f>
        <v>14.060017820007829</v>
      </c>
      <c r="L9" s="249">
        <f>D14-D9</f>
        <v>5.7709073994416258</v>
      </c>
      <c r="M9" s="249">
        <f>F14-F9</f>
        <v>3.2775374587710076</v>
      </c>
      <c r="N9" s="249">
        <f>SUM(K9:M9)</f>
        <v>23.108462678220462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392.33099450385714</v>
      </c>
      <c r="C10" s="299" t="str">
        <f>CONCATENATE("(",ROUND((B10/$H11)*100,1),")")</f>
        <v>(22.6)</v>
      </c>
      <c r="D10" s="249">
        <f t="shared" ref="D10" si="1">SUM(D31,D52,D73,D94,D115,D136,D157,D178,D199,D220,D241,D262,D283,D304,D325,D346,D367,D388,D409,D430,D451,D472)</f>
        <v>359.389236039536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62.328240901048517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814.04847144444182</v>
      </c>
      <c r="I10" s="299" t="str">
        <f>CONCATENATE("(",ROUND((H10/$H11)*100,1),")")</f>
        <v>(46.8)</v>
      </c>
      <c r="K10" s="249">
        <f t="shared" ref="K10:K11" si="4">B15-B10</f>
        <v>19.530316600255844</v>
      </c>
      <c r="L10" s="249">
        <f t="shared" ref="L10:L11" si="5">D15-D10</f>
        <v>5.121092452320795</v>
      </c>
      <c r="M10" s="249">
        <f t="shared" ref="M10:M11" si="6">F15-F10</f>
        <v>1.4391282692020297</v>
      </c>
      <c r="N10" s="249">
        <f t="shared" ref="N10:N11" si="7">SUM(K10:M10)</f>
        <v>26.090537321778669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1018.6448347954945</v>
      </c>
      <c r="C11" s="299" t="str">
        <f>CONCATENATE("(",ROUND((B11/$H11)*100,1),")")</f>
        <v>(58.6)</v>
      </c>
      <c r="D11" s="249">
        <f t="shared" ref="D11" si="8">SUM(D32,D53,D74,D95,D116,D137,D158,D179,D200,D221,D242,D263,D284,D305,D326,D347,D368,D389,D410,D431,D452,D473)</f>
        <v>507.87757253698334</v>
      </c>
      <c r="E11" s="299" t="str">
        <f>CONCATENATE("(",ROUND((D11/$H11)*100,1),")")</f>
        <v>(29.2)</v>
      </c>
      <c r="F11" s="249">
        <f t="shared" ref="F11" si="9">SUM(F32,F53,F74,F95,F116,F137,F158,F179,F200,F221,F242,F263,F284,F305,F326,F347,F368,F389,F410,F431,F452,F473)</f>
        <v>212.44259266752266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1738.9650000000004</v>
      </c>
      <c r="I11" s="299" t="str">
        <f>CONCATENATE("(",ROUND((H11/$H11)*100,1),")")</f>
        <v>(100)</v>
      </c>
      <c r="K11" s="249">
        <f t="shared" si="4"/>
        <v>33.590334420263616</v>
      </c>
      <c r="L11" s="249">
        <f t="shared" si="5"/>
        <v>10.891999851762364</v>
      </c>
      <c r="M11" s="249">
        <f t="shared" si="6"/>
        <v>4.7166657279729804</v>
      </c>
      <c r="N11" s="249">
        <f t="shared" si="7"/>
        <v>49.198999999998961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640.37385811164518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154.25924389688902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153.39188922524508</v>
      </c>
      <c r="G14" s="299" t="str">
        <f>CONCATENATE("(",ROUND((F14/$H16)*100,1),")")</f>
        <v>(8.6)</v>
      </c>
      <c r="H14" s="249">
        <f t="shared" ref="H14" si="13">SUM(H35,H56,H77,H98,H119,H140,H161,H182,H203,H224,H245,H266,H287,H308,H329,H350,H371,H392,H413,H434,H455,H476)</f>
        <v>948.02499123377947</v>
      </c>
      <c r="I14" s="299" t="str">
        <f>CONCATENATE("(",ROUND((H14/$H16)*100,1),")")</f>
        <v>(53)</v>
      </c>
      <c r="K14" s="249">
        <f>B19-B14</f>
        <v>7.3449406227000509</v>
      </c>
      <c r="L14" s="249">
        <f>D19-D14</f>
        <v>10.746179511097694</v>
      </c>
      <c r="M14" s="249">
        <f>F19-F14</f>
        <v>6.8836784489875242</v>
      </c>
      <c r="N14" s="249">
        <f>SUM(K14:M14)</f>
        <v>24.974798582785269</v>
      </c>
    </row>
    <row r="15" spans="1:17" x14ac:dyDescent="0.2">
      <c r="A15" s="282" t="s">
        <v>365</v>
      </c>
      <c r="B15" s="249">
        <f t="shared" si="0"/>
        <v>411.86131110411299</v>
      </c>
      <c r="C15" s="299" t="str">
        <f>CONCATENATE("(",ROUND((B15/$H16)*100,1),")")</f>
        <v>(23)</v>
      </c>
      <c r="D15" s="249">
        <f t="shared" ref="D15" si="14">SUM(D36,D57,D78,D99,D120,D141,D162,D183,D204,D225,D246,D267,D288,D309,D330,D351,D372,D393,D414,D435,D456,D477)</f>
        <v>364.5103284918568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63.767369170250547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840.13900876622029</v>
      </c>
      <c r="I15" s="299" t="str">
        <f>CONCATENATE("(",ROUND((H15/$H16)*100,1),")")</f>
        <v>(47)</v>
      </c>
      <c r="K15" s="249">
        <f t="shared" ref="K15:K16" si="17">B20-B15</f>
        <v>32.155264052660414</v>
      </c>
      <c r="L15" s="249">
        <f t="shared" ref="L15:L16" si="18">D20-D15</f>
        <v>5.9953193784498922</v>
      </c>
      <c r="M15" s="249">
        <f t="shared" ref="M15:M16" si="19">F20-F15</f>
        <v>4.1256179861042881</v>
      </c>
      <c r="N15" s="249">
        <f t="shared" ref="N15:N16" si="20">SUM(K15:M15)</f>
        <v>42.276201417214594</v>
      </c>
    </row>
    <row r="16" spans="1:17" x14ac:dyDescent="0.2">
      <c r="A16" s="282" t="s">
        <v>363</v>
      </c>
      <c r="B16" s="249">
        <f t="shared" si="0"/>
        <v>1052.2351692157581</v>
      </c>
      <c r="C16" s="299" t="str">
        <f>CONCATENATE("(",ROUND((B16/$H16)*100,1),")")</f>
        <v>(58.8)</v>
      </c>
      <c r="D16" s="249">
        <f t="shared" ref="D16" si="21">SUM(D37,D58,D79,D100,D121,D142,D163,D184,D205,D226,D247,D268,D289,D310,D331,D352,D373,D394,D415,D436,D457,D478)</f>
        <v>518.7695723887457</v>
      </c>
      <c r="E16" s="299" t="str">
        <f>CONCATENATE("(",ROUND((D16/$H16)*100,1),")")</f>
        <v>(29)</v>
      </c>
      <c r="F16" s="249">
        <f t="shared" ref="F16" si="22">SUM(F37,F58,F79,F100,F121,F142,F163,F184,F205,F226,F247,F268,F289,F310,F331,F352,F373,F394,F415,F436,F457,F478)</f>
        <v>217.15925839549564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1788.1639999999998</v>
      </c>
      <c r="I16" s="299" t="str">
        <f>CONCATENATE("(",ROUND((H16/$H16)*100,1),")")</f>
        <v>(100)</v>
      </c>
      <c r="K16" s="249">
        <f t="shared" si="17"/>
        <v>39.500204675360465</v>
      </c>
      <c r="L16" s="249">
        <f t="shared" si="18"/>
        <v>16.741498889547756</v>
      </c>
      <c r="M16" s="249">
        <f t="shared" si="19"/>
        <v>11.009296435091812</v>
      </c>
      <c r="N16" s="249">
        <f t="shared" si="20"/>
        <v>67.251000000000033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647.71879873434523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165.00542340798671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160.2755676742326</v>
      </c>
      <c r="G19" s="299" t="str">
        <f>CONCATENATE("(",ROUND((F19/$H21)*100,1),")")</f>
        <v>(8.6)</v>
      </c>
      <c r="H19" s="249">
        <f t="shared" ref="H19" si="26">SUM(H40,H61,H82,H103,H124,H145,H166,H187,H208,H229,H250,H271,H292,H313,H334,H355,H376,H397,H418,H439,H460,H481)</f>
        <v>972.99978981656443</v>
      </c>
      <c r="I19" s="299" t="str">
        <f>CONCATENATE("(",ROUND((H19/$H21)*100,1),")")</f>
        <v>(52.4)</v>
      </c>
      <c r="K19" s="249">
        <f>B19-B9</f>
        <v>21.40495844270788</v>
      </c>
      <c r="L19" s="249">
        <f>D19-D9</f>
        <v>16.517086910539319</v>
      </c>
      <c r="M19" s="249">
        <f>F19-F9</f>
        <v>10.161215907758532</v>
      </c>
      <c r="N19" s="249">
        <f>SUM(K19:M19)</f>
        <v>48.083261261005731</v>
      </c>
    </row>
    <row r="20" spans="1:14" x14ac:dyDescent="0.2">
      <c r="A20" s="282" t="s">
        <v>365</v>
      </c>
      <c r="B20" s="249">
        <f t="shared" si="0"/>
        <v>444.0165751567734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370.50564787030669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67.892987156354835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882.41521018343497</v>
      </c>
      <c r="I20" s="299" t="str">
        <f>CONCATENATE("(",ROUND((H20/$H21)*100,1),")")</f>
        <v>(47.6)</v>
      </c>
      <c r="K20" s="249">
        <f t="shared" ref="K20:K21" si="30">B20-B10</f>
        <v>51.685580652916258</v>
      </c>
      <c r="L20" s="249">
        <f t="shared" ref="L20:L21" si="31">D20-D10</f>
        <v>11.116411830770687</v>
      </c>
      <c r="M20" s="249">
        <f t="shared" ref="M20:M21" si="32">F20-F10</f>
        <v>5.5647462553063178</v>
      </c>
      <c r="N20" s="249">
        <f t="shared" ref="N20:N21" si="33">SUM(K20:M20)</f>
        <v>68.366738738993263</v>
      </c>
    </row>
    <row r="21" spans="1:14" x14ac:dyDescent="0.2">
      <c r="A21" s="282" t="s">
        <v>363</v>
      </c>
      <c r="B21" s="249">
        <f t="shared" si="0"/>
        <v>1091.7353738911186</v>
      </c>
      <c r="C21" s="299" t="str">
        <f>CONCATENATE("(",ROUND((B21/$H21)*100,1),")")</f>
        <v>(58.8)</v>
      </c>
      <c r="D21" s="249">
        <f t="shared" ref="D21" si="34">SUM(D42,D63,D84,D105,D126,D147,D168,D189,D210,D231,D252,D273,D294,D315,D336,D357,D378,D399,D420,D441,D462,D483)</f>
        <v>535.51107127829346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228.16855483058745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1855.4149999999995</v>
      </c>
      <c r="I21" s="299" t="str">
        <f>CONCATENATE("(",ROUND((H21/$H21)*100,1),")")</f>
        <v>(100)</v>
      </c>
      <c r="K21" s="249">
        <f t="shared" si="30"/>
        <v>73.090539095624081</v>
      </c>
      <c r="L21" s="249">
        <f t="shared" si="31"/>
        <v>27.63349874131012</v>
      </c>
      <c r="M21" s="249">
        <f t="shared" si="32"/>
        <v>15.725962163064793</v>
      </c>
      <c r="N21" s="249">
        <f t="shared" si="33"/>
        <v>116.44999999999899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1.9801883325569603</v>
      </c>
      <c r="C30" s="299" t="str">
        <f>CONCATENATE("(",ROUND((B30/$H32)*100,1),")")</f>
        <v>(32.5)</v>
      </c>
      <c r="D30" s="302">
        <f>'Ind T6'!M9</f>
        <v>5.0114388711257486E-2</v>
      </c>
      <c r="E30" s="299" t="str">
        <f>CONCATENATE("(",ROUND((D30/$H32)*100,1),")")</f>
        <v>(0.8)</v>
      </c>
      <c r="F30" s="302">
        <f>'Ind T6'!N9</f>
        <v>2.0595137820095468</v>
      </c>
      <c r="G30" s="299" t="str">
        <f>CONCATENATE("(",ROUND((F30/$H32)*100,1),")")</f>
        <v>(33.8)</v>
      </c>
      <c r="H30" s="302">
        <f>SUM(B30,D30,F30)</f>
        <v>4.0898165032777651</v>
      </c>
      <c r="I30" s="299" t="str">
        <f>CONCATENATE("(",ROUND((H30/$H32)*100,1),")")</f>
        <v>(67.1)</v>
      </c>
      <c r="K30" s="302">
        <f>B35-B30</f>
        <v>0.19014139312807643</v>
      </c>
      <c r="L30" s="302">
        <f>D35-D30</f>
        <v>3.4370837281667774E-3</v>
      </c>
      <c r="M30" s="302">
        <f>F35-F30</f>
        <v>5.8623645554622517E-2</v>
      </c>
      <c r="N30" s="302">
        <f>SUM(K30:M30)</f>
        <v>0.2522021224108657</v>
      </c>
    </row>
    <row r="31" spans="1:14" x14ac:dyDescent="0.2">
      <c r="A31" s="282" t="s">
        <v>365</v>
      </c>
      <c r="B31" s="302">
        <f>'Ind T6'!L8</f>
        <v>1.1204719743343514</v>
      </c>
      <c r="C31" s="299" t="str">
        <f>CONCATENATE("(",ROUND((B31/$H32)*100,1),")")</f>
        <v>(18.4)</v>
      </c>
      <c r="D31" s="302">
        <f>'Ind T6'!M8</f>
        <v>5.4134259464027883E-2</v>
      </c>
      <c r="E31" s="299" t="str">
        <f>CONCATENATE("(",ROUND((D31/$H32)*100,1),")")</f>
        <v>(0.9)</v>
      </c>
      <c r="F31" s="302">
        <f>'Ind T6'!N8</f>
        <v>0.83157726292385326</v>
      </c>
      <c r="G31" s="299" t="str">
        <f>CONCATENATE("(",ROUND((F31/$H32)*100,1),")")</f>
        <v>(13.6)</v>
      </c>
      <c r="H31" s="302">
        <f t="shared" ref="H31" si="36">SUM(B31,D31,F31)</f>
        <v>2.0061834967222327</v>
      </c>
      <c r="I31" s="299" t="str">
        <f>CONCATENATE("(",ROUND((H31/$H32)*100,1),")")</f>
        <v>(32.9)</v>
      </c>
      <c r="K31" s="302">
        <f t="shared" ref="K31:K32" si="37">B36-B31</f>
        <v>6.7446475234201442E-2</v>
      </c>
      <c r="L31" s="302">
        <f t="shared" ref="L31:L32" si="38">D36-D31</f>
        <v>1.5918920599710465E-3</v>
      </c>
      <c r="M31" s="302">
        <f t="shared" ref="M31:M32" si="39">F36-F31</f>
        <v>6.2759510294960186E-2</v>
      </c>
      <c r="N31" s="302">
        <f t="shared" ref="N31:N32" si="40">SUM(K31:M31)</f>
        <v>0.13179787758913267</v>
      </c>
    </row>
    <row r="32" spans="1:14" x14ac:dyDescent="0.2">
      <c r="A32" s="282" t="s">
        <v>363</v>
      </c>
      <c r="B32" s="302">
        <f>SUM(B30:B31)</f>
        <v>3.1006603068913119</v>
      </c>
      <c r="C32" s="299" t="str">
        <f>CONCATENATE("(",ROUND((B32/$H32)*100,1),")")</f>
        <v>(50.9)</v>
      </c>
      <c r="D32" s="302">
        <f>SUM(D30:D31)</f>
        <v>0.10424864817528537</v>
      </c>
      <c r="E32" s="299" t="str">
        <f>CONCATENATE("(",ROUND((D32/$H32)*100,1),")")</f>
        <v>(1.7)</v>
      </c>
      <c r="F32" s="302">
        <f>SUM(F30:F31)</f>
        <v>2.8910910449334</v>
      </c>
      <c r="G32" s="299" t="str">
        <f>CONCATENATE("(",ROUND((F32/$H32)*100,1),")")</f>
        <v>(47.4)</v>
      </c>
      <c r="H32" s="302">
        <f>SUM(H30:H31)</f>
        <v>6.0959999999999983</v>
      </c>
      <c r="I32" s="299" t="str">
        <f>CONCATENATE("(",ROUND((H32/$H32)*100,1),")")</f>
        <v>(100)</v>
      </c>
      <c r="K32" s="302">
        <f t="shared" si="37"/>
        <v>0.25758786836227765</v>
      </c>
      <c r="L32" s="302">
        <f t="shared" si="38"/>
        <v>5.0289757881378239E-3</v>
      </c>
      <c r="M32" s="302">
        <f t="shared" si="39"/>
        <v>0.12138315584958281</v>
      </c>
      <c r="N32" s="302">
        <f t="shared" si="40"/>
        <v>0.38399999999999829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2.1703297256850367</v>
      </c>
      <c r="C35" s="299" t="str">
        <f>CONCATENATE("(",ROUND((B35/$H37)*100,1),")")</f>
        <v>(33.5)</v>
      </c>
      <c r="D35" s="302">
        <f>'Ind T6'!R9</f>
        <v>5.3551472439424264E-2</v>
      </c>
      <c r="E35" s="299" t="str">
        <f>CONCATENATE("(",ROUND((D35/$H37)*100,1),")")</f>
        <v>(0.8)</v>
      </c>
      <c r="F35" s="302">
        <f>'Ind T6'!S9</f>
        <v>2.1181374275641693</v>
      </c>
      <c r="G35" s="299" t="str">
        <f>CONCATENATE("(",ROUND((F35/$H37)*100,1),")")</f>
        <v>(32.7)</v>
      </c>
      <c r="H35" s="302">
        <f>SUM(B35,D35,F35)</f>
        <v>4.3420186256886302</v>
      </c>
      <c r="I35" s="299" t="str">
        <f>CONCATENATE("(",ROUND((H35/$H37)*100,1),")")</f>
        <v>(67)</v>
      </c>
      <c r="K35" s="302">
        <f>B40-B35</f>
        <v>0.16954103803530307</v>
      </c>
      <c r="L35" s="302">
        <f>D40-D35</f>
        <v>1.6748414659935318E-5</v>
      </c>
      <c r="M35" s="302">
        <f>F40-F35</f>
        <v>-0.16847172445014214</v>
      </c>
      <c r="N35" s="302">
        <f>SUM(K35:M35)</f>
        <v>1.0860619998208643E-3</v>
      </c>
    </row>
    <row r="36" spans="1:14" x14ac:dyDescent="0.2">
      <c r="A36" s="282" t="s">
        <v>365</v>
      </c>
      <c r="B36" s="302">
        <f>'Ind T6'!Q8</f>
        <v>1.1879184495685529</v>
      </c>
      <c r="C36" s="299" t="str">
        <f>CONCATENATE("(",ROUND((B36/$H37)*100,1),")")</f>
        <v>(18.3)</v>
      </c>
      <c r="D36" s="302">
        <f>'Ind T6'!R8</f>
        <v>5.5726151523998929E-2</v>
      </c>
      <c r="E36" s="299" t="str">
        <f>CONCATENATE("(",ROUND((D36/$H37)*100,1),")")</f>
        <v>(0.9)</v>
      </c>
      <c r="F36" s="302">
        <f>'Ind T6'!S8</f>
        <v>0.89433677321881344</v>
      </c>
      <c r="G36" s="299" t="str">
        <f>CONCATENATE("(",ROUND((F36/$H37)*100,1),")")</f>
        <v>(13.8)</v>
      </c>
      <c r="H36" s="302">
        <f t="shared" ref="H36" si="41">SUM(B36,D36,F36)</f>
        <v>2.1379813743113649</v>
      </c>
      <c r="I36" s="299" t="str">
        <f>CONCATENATE("(",ROUND((H36/$H37)*100,1),")")</f>
        <v>(33)</v>
      </c>
      <c r="K36" s="302">
        <f t="shared" ref="K36:K37" si="42">B41-B36</f>
        <v>-7.5141514563974443E-3</v>
      </c>
      <c r="L36" s="302">
        <f t="shared" ref="L36:L37" si="43">D41-D36</f>
        <v>-4.3332898924902871E-3</v>
      </c>
      <c r="M36" s="302">
        <f t="shared" ref="M36:M37" si="44">F41-F36</f>
        <v>2.1761379349071075E-2</v>
      </c>
      <c r="N36" s="302">
        <f t="shared" ref="N36:N37" si="45">SUM(K36:M36)</f>
        <v>9.9139380001833435E-3</v>
      </c>
    </row>
    <row r="37" spans="1:14" x14ac:dyDescent="0.2">
      <c r="A37" s="282" t="s">
        <v>363</v>
      </c>
      <c r="B37" s="302">
        <f>SUM(B35:B36)</f>
        <v>3.3582481752535895</v>
      </c>
      <c r="C37" s="299" t="str">
        <f>CONCATENATE("(",ROUND((B37/$H37)*100,1),")")</f>
        <v>(51.8)</v>
      </c>
      <c r="D37" s="302">
        <f>SUM(D35:D36)</f>
        <v>0.10927762396342319</v>
      </c>
      <c r="E37" s="299" t="str">
        <f>CONCATENATE("(",ROUND((D37/$H37)*100,1),")")</f>
        <v>(1.7)</v>
      </c>
      <c r="F37" s="302">
        <f>SUM(F35:F36)</f>
        <v>3.0124742007829828</v>
      </c>
      <c r="G37" s="299" t="str">
        <f>CONCATENATE("(",ROUND((F37/$H37)*100,1),")")</f>
        <v>(46.5)</v>
      </c>
      <c r="H37" s="302">
        <f>SUM(H35:H36)</f>
        <v>6.4799999999999951</v>
      </c>
      <c r="I37" s="299" t="str">
        <f>CONCATENATE("(",ROUND((H37/$H37)*100,1),")")</f>
        <v>(100)</v>
      </c>
      <c r="K37" s="302">
        <f t="shared" si="42"/>
        <v>0.16202688657890585</v>
      </c>
      <c r="L37" s="302">
        <f t="shared" si="43"/>
        <v>-4.3165414778303518E-3</v>
      </c>
      <c r="M37" s="302">
        <f t="shared" si="44"/>
        <v>-0.14671034510107095</v>
      </c>
      <c r="N37" s="302">
        <f t="shared" si="45"/>
        <v>1.1000000000004562E-2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2.3398707637203398</v>
      </c>
      <c r="C40" s="299" t="str">
        <f>CONCATENATE("(",ROUND((B40/$H42)*100,1),")")</f>
        <v>(36)</v>
      </c>
      <c r="D40" s="302">
        <f>'Ind T6'!W9</f>
        <v>5.3568220854084199E-2</v>
      </c>
      <c r="E40" s="299" t="str">
        <f>CONCATENATE("(",ROUND((D40/$H42)*100,1),")")</f>
        <v>(0.8)</v>
      </c>
      <c r="F40" s="302">
        <f>'Ind T6'!X9</f>
        <v>1.9496657031140272</v>
      </c>
      <c r="G40" s="299" t="str">
        <f>CONCATENATE("(",ROUND((F40/$H42)*100,1),")")</f>
        <v>(30)</v>
      </c>
      <c r="H40" s="302">
        <f>SUM(B40,D40,F40)</f>
        <v>4.3431046876884514</v>
      </c>
      <c r="I40" s="299" t="str">
        <f>CONCATENATE("(",ROUND((H40/$H42)*100,1),")")</f>
        <v>(66.9)</v>
      </c>
      <c r="K40" s="302">
        <f>B40-B30</f>
        <v>0.3596824311633795</v>
      </c>
      <c r="L40" s="302">
        <f>D40-D30</f>
        <v>3.4538321428267127E-3</v>
      </c>
      <c r="M40" s="302">
        <f>F40-F30</f>
        <v>-0.10984807889551962</v>
      </c>
      <c r="N40" s="302">
        <f>SUM(K40:M40)</f>
        <v>0.25328818441068657</v>
      </c>
    </row>
    <row r="41" spans="1:14" x14ac:dyDescent="0.2">
      <c r="A41" s="282" t="s">
        <v>365</v>
      </c>
      <c r="B41" s="302">
        <f>'Ind T6'!V8</f>
        <v>1.1804042981121554</v>
      </c>
      <c r="C41" s="299" t="str">
        <f>CONCATENATE("(",ROUND((B41/$H42)*100,1),")")</f>
        <v>(18.2)</v>
      </c>
      <c r="D41" s="302">
        <f>'Ind T6'!W8</f>
        <v>5.1392861631508642E-2</v>
      </c>
      <c r="E41" s="299" t="str">
        <f>CONCATENATE("(",ROUND((D41/$H42)*100,1),")")</f>
        <v>(0.8)</v>
      </c>
      <c r="F41" s="302">
        <f>'Ind T6'!X8</f>
        <v>0.91609815256788452</v>
      </c>
      <c r="G41" s="299" t="str">
        <f>CONCATENATE("(",ROUND((F41/$H42)*100,1),")")</f>
        <v>(14.1)</v>
      </c>
      <c r="H41" s="302">
        <f t="shared" ref="H41" si="46">SUM(B41,D41,F41)</f>
        <v>2.1478953123115487</v>
      </c>
      <c r="I41" s="299" t="str">
        <f>CONCATENATE("(",ROUND((H41/$H42)*100,1),")")</f>
        <v>(33.1)</v>
      </c>
      <c r="K41" s="302">
        <f t="shared" ref="K41:K42" si="47">B41-B31</f>
        <v>5.9932323777803997E-2</v>
      </c>
      <c r="L41" s="302">
        <f t="shared" ref="L41:L42" si="48">D41-D31</f>
        <v>-2.7413978325192406E-3</v>
      </c>
      <c r="M41" s="302">
        <f t="shared" ref="M41:M42" si="49">F41-F31</f>
        <v>8.4520889644031261E-2</v>
      </c>
      <c r="N41" s="302">
        <f t="shared" ref="N41:N42" si="50">SUM(K41:M41)</f>
        <v>0.141711815589316</v>
      </c>
    </row>
    <row r="42" spans="1:14" x14ac:dyDescent="0.2">
      <c r="A42" s="282" t="s">
        <v>363</v>
      </c>
      <c r="B42" s="302">
        <f>SUM(B40:B41)</f>
        <v>3.5202750618324954</v>
      </c>
      <c r="C42" s="299" t="str">
        <f>CONCATENATE("(",ROUND((B42/$H42)*100,1),")")</f>
        <v>(54.2)</v>
      </c>
      <c r="D42" s="302">
        <f>SUM(D40:D41)</f>
        <v>0.10496108248559284</v>
      </c>
      <c r="E42" s="299" t="str">
        <f>CONCATENATE("(",ROUND((D42/$H42)*100,1),")")</f>
        <v>(1.6)</v>
      </c>
      <c r="F42" s="302">
        <f>SUM(F40:F41)</f>
        <v>2.8657638556819118</v>
      </c>
      <c r="G42" s="299" t="str">
        <f>CONCATENATE("(",ROUND((F42/$H42)*100,1),")")</f>
        <v>(44.1)</v>
      </c>
      <c r="H42" s="302">
        <f>SUM(H40:H41)</f>
        <v>6.4909999999999997</v>
      </c>
      <c r="I42" s="299" t="str">
        <f>CONCATENATE("(",ROUND((H42/$H42)*100,1),")")</f>
        <v>(100)</v>
      </c>
      <c r="K42" s="302">
        <f t="shared" si="47"/>
        <v>0.4196147549411835</v>
      </c>
      <c r="L42" s="302">
        <f t="shared" si="48"/>
        <v>7.1243431030747206E-4</v>
      </c>
      <c r="M42" s="302">
        <f t="shared" si="49"/>
        <v>-2.5327189251488136E-2</v>
      </c>
      <c r="N42" s="302">
        <f t="shared" si="50"/>
        <v>0.39500000000000285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0.77227638190781878</v>
      </c>
      <c r="C51" s="299" t="str">
        <f>CONCATENATE("(",ROUND((B51/$H53)*100,1),")")</f>
        <v>(82.2)</v>
      </c>
      <c r="D51" s="302">
        <f>'Ind T6'!M18</f>
        <v>1.2976130653333336E-2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0.78525251256115214</v>
      </c>
      <c r="I51" s="299" t="str">
        <f>CONCATENATE("(",ROUND((H51/$H53)*100,1),")")</f>
        <v>(83.6)</v>
      </c>
      <c r="K51" s="302">
        <f>B56-B51</f>
        <v>-0.20985938917781599</v>
      </c>
      <c r="L51" s="302">
        <f>D56-D51</f>
        <v>-3.417718132395069E-3</v>
      </c>
      <c r="M51" s="302">
        <f>F56-F51</f>
        <v>0</v>
      </c>
      <c r="N51" s="302">
        <f>SUM(K51:M51)</f>
        <v>-0.21327710731021107</v>
      </c>
    </row>
    <row r="52" spans="1:14" x14ac:dyDescent="0.2">
      <c r="A52" s="282" t="s">
        <v>365</v>
      </c>
      <c r="B52" s="302">
        <f>'Ind T6'!L17</f>
        <v>0.13330025125784745</v>
      </c>
      <c r="C52" s="299" t="str">
        <f>CONCATENATE("(",ROUND((B52/$H53)*100,1),")")</f>
        <v>(14.2)</v>
      </c>
      <c r="D52" s="302">
        <f>'Ind T6'!M17</f>
        <v>2.04472361809989E-2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0.15374748743884634</v>
      </c>
      <c r="I52" s="299" t="str">
        <f>CONCATENATE("(",ROUND((H52/$H53)*100,1),")")</f>
        <v>(16.4)</v>
      </c>
      <c r="K52" s="302">
        <f t="shared" ref="K52:K53" si="52">B57-B52</f>
        <v>-3.6569116542352662E-2</v>
      </c>
      <c r="L52" s="302">
        <f t="shared" ref="L52:L53" si="53">D57-D52</f>
        <v>-5.1537761474351167E-3</v>
      </c>
      <c r="M52" s="302">
        <f t="shared" ref="M52:M53" si="54">F57-F52</f>
        <v>0</v>
      </c>
      <c r="N52" s="302">
        <f t="shared" ref="N52:N53" si="55">SUM(K52:M52)</f>
        <v>-4.172289268978778E-2</v>
      </c>
    </row>
    <row r="53" spans="1:14" x14ac:dyDescent="0.2">
      <c r="A53" s="282" t="s">
        <v>363</v>
      </c>
      <c r="B53" s="302">
        <f>SUM(B51:B52)</f>
        <v>0.90557663316566628</v>
      </c>
      <c r="C53" s="299" t="str">
        <f>CONCATENATE("(",ROUND((B53/$H53)*100,1),")")</f>
        <v>(96.4)</v>
      </c>
      <c r="D53" s="302">
        <f>SUM(D51:D52)</f>
        <v>3.3423366834332238E-2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0.9389999999999985</v>
      </c>
      <c r="I53" s="299" t="str">
        <f>CONCATENATE("(",ROUND((H53/$H53)*100,1),")")</f>
        <v>(100)</v>
      </c>
      <c r="K53" s="302">
        <f t="shared" si="52"/>
        <v>-0.24642850572016872</v>
      </c>
      <c r="L53" s="302">
        <f t="shared" si="53"/>
        <v>-8.5714942798301857E-3</v>
      </c>
      <c r="M53" s="302">
        <f t="shared" si="54"/>
        <v>0</v>
      </c>
      <c r="N53" s="302">
        <f t="shared" si="55"/>
        <v>-0.25499999999999889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0.56241699273000278</v>
      </c>
      <c r="C56" s="299" t="str">
        <f>CONCATENATE("(",ROUND((B56/$H58)*100,1),")")</f>
        <v>(82.2)</v>
      </c>
      <c r="D56" s="302">
        <f>'Ind T6'!R18</f>
        <v>9.558412520938267E-3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0.57197540525094104</v>
      </c>
      <c r="I56" s="299" t="str">
        <f>CONCATENATE("(",ROUND((H56/$H58)*100,1),")")</f>
        <v>(83.6)</v>
      </c>
      <c r="K56" s="302">
        <f>B61-B56</f>
        <v>-0.21636321996444763</v>
      </c>
      <c r="L56" s="302">
        <f>D61-D56</f>
        <v>-3.0016041948358546E-3</v>
      </c>
      <c r="M56" s="302">
        <f>F61-F56</f>
        <v>0</v>
      </c>
      <c r="N56" s="302">
        <f>SUM(K56:M56)</f>
        <v>-0.21936482415928349</v>
      </c>
    </row>
    <row r="57" spans="1:14" x14ac:dyDescent="0.2">
      <c r="A57" s="282" t="s">
        <v>365</v>
      </c>
      <c r="B57" s="302">
        <f>'Ind T6'!Q17</f>
        <v>9.6731134715494785E-2</v>
      </c>
      <c r="C57" s="299" t="str">
        <f>CONCATENATE("(",ROUND((B57/$H58)*100,1),")")</f>
        <v>(14.1)</v>
      </c>
      <c r="D57" s="302">
        <f>'Ind T6'!R17</f>
        <v>1.5293460033563784E-2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0.11202459474905857</v>
      </c>
      <c r="I57" s="299" t="str">
        <f>CONCATENATE("(",ROUND((H57/$H58)*100,1),")")</f>
        <v>(16.4)</v>
      </c>
      <c r="K57" s="302">
        <f t="shared" ref="K57:K58" si="57">B62-B57</f>
        <v>-3.9176928296266844E-2</v>
      </c>
      <c r="L57" s="302">
        <f t="shared" ref="L57:L58" si="58">D62-D57</f>
        <v>-5.4582475444497174E-3</v>
      </c>
      <c r="M57" s="302">
        <f t="shared" ref="M57:M58" si="59">F62-F57</f>
        <v>0</v>
      </c>
      <c r="N57" s="302">
        <f t="shared" ref="N57:N58" si="60">SUM(K57:M57)</f>
        <v>-4.4635175840716565E-2</v>
      </c>
    </row>
    <row r="58" spans="1:14" x14ac:dyDescent="0.2">
      <c r="A58" s="282" t="s">
        <v>363</v>
      </c>
      <c r="B58" s="302">
        <f>SUM(B56:B57)</f>
        <v>0.65914812744549756</v>
      </c>
      <c r="C58" s="299" t="str">
        <f>CONCATENATE("(",ROUND((B58/$H58)*100,1),")")</f>
        <v>(96.4)</v>
      </c>
      <c r="D58" s="302">
        <f>SUM(D56:D57)</f>
        <v>2.4851872554502052E-2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0.68399999999999961</v>
      </c>
      <c r="I58" s="299" t="str">
        <f>CONCATENATE("(",ROUND((H58/$H58)*100,1),")")</f>
        <v>(100)</v>
      </c>
      <c r="K58" s="302">
        <f t="shared" si="57"/>
        <v>-0.25554014826071447</v>
      </c>
      <c r="L58" s="302">
        <f t="shared" si="58"/>
        <v>-8.4598517392855746E-3</v>
      </c>
      <c r="M58" s="302">
        <f t="shared" si="59"/>
        <v>0</v>
      </c>
      <c r="N58" s="302">
        <f t="shared" si="60"/>
        <v>-0.26400000000000007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0.34605377276555516</v>
      </c>
      <c r="C61" s="299" t="str">
        <f>CONCATENATE("(",ROUND((B61/$H63)*100,1),")")</f>
        <v>(82.4)</v>
      </c>
      <c r="D61" s="302">
        <f>'Ind T6'!W18</f>
        <v>6.5568083261024123E-3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0.35261058109165755</v>
      </c>
      <c r="I61" s="299" t="str">
        <f>CONCATENATE("(",ROUND((H61/$H63)*100,1),")")</f>
        <v>(84)</v>
      </c>
      <c r="K61" s="302">
        <f>B61-B51</f>
        <v>-0.42622260914226362</v>
      </c>
      <c r="L61" s="302">
        <f>D61-D51</f>
        <v>-6.4193223272309237E-3</v>
      </c>
      <c r="M61" s="302">
        <f>F61-F51</f>
        <v>0</v>
      </c>
      <c r="N61" s="302">
        <f>SUM(K61:M61)</f>
        <v>-0.43264193146949453</v>
      </c>
    </row>
    <row r="62" spans="1:14" x14ac:dyDescent="0.2">
      <c r="A62" s="282" t="s">
        <v>365</v>
      </c>
      <c r="B62" s="302">
        <f>'Ind T6'!V17</f>
        <v>5.7554206419227941E-2</v>
      </c>
      <c r="C62" s="299" t="str">
        <f>CONCATENATE("(",ROUND((B62/$H63)*100,1),")")</f>
        <v>(13.7)</v>
      </c>
      <c r="D62" s="302">
        <f>'Ind T6'!W17</f>
        <v>9.8352124891140664E-3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6.7389418908342005E-2</v>
      </c>
      <c r="I62" s="299" t="str">
        <f>CONCATENATE("(",ROUND((H62/$H63)*100,1),")")</f>
        <v>(16)</v>
      </c>
      <c r="K62" s="302">
        <f t="shared" ref="K62:K63" si="62">B62-B52</f>
        <v>-7.5746044838619506E-2</v>
      </c>
      <c r="L62" s="302">
        <f t="shared" ref="L62:L63" si="63">D62-D52</f>
        <v>-1.0612023691884834E-2</v>
      </c>
      <c r="M62" s="302">
        <f t="shared" ref="M62:M63" si="64">F62-F52</f>
        <v>0</v>
      </c>
      <c r="N62" s="302">
        <f t="shared" ref="N62:N63" si="65">SUM(K62:M62)</f>
        <v>-8.6358068530504345E-2</v>
      </c>
    </row>
    <row r="63" spans="1:14" x14ac:dyDescent="0.2">
      <c r="A63" s="282" t="s">
        <v>363</v>
      </c>
      <c r="B63" s="302">
        <f>SUM(B61:B62)</f>
        <v>0.40360797918478308</v>
      </c>
      <c r="C63" s="299" t="str">
        <f>CONCATENATE("(",ROUND((B63/$H63)*100,1),")")</f>
        <v>(96.1)</v>
      </c>
      <c r="D63" s="302">
        <f>SUM(D61:D62)</f>
        <v>1.6392020815216478E-2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0.41999999999999954</v>
      </c>
      <c r="I63" s="299" t="str">
        <f>CONCATENATE("(",ROUND((H63/$H63)*100,1),")")</f>
        <v>(100)</v>
      </c>
      <c r="K63" s="302">
        <f t="shared" si="62"/>
        <v>-0.50196865398088319</v>
      </c>
      <c r="L63" s="302">
        <f t="shared" si="63"/>
        <v>-1.703134601911576E-2</v>
      </c>
      <c r="M63" s="302">
        <f t="shared" si="64"/>
        <v>0</v>
      </c>
      <c r="N63" s="302">
        <f t="shared" si="65"/>
        <v>-0.51899999999999891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7.8467918837948494</v>
      </c>
      <c r="C72" s="299" t="str">
        <f>CONCATENATE("(",ROUND((B72/$H74)*100,1),")")</f>
        <v>(59.2)</v>
      </c>
      <c r="D72" s="302">
        <f>'Ind T6'!M27</f>
        <v>0.73255855829467498</v>
      </c>
      <c r="E72" s="299" t="str">
        <f>CONCATENATE("(",ROUND((D72/$H74)*100,1),")")</f>
        <v>(5.5)</v>
      </c>
      <c r="F72" s="302">
        <f>'Ind T6'!N27</f>
        <v>0.13534300521386752</v>
      </c>
      <c r="G72" s="299" t="str">
        <f>CONCATENATE("(",ROUND((F72/$H74)*100,1),")")</f>
        <v>(1)</v>
      </c>
      <c r="H72" s="302">
        <f>SUM(B72,D72,F72)</f>
        <v>8.7146934473033912</v>
      </c>
      <c r="I72" s="299" t="str">
        <f>CONCATENATE("(",ROUND((H72/$H74)*100,1),")")</f>
        <v>(65.8)</v>
      </c>
      <c r="K72" s="302">
        <f>B77-B72</f>
        <v>-5.4682111146047596E-2</v>
      </c>
      <c r="L72" s="302">
        <f>D77-D72</f>
        <v>3.1089597676600134E-3</v>
      </c>
      <c r="M72" s="302">
        <f>F77-F72</f>
        <v>1.4082501182762219E-3</v>
      </c>
      <c r="N72" s="302">
        <f>SUM(K72:M72)</f>
        <v>-5.0164901260111361E-2</v>
      </c>
    </row>
    <row r="73" spans="1:14" x14ac:dyDescent="0.2">
      <c r="A73" s="282" t="s">
        <v>365</v>
      </c>
      <c r="B73" s="302">
        <f>'Ind T6'!L26</f>
        <v>3.4626868009603791</v>
      </c>
      <c r="C73" s="299" t="str">
        <f>CONCATENATE("(",ROUND((B73/$H74)*100,1),")")</f>
        <v>(26.1)</v>
      </c>
      <c r="D73" s="302">
        <f>'Ind T6'!M26</f>
        <v>0.85083826201168589</v>
      </c>
      <c r="E73" s="299" t="str">
        <f>CONCATENATE("(",ROUND((D73/$H74)*100,1),")")</f>
        <v>(6.4)</v>
      </c>
      <c r="F73" s="302">
        <f>'Ind T6'!N26</f>
        <v>0.21678148972454561</v>
      </c>
      <c r="G73" s="299" t="str">
        <f>CONCATENATE("(",ROUND((F73/$H74)*100,1),")")</f>
        <v>(1.6)</v>
      </c>
      <c r="H73" s="302">
        <f t="shared" ref="H73" si="66">SUM(B73,D73,F73)</f>
        <v>4.5303065526966106</v>
      </c>
      <c r="I73" s="299" t="str">
        <f>CONCATENATE("(",ROUND((H73/$H74)*100,1),")")</f>
        <v>(34.2)</v>
      </c>
      <c r="K73" s="302">
        <f t="shared" ref="K73:K74" si="67">B78-B73</f>
        <v>0.14359488720680158</v>
      </c>
      <c r="L73" s="302">
        <f t="shared" ref="L73:L74" si="68">D78-D73</f>
        <v>1.8232478920794382E-3</v>
      </c>
      <c r="M73" s="302">
        <f t="shared" ref="M73:M74" si="69">F78-F73</f>
        <v>6.7467661612321261E-3</v>
      </c>
      <c r="N73" s="302">
        <f t="shared" ref="N73:N74" si="70">SUM(K73:M73)</f>
        <v>0.15216490126011314</v>
      </c>
    </row>
    <row r="74" spans="1:14" x14ac:dyDescent="0.2">
      <c r="A74" s="282" t="s">
        <v>363</v>
      </c>
      <c r="B74" s="302">
        <f>SUM(B72:B73)</f>
        <v>11.309478684755229</v>
      </c>
      <c r="C74" s="299" t="str">
        <f>CONCATENATE("(",ROUND((B74/$H74)*100,1),")")</f>
        <v>(85.4)</v>
      </c>
      <c r="D74" s="302">
        <f>SUM(D72:D73)</f>
        <v>1.5833968203063609</v>
      </c>
      <c r="E74" s="299" t="str">
        <f>CONCATENATE("(",ROUND((D74/$H74)*100,1),")")</f>
        <v>(12)</v>
      </c>
      <c r="F74" s="302">
        <f>SUM(F72:F73)</f>
        <v>0.35212449493841314</v>
      </c>
      <c r="G74" s="299" t="str">
        <f>CONCATENATE("(",ROUND((F74/$H74)*100,1),")")</f>
        <v>(2.7)</v>
      </c>
      <c r="H74" s="302">
        <f>SUM(H72:H73)</f>
        <v>13.245000000000001</v>
      </c>
      <c r="I74" s="299" t="str">
        <f>CONCATENATE("(",ROUND((H74/$H74)*100,1),")")</f>
        <v>(100)</v>
      </c>
      <c r="K74" s="302">
        <f t="shared" si="67"/>
        <v>8.8912776060753984E-2</v>
      </c>
      <c r="L74" s="302">
        <f t="shared" si="68"/>
        <v>4.9322076597395625E-3</v>
      </c>
      <c r="M74" s="302">
        <f t="shared" si="69"/>
        <v>8.1550162795083203E-3</v>
      </c>
      <c r="N74" s="302">
        <f t="shared" si="70"/>
        <v>0.10200000000000187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7.7921097726488018</v>
      </c>
      <c r="C77" s="299" t="str">
        <f>CONCATENATE("(",ROUND((B77/$H79)*100,1),")")</f>
        <v>(58.4)</v>
      </c>
      <c r="D77" s="302">
        <f>'Ind T6'!R27</f>
        <v>0.73566751806233499</v>
      </c>
      <c r="E77" s="299" t="str">
        <f>CONCATENATE("(",ROUND((D77/$H79)*100,1),")")</f>
        <v>(5.5)</v>
      </c>
      <c r="F77" s="302">
        <f>'Ind T6'!S27</f>
        <v>0.13675125533214375</v>
      </c>
      <c r="G77" s="299" t="str">
        <f>CONCATENATE("(",ROUND((F77/$H79)*100,1),")")</f>
        <v>(1)</v>
      </c>
      <c r="H77" s="302">
        <f>SUM(B77,D77,F77)</f>
        <v>8.6645285460432806</v>
      </c>
      <c r="I77" s="299" t="str">
        <f>CONCATENATE("(",ROUND((H77/$H79)*100,1),")")</f>
        <v>(64.9)</v>
      </c>
      <c r="K77" s="302">
        <f>B82-B77</f>
        <v>-0.42764669284960011</v>
      </c>
      <c r="L77" s="302">
        <f>D82-D77</f>
        <v>-2.5105685359978702E-2</v>
      </c>
      <c r="M77" s="302">
        <f>F82-F77</f>
        <v>2.3854638484407942E-4</v>
      </c>
      <c r="N77" s="302">
        <f>SUM(K77:M77)</f>
        <v>-0.4525138318247347</v>
      </c>
    </row>
    <row r="78" spans="1:14" x14ac:dyDescent="0.2">
      <c r="A78" s="282" t="s">
        <v>365</v>
      </c>
      <c r="B78" s="302">
        <f>'Ind T6'!Q26</f>
        <v>3.6062816881671806</v>
      </c>
      <c r="C78" s="299" t="str">
        <f>CONCATENATE("(",ROUND((B78/$H79)*100,1),")")</f>
        <v>(27)</v>
      </c>
      <c r="D78" s="302">
        <f>'Ind T6'!R26</f>
        <v>0.85266150990376532</v>
      </c>
      <c r="E78" s="299" t="str">
        <f>CONCATENATE("(",ROUND((D78/$H79)*100,1),")")</f>
        <v>(6.4)</v>
      </c>
      <c r="F78" s="302">
        <f>'Ind T6'!S26</f>
        <v>0.22352825588577774</v>
      </c>
      <c r="G78" s="299" t="str">
        <f>CONCATENATE("(",ROUND((F78/$H79)*100,1),")")</f>
        <v>(1.7)</v>
      </c>
      <c r="H78" s="302">
        <f t="shared" ref="H78" si="71">SUM(B78,D78,F78)</f>
        <v>4.6824714539567234</v>
      </c>
      <c r="I78" s="299" t="str">
        <f>CONCATENATE("(",ROUND((H78/$H79)*100,1),")")</f>
        <v>(35.1)</v>
      </c>
      <c r="K78" s="302">
        <f t="shared" ref="K78:K79" si="72">B83-B78</f>
        <v>0.11495119757765027</v>
      </c>
      <c r="L78" s="302">
        <f t="shared" ref="L78:L79" si="73">D83-D78</f>
        <v>-3.4991503624672737E-2</v>
      </c>
      <c r="M78" s="302">
        <f t="shared" ref="M78:M79" si="74">F83-F78</f>
        <v>1.5541378717486842E-3</v>
      </c>
      <c r="N78" s="302">
        <f t="shared" ref="N78:N79" si="75">SUM(K78:M78)</f>
        <v>8.1513831824726213E-2</v>
      </c>
    </row>
    <row r="79" spans="1:14" x14ac:dyDescent="0.2">
      <c r="A79" s="282" t="s">
        <v>363</v>
      </c>
      <c r="B79" s="302">
        <f>SUM(B77:B78)</f>
        <v>11.398391460815983</v>
      </c>
      <c r="C79" s="299" t="str">
        <f>CONCATENATE("(",ROUND((B79/$H79)*100,1),")")</f>
        <v>(85.4)</v>
      </c>
      <c r="D79" s="302">
        <f>SUM(D77:D78)</f>
        <v>1.5883290279661004</v>
      </c>
      <c r="E79" s="299" t="str">
        <f>CONCATENATE("(",ROUND((D79/$H79)*100,1),")")</f>
        <v>(11.9)</v>
      </c>
      <c r="F79" s="302">
        <f>SUM(F77:F78)</f>
        <v>0.36027951121792146</v>
      </c>
      <c r="G79" s="299" t="str">
        <f>CONCATENATE("(",ROUND((F79/$H79)*100,1),")")</f>
        <v>(2.7)</v>
      </c>
      <c r="H79" s="302">
        <f>SUM(H77:H78)</f>
        <v>13.347000000000005</v>
      </c>
      <c r="I79" s="299" t="str">
        <f>CONCATENATE("(",ROUND((H79/$H79)*100,1),")")</f>
        <v>(100)</v>
      </c>
      <c r="K79" s="302">
        <f t="shared" si="72"/>
        <v>-0.3126954952719494</v>
      </c>
      <c r="L79" s="302">
        <f t="shared" si="73"/>
        <v>-6.0097188984651551E-2</v>
      </c>
      <c r="M79" s="302">
        <f t="shared" si="74"/>
        <v>1.7926842565927914E-3</v>
      </c>
      <c r="N79" s="302">
        <f t="shared" si="75"/>
        <v>-0.37100000000000816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7.3644630797992017</v>
      </c>
      <c r="C82" s="299" t="str">
        <f>CONCATENATE("(",ROUND((B82/$H84)*100,1),")")</f>
        <v>(56.8)</v>
      </c>
      <c r="D82" s="302">
        <f>'Ind T6'!W27</f>
        <v>0.71056183270235629</v>
      </c>
      <c r="E82" s="299" t="str">
        <f>CONCATENATE("(",ROUND((D82/$H84)*100,1),")")</f>
        <v>(5.5)</v>
      </c>
      <c r="F82" s="302">
        <f>'Ind T6'!X27</f>
        <v>0.13698980171698782</v>
      </c>
      <c r="G82" s="299" t="str">
        <f>CONCATENATE("(",ROUND((F82/$H84)*100,1),")")</f>
        <v>(1.1)</v>
      </c>
      <c r="H82" s="302">
        <f>SUM(B82,D82,F82)</f>
        <v>8.2120147142185456</v>
      </c>
      <c r="I82" s="299" t="str">
        <f>CONCATENATE("(",ROUND((H82/$H84)*100,1),")")</f>
        <v>(63.3)</v>
      </c>
      <c r="K82" s="302">
        <f>B82-B72</f>
        <v>-0.4823288039956477</v>
      </c>
      <c r="L82" s="302">
        <f>D82-D72</f>
        <v>-2.1996725592318689E-2</v>
      </c>
      <c r="M82" s="302">
        <f>F82-F72</f>
        <v>1.6467965031203013E-3</v>
      </c>
      <c r="N82" s="302">
        <f>SUM(K82:M82)</f>
        <v>-0.50267873308484612</v>
      </c>
    </row>
    <row r="83" spans="1:14" x14ac:dyDescent="0.2">
      <c r="A83" s="282" t="s">
        <v>365</v>
      </c>
      <c r="B83" s="302">
        <f>'Ind T6'!V26</f>
        <v>3.7212328857448309</v>
      </c>
      <c r="C83" s="299" t="str">
        <f>CONCATENATE("(",ROUND((B83/$H84)*100,1),")")</f>
        <v>(28.7)</v>
      </c>
      <c r="D83" s="302">
        <f>'Ind T6'!W26</f>
        <v>0.81767000627909259</v>
      </c>
      <c r="E83" s="299" t="str">
        <f>CONCATENATE("(",ROUND((D83/$H84)*100,1),")")</f>
        <v>(6.3)</v>
      </c>
      <c r="F83" s="302">
        <f>'Ind T6'!X26</f>
        <v>0.22508239375752642</v>
      </c>
      <c r="G83" s="299" t="str">
        <f>CONCATENATE("(",ROUND((F83/$H84)*100,1),")")</f>
        <v>(1.7)</v>
      </c>
      <c r="H83" s="302">
        <f t="shared" ref="H83" si="76">SUM(B83,D83,F83)</f>
        <v>4.76398528578145</v>
      </c>
      <c r="I83" s="299" t="str">
        <f>CONCATENATE("(",ROUND((H83/$H84)*100,1),")")</f>
        <v>(36.7)</v>
      </c>
      <c r="K83" s="302">
        <f t="shared" ref="K83:K84" si="77">B83-B73</f>
        <v>0.25854608478445185</v>
      </c>
      <c r="L83" s="302">
        <f t="shared" ref="L83:L84" si="78">D83-D73</f>
        <v>-3.3168255732593299E-2</v>
      </c>
      <c r="M83" s="302">
        <f t="shared" ref="M83:M84" si="79">F83-F73</f>
        <v>8.3009040329808104E-3</v>
      </c>
      <c r="N83" s="302">
        <f t="shared" ref="N83:N84" si="80">SUM(K83:M83)</f>
        <v>0.23367873308483936</v>
      </c>
    </row>
    <row r="84" spans="1:14" x14ac:dyDescent="0.2">
      <c r="A84" s="282" t="s">
        <v>363</v>
      </c>
      <c r="B84" s="302">
        <f>SUM(B82:B83)</f>
        <v>11.085695965544033</v>
      </c>
      <c r="C84" s="299" t="str">
        <f>CONCATENATE("(",ROUND((B84/$H84)*100,1),")")</f>
        <v>(85.4)</v>
      </c>
      <c r="D84" s="302">
        <f>SUM(D82:D83)</f>
        <v>1.5282318389814489</v>
      </c>
      <c r="E84" s="299" t="str">
        <f>CONCATENATE("(",ROUND((D84/$H84)*100,1),")")</f>
        <v>(11.8)</v>
      </c>
      <c r="F84" s="302">
        <f>SUM(F82:F83)</f>
        <v>0.36207219547451425</v>
      </c>
      <c r="G84" s="299" t="str">
        <f>CONCATENATE("(",ROUND((F84/$H84)*100,1),")")</f>
        <v>(2.8)</v>
      </c>
      <c r="H84" s="302">
        <f>SUM(H82:H83)</f>
        <v>12.975999999999996</v>
      </c>
      <c r="I84" s="299" t="str">
        <f>CONCATENATE("(",ROUND((H84/$H84)*100,1),")")</f>
        <v>(100)</v>
      </c>
      <c r="K84" s="302">
        <f t="shared" si="77"/>
        <v>-0.22378271921119541</v>
      </c>
      <c r="L84" s="302">
        <f t="shared" si="78"/>
        <v>-5.5164981324911988E-2</v>
      </c>
      <c r="M84" s="302">
        <f t="shared" si="79"/>
        <v>9.9477005361011117E-3</v>
      </c>
      <c r="N84" s="302">
        <f t="shared" si="80"/>
        <v>-0.26900000000000629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14.459758671448103</v>
      </c>
      <c r="C93" s="299" t="str">
        <f>CONCATENATE("(",ROUND((B93/$H95)*100,1),")")</f>
        <v>(71.4)</v>
      </c>
      <c r="D93" s="302">
        <f>'Ind T6'!M36</f>
        <v>0.55191617424501238</v>
      </c>
      <c r="E93" s="299" t="str">
        <f>CONCATENATE("(",ROUND((D93/$H95)*100,1),")")</f>
        <v>(2.7)</v>
      </c>
      <c r="F93" s="302">
        <f>'Ind T6'!N36</f>
        <v>0.54345939415115341</v>
      </c>
      <c r="G93" s="299" t="str">
        <f>CONCATENATE("(",ROUND((F93/$H95)*100,1),")")</f>
        <v>(2.7)</v>
      </c>
      <c r="H93" s="302">
        <f>SUM(B93,D93,F93)</f>
        <v>15.555134239844268</v>
      </c>
      <c r="I93" s="299" t="str">
        <f>CONCATENATE("(",ROUND((H93/$H95)*100,1),")")</f>
        <v>(76.8)</v>
      </c>
      <c r="K93" s="302">
        <f>B98-B93</f>
        <v>1.1461791270317558</v>
      </c>
      <c r="L93" s="302">
        <f>D98-D93</f>
        <v>6.9830791914421098E-2</v>
      </c>
      <c r="M93" s="302">
        <f>F98-F93</f>
        <v>5.3826854439234184E-2</v>
      </c>
      <c r="N93" s="302">
        <f>SUM(K93:M93)</f>
        <v>1.2698367733854112</v>
      </c>
    </row>
    <row r="94" spans="1:14" x14ac:dyDescent="0.2">
      <c r="A94" s="282" t="s">
        <v>365</v>
      </c>
      <c r="B94" s="302">
        <f>'Ind T6'!L35</f>
        <v>3.5153499549599387</v>
      </c>
      <c r="C94" s="299" t="str">
        <f>CONCATENATE("(",ROUND((B94/$H95)*100,1),")")</f>
        <v>(17.3)</v>
      </c>
      <c r="D94" s="302">
        <f>'Ind T6'!M35</f>
        <v>0.90042453265478162</v>
      </c>
      <c r="E94" s="299" t="str">
        <f>CONCATENATE("(",ROUND((D94/$H95)*100,1),")")</f>
        <v>(4.4)</v>
      </c>
      <c r="F94" s="302">
        <f>'Ind T6'!N35</f>
        <v>0.29109127254105094</v>
      </c>
      <c r="G94" s="299" t="str">
        <f>CONCATENATE("(",ROUND((F94/$H95)*100,1),")")</f>
        <v>(1.4)</v>
      </c>
      <c r="H94" s="302">
        <f t="shared" ref="H94" si="81">SUM(B94,D94,F94)</f>
        <v>4.7068657601557709</v>
      </c>
      <c r="I94" s="299" t="str">
        <f>CONCATENATE("(",ROUND((H94/$H95)*100,1),")")</f>
        <v>(23.2)</v>
      </c>
      <c r="K94" s="302">
        <f t="shared" ref="K94:K95" si="82">B99-B94</f>
        <v>0.25604795142484749</v>
      </c>
      <c r="L94" s="302">
        <f t="shared" ref="L94:L95" si="83">D99-D94</f>
        <v>6.421721954953219E-2</v>
      </c>
      <c r="M94" s="302">
        <f t="shared" ref="M94:M95" si="84">F99-F94</f>
        <v>2.6898055640197205E-2</v>
      </c>
      <c r="N94" s="302">
        <f t="shared" ref="N94:N95" si="85">SUM(K94:M94)</f>
        <v>0.34716322661457688</v>
      </c>
    </row>
    <row r="95" spans="1:14" x14ac:dyDescent="0.2">
      <c r="A95" s="282" t="s">
        <v>363</v>
      </c>
      <c r="B95" s="302">
        <f>SUM(B93:B94)</f>
        <v>17.975108626408041</v>
      </c>
      <c r="C95" s="299" t="str">
        <f>CONCATENATE("(",ROUND((B95/$H95)*100,1),")")</f>
        <v>(88.7)</v>
      </c>
      <c r="D95" s="302">
        <f>SUM(D93:D94)</f>
        <v>1.452340706899794</v>
      </c>
      <c r="E95" s="299" t="str">
        <f>CONCATENATE("(",ROUND((D95/$H95)*100,1),")")</f>
        <v>(7.2)</v>
      </c>
      <c r="F95" s="302">
        <f>SUM(F93:F94)</f>
        <v>0.83455066669220435</v>
      </c>
      <c r="G95" s="299" t="str">
        <f>CONCATENATE("(",ROUND((F95/$H95)*100,1),")")</f>
        <v>(4.1)</v>
      </c>
      <c r="H95" s="302">
        <f>SUM(H93:H94)</f>
        <v>20.26200000000004</v>
      </c>
      <c r="I95" s="299" t="str">
        <f>CONCATENATE("(",ROUND((H95/$H95)*100,1),")")</f>
        <v>(100)</v>
      </c>
      <c r="K95" s="302">
        <f t="shared" si="82"/>
        <v>1.4022270784566047</v>
      </c>
      <c r="L95" s="302">
        <f t="shared" si="83"/>
        <v>0.13404801146395329</v>
      </c>
      <c r="M95" s="302">
        <f t="shared" si="84"/>
        <v>8.0724910079431389E-2</v>
      </c>
      <c r="N95" s="302">
        <f t="shared" si="85"/>
        <v>1.6169999999999893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15.605937798479859</v>
      </c>
      <c r="C98" s="299" t="str">
        <f>CONCATENATE("(",ROUND((B98/$H100)*100,1),")")</f>
        <v>(71.3)</v>
      </c>
      <c r="D98" s="302">
        <f>'Ind T6'!R36</f>
        <v>0.62174696615943348</v>
      </c>
      <c r="E98" s="299" t="str">
        <f>CONCATENATE("(",ROUND((D98/$H100)*100,1),")")</f>
        <v>(2.8)</v>
      </c>
      <c r="F98" s="302">
        <f>'Ind T6'!S36</f>
        <v>0.59728624859038759</v>
      </c>
      <c r="G98" s="299" t="str">
        <f>CONCATENATE("(",ROUND((F98/$H100)*100,1),")")</f>
        <v>(2.7)</v>
      </c>
      <c r="H98" s="302">
        <f>SUM(B98,D98,F98)</f>
        <v>16.824971013229678</v>
      </c>
      <c r="I98" s="299" t="str">
        <f>CONCATENATE("(",ROUND((H98/$H100)*100,1),")")</f>
        <v>(76.9)</v>
      </c>
      <c r="K98" s="302">
        <f>B103-B98</f>
        <v>-1.7751989992788175</v>
      </c>
      <c r="L98" s="302">
        <f>D103-D98</f>
        <v>-3.174999522129196E-2</v>
      </c>
      <c r="M98" s="302">
        <f>F103-F98</f>
        <v>-4.5424297332444796E-2</v>
      </c>
      <c r="N98" s="302">
        <f>SUM(K98:M98)</f>
        <v>-1.8523732918325544</v>
      </c>
    </row>
    <row r="99" spans="1:14" x14ac:dyDescent="0.2">
      <c r="A99" s="282" t="s">
        <v>365</v>
      </c>
      <c r="B99" s="302">
        <f>'Ind T6'!Q35</f>
        <v>3.7713979063847862</v>
      </c>
      <c r="C99" s="299" t="str">
        <f>CONCATENATE("(",ROUND((B99/$H100)*100,1),")")</f>
        <v>(17.2)</v>
      </c>
      <c r="D99" s="302">
        <f>'Ind T6'!R35</f>
        <v>0.96464175220431381</v>
      </c>
      <c r="E99" s="299" t="str">
        <f>CONCATENATE("(",ROUND((D99/$H100)*100,1),")")</f>
        <v>(4.4)</v>
      </c>
      <c r="F99" s="302">
        <f>'Ind T6'!S35</f>
        <v>0.31798932818124814</v>
      </c>
      <c r="G99" s="299" t="str">
        <f>CONCATENATE("(",ROUND((F99/$H100)*100,1),")")</f>
        <v>(1.5)</v>
      </c>
      <c r="H99" s="302">
        <f t="shared" ref="H99" si="86">SUM(B99,D99,F99)</f>
        <v>5.0540289867703478</v>
      </c>
      <c r="I99" s="299" t="str">
        <f>CONCATENATE("(",ROUND((H99/$H100)*100,1),")")</f>
        <v>(23.1)</v>
      </c>
      <c r="K99" s="302">
        <f t="shared" ref="K99:K100" si="87">B104-B99</f>
        <v>-0.49704621776752411</v>
      </c>
      <c r="L99" s="302">
        <f t="shared" ref="L99:L100" si="88">D104-D99</f>
        <v>-0.11690464836125525</v>
      </c>
      <c r="M99" s="302">
        <f t="shared" ref="M99:M100" si="89">F104-F99</f>
        <v>-2.1675842038745952E-2</v>
      </c>
      <c r="N99" s="302">
        <f t="shared" ref="N99:N100" si="90">SUM(K99:M99)</f>
        <v>-0.63562670816752531</v>
      </c>
    </row>
    <row r="100" spans="1:14" x14ac:dyDescent="0.2">
      <c r="A100" s="282" t="s">
        <v>363</v>
      </c>
      <c r="B100" s="302">
        <f>SUM(B98:B99)</f>
        <v>19.377335704864645</v>
      </c>
      <c r="C100" s="299" t="str">
        <f>CONCATENATE("(",ROUND((B100/$H100)*100,1),")")</f>
        <v>(88.6)</v>
      </c>
      <c r="D100" s="302">
        <f>SUM(D98:D99)</f>
        <v>1.5863887183637473</v>
      </c>
      <c r="E100" s="299" t="str">
        <f>CONCATENATE("(",ROUND((D100/$H100)*100,1),")")</f>
        <v>(7.3)</v>
      </c>
      <c r="F100" s="302">
        <f>SUM(F98:F99)</f>
        <v>0.91527557677163573</v>
      </c>
      <c r="G100" s="299" t="str">
        <f>CONCATENATE("(",ROUND((F100/$H100)*100,1),")")</f>
        <v>(4.2)</v>
      </c>
      <c r="H100" s="302">
        <f>SUM(H98:H99)</f>
        <v>21.879000000000026</v>
      </c>
      <c r="I100" s="299" t="str">
        <f>CONCATENATE("(",ROUND((H100/$H100)*100,1),")")</f>
        <v>(100)</v>
      </c>
      <c r="K100" s="302">
        <f t="shared" si="87"/>
        <v>-2.2722452170463434</v>
      </c>
      <c r="L100" s="302">
        <f t="shared" si="88"/>
        <v>-0.1486546435825471</v>
      </c>
      <c r="M100" s="302">
        <f t="shared" si="89"/>
        <v>-6.7100139371190748E-2</v>
      </c>
      <c r="N100" s="302">
        <f t="shared" si="90"/>
        <v>-2.4880000000000813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13.830738799201042</v>
      </c>
      <c r="C103" s="299" t="str">
        <f>CONCATENATE("(",ROUND((B103/$H105)*100,1),")")</f>
        <v>(71.3)</v>
      </c>
      <c r="D103" s="302">
        <f>'Ind T6'!W36</f>
        <v>0.58999697093814152</v>
      </c>
      <c r="E103" s="299" t="str">
        <f>CONCATENATE("(",ROUND((D103/$H105)*100,1),")")</f>
        <v>(3)</v>
      </c>
      <c r="F103" s="302">
        <f>'Ind T6'!X36</f>
        <v>0.5518619512579428</v>
      </c>
      <c r="G103" s="299" t="str">
        <f>CONCATENATE("(",ROUND((F103/$H105)*100,1),")")</f>
        <v>(2.8)</v>
      </c>
      <c r="H103" s="302">
        <f>SUM(B103,D103,F103)</f>
        <v>14.972597721397126</v>
      </c>
      <c r="I103" s="299" t="str">
        <f>CONCATENATE("(",ROUND((H103/$H105)*100,1),")")</f>
        <v>(77.2)</v>
      </c>
      <c r="K103" s="302">
        <f>B103-B93</f>
        <v>-0.62901987224706168</v>
      </c>
      <c r="L103" s="302">
        <f>D103-D93</f>
        <v>3.8080796693129138E-2</v>
      </c>
      <c r="M103" s="302">
        <f>F103-F93</f>
        <v>8.4025571067893878E-3</v>
      </c>
      <c r="N103" s="302">
        <f>SUM(K103:M103)</f>
        <v>-0.58253651844714316</v>
      </c>
    </row>
    <row r="104" spans="1:14" x14ac:dyDescent="0.2">
      <c r="A104" s="282" t="s">
        <v>365</v>
      </c>
      <c r="B104" s="302">
        <f>'Ind T6'!V35</f>
        <v>3.2743516886172621</v>
      </c>
      <c r="C104" s="299" t="str">
        <f>CONCATENATE("(",ROUND((B104/$H105)*100,1),")")</f>
        <v>(16.9)</v>
      </c>
      <c r="D104" s="302">
        <f>'Ind T6'!W35</f>
        <v>0.84773710384305856</v>
      </c>
      <c r="E104" s="299" t="str">
        <f>CONCATENATE("(",ROUND((D104/$H105)*100,1),")")</f>
        <v>(4.4)</v>
      </c>
      <c r="F104" s="302">
        <f>'Ind T6'!X35</f>
        <v>0.29631348614250219</v>
      </c>
      <c r="G104" s="299" t="str">
        <f>CONCATENATE("(",ROUND((F104/$H105)*100,1),")")</f>
        <v>(1.5)</v>
      </c>
      <c r="H104" s="302">
        <f t="shared" ref="H104" si="91">SUM(B104,D104,F104)</f>
        <v>4.418402278602823</v>
      </c>
      <c r="I104" s="299" t="str">
        <f>CONCATENATE("(",ROUND((H104/$H105)*100,1),")")</f>
        <v>(22.8)</v>
      </c>
      <c r="K104" s="302">
        <f t="shared" ref="K104:K105" si="92">B104-B94</f>
        <v>-0.24099826634267663</v>
      </c>
      <c r="L104" s="302">
        <f t="shared" ref="L104:L105" si="93">D104-D94</f>
        <v>-5.2687428811723058E-2</v>
      </c>
      <c r="M104" s="302">
        <f t="shared" ref="M104:M105" si="94">F104-F94</f>
        <v>5.2222136014512532E-3</v>
      </c>
      <c r="N104" s="302">
        <f t="shared" ref="N104:N105" si="95">SUM(K104:M104)</f>
        <v>-0.28846348155294843</v>
      </c>
    </row>
    <row r="105" spans="1:14" x14ac:dyDescent="0.2">
      <c r="A105" s="282" t="s">
        <v>363</v>
      </c>
      <c r="B105" s="302">
        <f>SUM(B103:B104)</f>
        <v>17.105090487818302</v>
      </c>
      <c r="C105" s="299" t="str">
        <f>CONCATENATE("(",ROUND((B105/$H105)*100,1),")")</f>
        <v>(88.2)</v>
      </c>
      <c r="D105" s="302">
        <f>SUM(D103:D104)</f>
        <v>1.4377340747812002</v>
      </c>
      <c r="E105" s="299" t="str">
        <f>CONCATENATE("(",ROUND((D105/$H105)*100,1),")")</f>
        <v>(7.4)</v>
      </c>
      <c r="F105" s="302">
        <f>SUM(F103:F104)</f>
        <v>0.84817543740044499</v>
      </c>
      <c r="G105" s="299" t="str">
        <f>CONCATENATE("(",ROUND((F105/$H105)*100,1),")")</f>
        <v>(4.4)</v>
      </c>
      <c r="H105" s="302">
        <f>SUM(H103:H104)</f>
        <v>19.390999999999948</v>
      </c>
      <c r="I105" s="299" t="str">
        <f>CONCATENATE("(",ROUND((H105/$H105)*100,1),")")</f>
        <v>(100)</v>
      </c>
      <c r="K105" s="302">
        <f t="shared" si="92"/>
        <v>-0.87001813858973875</v>
      </c>
      <c r="L105" s="302">
        <f t="shared" si="93"/>
        <v>-1.460663211859381E-2</v>
      </c>
      <c r="M105" s="302">
        <f t="shared" si="94"/>
        <v>1.3624770708240641E-2</v>
      </c>
      <c r="N105" s="302">
        <f t="shared" si="95"/>
        <v>-0.87100000000009192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95.227853823130147</v>
      </c>
      <c r="C114" s="299" t="str">
        <f>CONCATENATE("(",ROUND((B114/$H116)*100,1),")")</f>
        <v>(70.4)</v>
      </c>
      <c r="D114" s="302">
        <f>'Ind T6'!M45</f>
        <v>5.3479585147413102</v>
      </c>
      <c r="E114" s="299" t="str">
        <f>CONCATENATE("(",ROUND((D114/$H116)*100,1),")")</f>
        <v>(4)</v>
      </c>
      <c r="F114" s="302">
        <f>'Ind T6'!N45</f>
        <v>5.6001866346997824</v>
      </c>
      <c r="G114" s="299" t="str">
        <f>CONCATENATE("(",ROUND((F114/$H116)*100,1),")")</f>
        <v>(4.1)</v>
      </c>
      <c r="H114" s="302">
        <f>SUM(B114,D114,F114)</f>
        <v>106.17599897257124</v>
      </c>
      <c r="I114" s="299" t="str">
        <f>CONCATENATE("(",ROUND((H114/$H116)*100,1),")")</f>
        <v>(78.4)</v>
      </c>
      <c r="K114" s="302">
        <f>B119-B114</f>
        <v>-1.8248960894134001</v>
      </c>
      <c r="L114" s="302">
        <f>D119-D114</f>
        <v>-0.27366871778202917</v>
      </c>
      <c r="M114" s="302">
        <f>F119-F114</f>
        <v>-0.23974135238852767</v>
      </c>
      <c r="N114" s="302">
        <f>SUM(K114:M114)</f>
        <v>-2.3383061595839569</v>
      </c>
    </row>
    <row r="115" spans="1:14" x14ac:dyDescent="0.2">
      <c r="A115" s="282" t="s">
        <v>365</v>
      </c>
      <c r="B115" s="302">
        <f>'Ind T6'!L44</f>
        <v>20.959614989510833</v>
      </c>
      <c r="C115" s="299" t="str">
        <f>CONCATENATE("(",ROUND((B115/$H116)*100,1),")")</f>
        <v>(15.5)</v>
      </c>
      <c r="D115" s="302">
        <f>'Ind T6'!M44</f>
        <v>6.1190903087524147</v>
      </c>
      <c r="E115" s="299" t="str">
        <f>CONCATENATE("(",ROUND((D115/$H116)*100,1),")")</f>
        <v>(4.5)</v>
      </c>
      <c r="F115" s="302">
        <f>'Ind T6'!N44</f>
        <v>2.1002957291656834</v>
      </c>
      <c r="G115" s="299" t="str">
        <f>CONCATENATE("(",ROUND((F115/$H116)*100,1),")")</f>
        <v>(1.6)</v>
      </c>
      <c r="H115" s="302">
        <f t="shared" ref="H115" si="96">SUM(B115,D115,F115)</f>
        <v>29.179001027428932</v>
      </c>
      <c r="I115" s="299" t="str">
        <f>CONCATENATE("(",ROUND((H115/$H116)*100,1),")")</f>
        <v>(21.6)</v>
      </c>
      <c r="K115" s="302">
        <f t="shared" ref="K115:K116" si="97">B120-B115</f>
        <v>-0.19195593964649049</v>
      </c>
      <c r="L115" s="302">
        <f t="shared" ref="L115:L116" si="98">D120-D115</f>
        <v>-0.21645568554880423</v>
      </c>
      <c r="M115" s="302">
        <f t="shared" ref="M115:M116" si="99">F120-F115</f>
        <v>-0.1652822152211213</v>
      </c>
      <c r="N115" s="302">
        <f t="shared" ref="N115:N116" si="100">SUM(K115:M115)</f>
        <v>-0.57369384041641602</v>
      </c>
    </row>
    <row r="116" spans="1:14" x14ac:dyDescent="0.2">
      <c r="A116" s="282" t="s">
        <v>363</v>
      </c>
      <c r="B116" s="302">
        <f>SUM(B114:B115)</f>
        <v>116.18746881264099</v>
      </c>
      <c r="C116" s="299" t="str">
        <f>CONCATENATE("(",ROUND((B116/$H116)*100,1),")")</f>
        <v>(85.8)</v>
      </c>
      <c r="D116" s="302">
        <f>SUM(D114:D115)</f>
        <v>11.467048823493725</v>
      </c>
      <c r="E116" s="299" t="str">
        <f>CONCATENATE("(",ROUND((D116/$H116)*100,1),")")</f>
        <v>(8.5)</v>
      </c>
      <c r="F116" s="302">
        <f>SUM(F114:F115)</f>
        <v>7.7004823638654658</v>
      </c>
      <c r="G116" s="299" t="str">
        <f>CONCATENATE("(",ROUND((F116/$H116)*100,1),")")</f>
        <v>(5.7)</v>
      </c>
      <c r="H116" s="302">
        <f>SUM(H114:H115)</f>
        <v>135.35500000000016</v>
      </c>
      <c r="I116" s="299" t="str">
        <f>CONCATENATE("(",ROUND((H116/$H116)*100,1),")")</f>
        <v>(100)</v>
      </c>
      <c r="K116" s="302">
        <f t="shared" si="97"/>
        <v>-2.0168520290598906</v>
      </c>
      <c r="L116" s="302">
        <f t="shared" si="98"/>
        <v>-0.4901244033308334</v>
      </c>
      <c r="M116" s="302">
        <f t="shared" si="99"/>
        <v>-0.40502356760964897</v>
      </c>
      <c r="N116" s="302">
        <f t="shared" si="100"/>
        <v>-2.912000000000373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93.402957733716747</v>
      </c>
      <c r="C119" s="299" t="str">
        <f>CONCATENATE("(",ROUND((B119/$H121)*100,1),")")</f>
        <v>(70.5)</v>
      </c>
      <c r="D119" s="302">
        <f>'Ind T6'!R45</f>
        <v>5.0742897969592811</v>
      </c>
      <c r="E119" s="299" t="str">
        <f>CONCATENATE("(",ROUND((D119/$H121)*100,1),")")</f>
        <v>(3.8)</v>
      </c>
      <c r="F119" s="302">
        <f>'Ind T6'!S45</f>
        <v>5.3604452823112547</v>
      </c>
      <c r="G119" s="299" t="str">
        <f>CONCATENATE("(",ROUND((F119/$H121)*100,1),")")</f>
        <v>(4)</v>
      </c>
      <c r="H119" s="302">
        <f>SUM(B119,D119,F119)</f>
        <v>103.83769281298729</v>
      </c>
      <c r="I119" s="299" t="str">
        <f>CONCATENATE("(",ROUND((H119/$H121)*100,1),")")</f>
        <v>(78.4)</v>
      </c>
      <c r="K119" s="302">
        <f>B124-B119</f>
        <v>-7.719240508046866</v>
      </c>
      <c r="L119" s="302">
        <f>D124-D119</f>
        <v>-0.36001559833654184</v>
      </c>
      <c r="M119" s="302">
        <f>F124-F119</f>
        <v>-0.19770648997277185</v>
      </c>
      <c r="N119" s="302">
        <f>SUM(K119:M119)</f>
        <v>-8.2769625963561797</v>
      </c>
    </row>
    <row r="120" spans="1:14" x14ac:dyDescent="0.2">
      <c r="A120" s="282" t="s">
        <v>365</v>
      </c>
      <c r="B120" s="302">
        <f>'Ind T6'!Q44</f>
        <v>20.767659049864342</v>
      </c>
      <c r="C120" s="299" t="str">
        <f>CONCATENATE("(",ROUND((B120/$H121)*100,1),")")</f>
        <v>(15.7)</v>
      </c>
      <c r="D120" s="302">
        <f>'Ind T6'!R44</f>
        <v>5.9026346232036104</v>
      </c>
      <c r="E120" s="299" t="str">
        <f>CONCATENATE("(",ROUND((D120/$H121)*100,1),")")</f>
        <v>(4.5)</v>
      </c>
      <c r="F120" s="302">
        <f>'Ind T6'!S44</f>
        <v>1.9350135139445621</v>
      </c>
      <c r="G120" s="299" t="str">
        <f>CONCATENATE("(",ROUND((F120/$H121)*100,1),")")</f>
        <v>(1.5)</v>
      </c>
      <c r="H120" s="302">
        <f t="shared" ref="H120" si="101">SUM(B120,D120,F120)</f>
        <v>28.605307187012514</v>
      </c>
      <c r="I120" s="299" t="str">
        <f>CONCATENATE("(",ROUND((H120/$H121)*100,1),")")</f>
        <v>(21.6)</v>
      </c>
      <c r="K120" s="302">
        <f t="shared" ref="K120:K121" si="102">B125-B120</f>
        <v>-1.240263571039165</v>
      </c>
      <c r="L120" s="302">
        <f t="shared" ref="L120:L121" si="103">D125-D120</f>
        <v>-0.49647788296888873</v>
      </c>
      <c r="M120" s="302">
        <f t="shared" ref="M120:M121" si="104">F125-F120</f>
        <v>-0.2202959496355974</v>
      </c>
      <c r="N120" s="302">
        <f t="shared" ref="N120:N121" si="105">SUM(K120:M120)</f>
        <v>-1.9570374036436511</v>
      </c>
    </row>
    <row r="121" spans="1:14" x14ac:dyDescent="0.2">
      <c r="A121" s="282" t="s">
        <v>363</v>
      </c>
      <c r="B121" s="302">
        <f>SUM(B119:B120)</f>
        <v>114.1706167835811</v>
      </c>
      <c r="C121" s="299" t="str">
        <f>CONCATENATE("(",ROUND((B121/$H121)*100,1),")")</f>
        <v>(86.2)</v>
      </c>
      <c r="D121" s="302">
        <f>SUM(D119:D120)</f>
        <v>10.976924420162891</v>
      </c>
      <c r="E121" s="299" t="str">
        <f>CONCATENATE("(",ROUND((D121/$H121)*100,1),")")</f>
        <v>(8.3)</v>
      </c>
      <c r="F121" s="302">
        <f>SUM(F119:F120)</f>
        <v>7.2954587962558168</v>
      </c>
      <c r="G121" s="299" t="str">
        <f>CONCATENATE("(",ROUND((F121/$H121)*100,1),")")</f>
        <v>(5.5)</v>
      </c>
      <c r="H121" s="302">
        <f>SUM(H119:H120)</f>
        <v>132.44299999999981</v>
      </c>
      <c r="I121" s="299" t="str">
        <f>CONCATENATE("(",ROUND((H121/$H121)*100,1),")")</f>
        <v>(100)</v>
      </c>
      <c r="K121" s="302">
        <f t="shared" si="102"/>
        <v>-8.959504079086031</v>
      </c>
      <c r="L121" s="302">
        <f t="shared" si="103"/>
        <v>-0.85649348130543146</v>
      </c>
      <c r="M121" s="302">
        <f t="shared" si="104"/>
        <v>-0.4180024396083688</v>
      </c>
      <c r="N121" s="302">
        <f t="shared" si="105"/>
        <v>-10.233999999999831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85.683717225669881</v>
      </c>
      <c r="C124" s="299" t="str">
        <f>CONCATENATE("(",ROUND((B124/$H126)*100,1),")")</f>
        <v>(70.1)</v>
      </c>
      <c r="D124" s="302">
        <f>'Ind T6'!W45</f>
        <v>4.7142741986227392</v>
      </c>
      <c r="E124" s="299" t="str">
        <f>CONCATENATE("(",ROUND((D124/$H126)*100,1),")")</f>
        <v>(3.9)</v>
      </c>
      <c r="F124" s="302">
        <f>'Ind T6'!X45</f>
        <v>5.1627387923384829</v>
      </c>
      <c r="G124" s="299" t="str">
        <f>CONCATENATE("(",ROUND((F124/$H126)*100,1),")")</f>
        <v>(4.2)</v>
      </c>
      <c r="H124" s="302">
        <f>SUM(B124,D124,F124)</f>
        <v>95.560730216631114</v>
      </c>
      <c r="I124" s="299" t="str">
        <f>CONCATENATE("(",ROUND((H124/$H126)*100,1),")")</f>
        <v>(78.2)</v>
      </c>
      <c r="K124" s="302">
        <f>B124-B114</f>
        <v>-9.5441365974602661</v>
      </c>
      <c r="L124" s="302">
        <f>D124-D114</f>
        <v>-0.63368431611857101</v>
      </c>
      <c r="M124" s="302">
        <f>F124-F114</f>
        <v>-0.43744784236129952</v>
      </c>
      <c r="N124" s="302">
        <f>SUM(K124:M124)</f>
        <v>-10.615268755940138</v>
      </c>
    </row>
    <row r="125" spans="1:14" x14ac:dyDescent="0.2">
      <c r="A125" s="282" t="s">
        <v>365</v>
      </c>
      <c r="B125" s="302">
        <f>'Ind T6'!V44</f>
        <v>19.527395478825177</v>
      </c>
      <c r="C125" s="299" t="str">
        <f>CONCATENATE("(",ROUND((B125/$H126)*100,1),")")</f>
        <v>(16)</v>
      </c>
      <c r="D125" s="302">
        <f>'Ind T6'!W44</f>
        <v>5.4061567402347217</v>
      </c>
      <c r="E125" s="299" t="str">
        <f>CONCATENATE("(",ROUND((D125/$H126)*100,1),")")</f>
        <v>(4.4)</v>
      </c>
      <c r="F125" s="302">
        <f>'Ind T6'!X44</f>
        <v>1.7147175643089647</v>
      </c>
      <c r="G125" s="299" t="str">
        <f>CONCATENATE("(",ROUND((F125/$H126)*100,1),")")</f>
        <v>(1.4)</v>
      </c>
      <c r="H125" s="302">
        <f t="shared" ref="H125" si="106">SUM(B125,D125,F125)</f>
        <v>26.648269783368864</v>
      </c>
      <c r="I125" s="299" t="str">
        <f>CONCATENATE("(",ROUND((H125/$H126)*100,1),")")</f>
        <v>(21.8)</v>
      </c>
      <c r="K125" s="302">
        <f t="shared" ref="K125:K126" si="107">B125-B115</f>
        <v>-1.4322195106856555</v>
      </c>
      <c r="L125" s="302">
        <f t="shared" ref="L125:L126" si="108">D125-D115</f>
        <v>-0.71293356851769296</v>
      </c>
      <c r="M125" s="302">
        <f t="shared" ref="M125:M126" si="109">F125-F115</f>
        <v>-0.3855781648567187</v>
      </c>
      <c r="N125" s="302">
        <f t="shared" ref="N125:N126" si="110">SUM(K125:M125)</f>
        <v>-2.5307312440600671</v>
      </c>
    </row>
    <row r="126" spans="1:14" x14ac:dyDescent="0.2">
      <c r="A126" s="282" t="s">
        <v>363</v>
      </c>
      <c r="B126" s="302">
        <f>SUM(B124:B125)</f>
        <v>105.21111270449506</v>
      </c>
      <c r="C126" s="299" t="str">
        <f>CONCATENATE("(",ROUND((B126/$H126)*100,1),")")</f>
        <v>(86.1)</v>
      </c>
      <c r="D126" s="302">
        <f>SUM(D124:D125)</f>
        <v>10.12043093885746</v>
      </c>
      <c r="E126" s="299" t="str">
        <f>CONCATENATE("(",ROUND((D126/$H126)*100,1),")")</f>
        <v>(8.3)</v>
      </c>
      <c r="F126" s="302">
        <f>SUM(F124:F125)</f>
        <v>6.877456356647448</v>
      </c>
      <c r="G126" s="299" t="str">
        <f>CONCATENATE("(",ROUND((F126/$H126)*100,1),")")</f>
        <v>(5.6)</v>
      </c>
      <c r="H126" s="302">
        <f>SUM(H124:H125)</f>
        <v>122.20899999999997</v>
      </c>
      <c r="I126" s="299" t="str">
        <f>CONCATENATE("(",ROUND((H126/$H126)*100,1),")")</f>
        <v>(100)</v>
      </c>
      <c r="K126" s="302">
        <f t="shared" si="107"/>
        <v>-10.976356108145922</v>
      </c>
      <c r="L126" s="302">
        <f t="shared" si="108"/>
        <v>-1.3466178846362649</v>
      </c>
      <c r="M126" s="302">
        <f t="shared" si="109"/>
        <v>-0.82302600721801777</v>
      </c>
      <c r="N126" s="302">
        <f t="shared" si="110"/>
        <v>-13.146000000000203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7.0206163860801336</v>
      </c>
      <c r="C135" s="299" t="str">
        <f>CONCATENATE("(",ROUND((B135/$H137)*100,1),")")</f>
        <v>(68.8)</v>
      </c>
      <c r="D135" s="302">
        <f>'Ind T6'!M54</f>
        <v>0.11963938552298374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7.1402557716031172</v>
      </c>
      <c r="I135" s="299" t="str">
        <f>CONCATENATE("(",ROUND((H135/$H137)*100,1),")")</f>
        <v>(69.9)</v>
      </c>
      <c r="K135" s="302">
        <f>B140-B135</f>
        <v>-0.34334502107619791</v>
      </c>
      <c r="L135" s="302">
        <f>D140-D135</f>
        <v>-3.5822608308035686E-3</v>
      </c>
      <c r="M135" s="302">
        <f>F140-F135</f>
        <v>0</v>
      </c>
      <c r="N135" s="302">
        <f>SUM(K135:M135)</f>
        <v>-0.34692728190700151</v>
      </c>
    </row>
    <row r="136" spans="1:14" x14ac:dyDescent="0.2">
      <c r="A136" s="282" t="s">
        <v>365</v>
      </c>
      <c r="B136" s="302">
        <f>'Ind T6'!L53</f>
        <v>2.5088822252719516</v>
      </c>
      <c r="C136" s="299" t="str">
        <f>CONCATENATE("(",ROUND((B136/$H137)*100,1),")")</f>
        <v>(24.6)</v>
      </c>
      <c r="D136" s="302">
        <f>'Ind T6'!M53</f>
        <v>0.56186200312492518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3.0707442283968769</v>
      </c>
      <c r="I136" s="299" t="str">
        <f>CONCATENATE("(",ROUND((H136/$H137)*100,1),")")</f>
        <v>(30.1)</v>
      </c>
      <c r="K136" s="302">
        <f t="shared" ref="K136:K137" si="112">B141-B136</f>
        <v>-8.497159045324798E-2</v>
      </c>
      <c r="L136" s="302">
        <f t="shared" ref="L136:L137" si="113">D141-D136</f>
        <v>-2.4101127639739039E-2</v>
      </c>
      <c r="M136" s="302">
        <f t="shared" ref="M136:M137" si="114">F141-F136</f>
        <v>0</v>
      </c>
      <c r="N136" s="302">
        <f t="shared" ref="N136:N137" si="115">SUM(K136:M136)</f>
        <v>-0.10907271809298702</v>
      </c>
    </row>
    <row r="137" spans="1:14" x14ac:dyDescent="0.2">
      <c r="A137" s="282" t="s">
        <v>363</v>
      </c>
      <c r="B137" s="302">
        <f>SUM(B135:B136)</f>
        <v>9.5294986113520856</v>
      </c>
      <c r="C137" s="299" t="str">
        <f>CONCATENATE("(",ROUND((B137/$H137)*100,1),")")</f>
        <v>(93.3)</v>
      </c>
      <c r="D137" s="302">
        <f>SUM(D135:D136)</f>
        <v>0.68150138864790888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10.210999999999995</v>
      </c>
      <c r="I137" s="299" t="str">
        <f>CONCATENATE("(",ROUND((H137/$H137)*100,1),")")</f>
        <v>(100)</v>
      </c>
      <c r="K137" s="302">
        <f t="shared" si="112"/>
        <v>-0.42831661152944633</v>
      </c>
      <c r="L137" s="302">
        <f t="shared" si="113"/>
        <v>-2.7683388470542525E-2</v>
      </c>
      <c r="M137" s="302">
        <f t="shared" si="114"/>
        <v>0</v>
      </c>
      <c r="N137" s="302">
        <f t="shared" si="115"/>
        <v>-0.45599999999998886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6.6772713650039357</v>
      </c>
      <c r="C140" s="299" t="str">
        <f>CONCATENATE("(",ROUND((B140/$H142)*100,1),")")</f>
        <v>(68.4)</v>
      </c>
      <c r="D140" s="302">
        <f>'Ind T6'!R54</f>
        <v>0.11605712469218017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6.7933284896961155</v>
      </c>
      <c r="I140" s="299" t="str">
        <f>CONCATENATE("(",ROUND((H140/$H142)*100,1),")")</f>
        <v>(69.6)</v>
      </c>
      <c r="K140" s="302">
        <f>B145-B140</f>
        <v>-0.16255213951052205</v>
      </c>
      <c r="L140" s="302">
        <f>D145-D140</f>
        <v>1.748131186194074E-3</v>
      </c>
      <c r="M140" s="302">
        <f>F145-F140</f>
        <v>0</v>
      </c>
      <c r="N140" s="302">
        <f>SUM(K140:M140)</f>
        <v>-0.16080400832432798</v>
      </c>
    </row>
    <row r="141" spans="1:14" x14ac:dyDescent="0.2">
      <c r="A141" s="282" t="s">
        <v>365</v>
      </c>
      <c r="B141" s="302">
        <f>'Ind T6'!Q53</f>
        <v>2.4239106348187036</v>
      </c>
      <c r="C141" s="299" t="str">
        <f>CONCATENATE("(",ROUND((B141/$H142)*100,1),")")</f>
        <v>(24.8)</v>
      </c>
      <c r="D141" s="302">
        <f>'Ind T6'!R53</f>
        <v>0.53776087548518614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2.9616715103038898</v>
      </c>
      <c r="I141" s="299" t="str">
        <f>CONCATENATE("(",ROUND((H141/$H142)*100,1),")")</f>
        <v>(30.4)</v>
      </c>
      <c r="K141" s="302">
        <f t="shared" ref="K141:K142" si="117">B146-B141</f>
        <v>1.8112601659621586E-2</v>
      </c>
      <c r="L141" s="302">
        <f t="shared" ref="L141:L142" si="118">D146-D141</f>
        <v>-6.3085933353060897E-3</v>
      </c>
      <c r="M141" s="302">
        <f t="shared" ref="M141:M142" si="119">F146-F141</f>
        <v>0</v>
      </c>
      <c r="N141" s="302">
        <f t="shared" ref="N141:N142" si="120">SUM(K141:M141)</f>
        <v>1.1804008324315496E-2</v>
      </c>
    </row>
    <row r="142" spans="1:14" x14ac:dyDescent="0.2">
      <c r="A142" s="282" t="s">
        <v>363</v>
      </c>
      <c r="B142" s="302">
        <f>SUM(B140:B141)</f>
        <v>9.1011819998226393</v>
      </c>
      <c r="C142" s="299" t="str">
        <f>CONCATENATE("(",ROUND((B142/$H142)*100,1),")")</f>
        <v>(93.3)</v>
      </c>
      <c r="D142" s="302">
        <f>SUM(D140:D141)</f>
        <v>0.65381800017736635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9.7550000000000061</v>
      </c>
      <c r="I142" s="299" t="str">
        <f>CONCATENATE("(",ROUND((H142/$H142)*100,1),")")</f>
        <v>(100)</v>
      </c>
      <c r="K142" s="302">
        <f t="shared" si="117"/>
        <v>-0.14443953785090002</v>
      </c>
      <c r="L142" s="302">
        <f t="shared" si="118"/>
        <v>-4.5604621491120989E-3</v>
      </c>
      <c r="M142" s="302">
        <f t="shared" si="119"/>
        <v>0</v>
      </c>
      <c r="N142" s="302">
        <f t="shared" si="120"/>
        <v>-0.14900000000001212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6.5147192254934136</v>
      </c>
      <c r="C145" s="299" t="str">
        <f>CONCATENATE("(",ROUND((B145/$H147)*100,1),")")</f>
        <v>(67.8)</v>
      </c>
      <c r="D145" s="302">
        <f>'Ind T6'!W54</f>
        <v>0.11780525587837425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6.6325244813717879</v>
      </c>
      <c r="I145" s="299" t="str">
        <f>CONCATENATE("(",ROUND((H145/$H147)*100,1),")")</f>
        <v>(69)</v>
      </c>
      <c r="K145" s="302">
        <f>B145-B135</f>
        <v>-0.50589716058671996</v>
      </c>
      <c r="L145" s="302">
        <f>D145-D135</f>
        <v>-1.8341296446094946E-3</v>
      </c>
      <c r="M145" s="302">
        <f>F145-F135</f>
        <v>0</v>
      </c>
      <c r="N145" s="302">
        <f>SUM(K145:M145)</f>
        <v>-0.50773129023132946</v>
      </c>
    </row>
    <row r="146" spans="1:14" x14ac:dyDescent="0.2">
      <c r="A146" s="282" t="s">
        <v>365</v>
      </c>
      <c r="B146" s="302">
        <f>'Ind T6'!V53</f>
        <v>2.4420232364783252</v>
      </c>
      <c r="C146" s="299" t="str">
        <f>CONCATENATE("(",ROUND((B146/$H147)*100,1),")")</f>
        <v>(25.4)</v>
      </c>
      <c r="D146" s="302">
        <f>'Ind T6'!W53</f>
        <v>0.53145228214988005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2.9734755186282054</v>
      </c>
      <c r="I146" s="299" t="str">
        <f>CONCATENATE("(",ROUND((H146/$H147)*100,1),")")</f>
        <v>(31)</v>
      </c>
      <c r="K146" s="302">
        <f t="shared" ref="K146:K147" si="122">B146-B136</f>
        <v>-6.6858988793626395E-2</v>
      </c>
      <c r="L146" s="302">
        <f t="shared" ref="L146:L147" si="123">D146-D136</f>
        <v>-3.0409720975045129E-2</v>
      </c>
      <c r="M146" s="302">
        <f t="shared" ref="M146:M147" si="124">F146-F136</f>
        <v>0</v>
      </c>
      <c r="N146" s="302">
        <f t="shared" ref="N146:N147" si="125">SUM(K146:M146)</f>
        <v>-9.7268709768671524E-2</v>
      </c>
    </row>
    <row r="147" spans="1:14" x14ac:dyDescent="0.2">
      <c r="A147" s="282" t="s">
        <v>363</v>
      </c>
      <c r="B147" s="302">
        <f>SUM(B145:B146)</f>
        <v>8.9567424619717393</v>
      </c>
      <c r="C147" s="299" t="str">
        <f>CONCATENATE("(",ROUND((B147/$H147)*100,1),")")</f>
        <v>(93.2)</v>
      </c>
      <c r="D147" s="302">
        <f>SUM(D145:D146)</f>
        <v>0.64925753802825426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9.6059999999999928</v>
      </c>
      <c r="I147" s="299" t="str">
        <f>CONCATENATE("(",ROUND((H147/$H147)*100,1),")")</f>
        <v>(100)</v>
      </c>
      <c r="K147" s="302">
        <f t="shared" si="122"/>
        <v>-0.57275614938034636</v>
      </c>
      <c r="L147" s="302">
        <f t="shared" si="123"/>
        <v>-3.2243850619654624E-2</v>
      </c>
      <c r="M147" s="302">
        <f t="shared" si="124"/>
        <v>0</v>
      </c>
      <c r="N147" s="302">
        <f t="shared" si="125"/>
        <v>-0.60500000000000098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6.1738715136196998</v>
      </c>
      <c r="C156" s="299" t="str">
        <f>CONCATENATE("(",ROUND((B156/$H158)*100,1),")")</f>
        <v>(55.4)</v>
      </c>
      <c r="D156" s="302">
        <f>'Ind T6'!M63</f>
        <v>2.0020850308073856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8.1759565444270859</v>
      </c>
      <c r="I156" s="299" t="str">
        <f>CONCATENATE("(",ROUND((H156/$H158)*100,1),")")</f>
        <v>(73.4)</v>
      </c>
      <c r="K156" s="302">
        <f>B161-B156</f>
        <v>8.9864325818833635E-2</v>
      </c>
      <c r="L156" s="302">
        <f>D161-D156</f>
        <v>5.1932241209233343E-2</v>
      </c>
      <c r="M156" s="302">
        <f>F161-F156</f>
        <v>0</v>
      </c>
      <c r="N156" s="302">
        <f>SUM(K156:M156)</f>
        <v>0.14179656702806698</v>
      </c>
    </row>
    <row r="157" spans="1:14" x14ac:dyDescent="0.2">
      <c r="A157" s="282" t="s">
        <v>365</v>
      </c>
      <c r="B157" s="302">
        <f>'Ind T6'!L62</f>
        <v>1.9200228246211508</v>
      </c>
      <c r="C157" s="299" t="str">
        <f>CONCATENATE("(",ROUND((B157/$H158)*100,1),")")</f>
        <v>(17.2)</v>
      </c>
      <c r="D157" s="302">
        <f>'Ind T6'!M62</f>
        <v>1.0004605139555693</v>
      </c>
      <c r="E157" s="299" t="str">
        <f>CONCATENATE("(",ROUND((D157/$H158)*100,1),")")</f>
        <v>(9)</v>
      </c>
      <c r="F157" s="302">
        <f>'Ind T6'!N62</f>
        <v>4.6560116996202466E-2</v>
      </c>
      <c r="G157" s="299" t="str">
        <f>CONCATENATE("(",ROUND((F157/$H158)*100,1),")")</f>
        <v>(0.4)</v>
      </c>
      <c r="H157" s="302">
        <f t="shared" ref="H157" si="126">SUM(B157,D157,F157)</f>
        <v>2.9670434555729228</v>
      </c>
      <c r="I157" s="299" t="str">
        <f>CONCATENATE("(",ROUND((H157/$H158)*100,1),")")</f>
        <v>(26.6)</v>
      </c>
      <c r="K157" s="302">
        <f t="shared" ref="K157:K158" si="127">B162-B157</f>
        <v>0.11888710684571224</v>
      </c>
      <c r="L157" s="302">
        <f t="shared" ref="L157:L158" si="128">D162-D157</f>
        <v>3.4392318153501522E-2</v>
      </c>
      <c r="M157" s="302">
        <f t="shared" ref="M157:M158" si="129">F162-F157</f>
        <v>-7.5992027277857477E-5</v>
      </c>
      <c r="N157" s="302">
        <f t="shared" ref="N157:N158" si="130">SUM(K157:M157)</f>
        <v>0.15320343297193589</v>
      </c>
    </row>
    <row r="158" spans="1:14" x14ac:dyDescent="0.2">
      <c r="A158" s="282" t="s">
        <v>363</v>
      </c>
      <c r="B158" s="302">
        <f>SUM(B156:B157)</f>
        <v>8.093894338240851</v>
      </c>
      <c r="C158" s="299" t="str">
        <f>CONCATENATE("(",ROUND((B158/$H158)*100,1),")")</f>
        <v>(72.6)</v>
      </c>
      <c r="D158" s="302">
        <f>SUM(D156:D157)</f>
        <v>3.0025455447629552</v>
      </c>
      <c r="E158" s="299" t="str">
        <f>CONCATENATE("(",ROUND((D158/$H158)*100,1),")")</f>
        <v>(26.9)</v>
      </c>
      <c r="F158" s="302">
        <f>SUM(F156:F157)</f>
        <v>4.6560116996202466E-2</v>
      </c>
      <c r="G158" s="299" t="str">
        <f>CONCATENATE("(",ROUND((F158/$H158)*100,1),")")</f>
        <v>(0.4)</v>
      </c>
      <c r="H158" s="302">
        <f>SUM(H156:H157)</f>
        <v>11.143000000000008</v>
      </c>
      <c r="I158" s="299" t="str">
        <f>CONCATENATE("(",ROUND((H158/$H158)*100,1),")")</f>
        <v>(100)</v>
      </c>
      <c r="K158" s="302">
        <f t="shared" si="127"/>
        <v>0.20875143266454543</v>
      </c>
      <c r="L158" s="302">
        <f t="shared" si="128"/>
        <v>8.6324559362734643E-2</v>
      </c>
      <c r="M158" s="302">
        <f t="shared" si="129"/>
        <v>-7.5992027277857477E-5</v>
      </c>
      <c r="N158" s="302">
        <f t="shared" si="130"/>
        <v>0.2950000000000022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6.2637358394385334</v>
      </c>
      <c r="C161" s="299" t="str">
        <f>CONCATENATE("(",ROUND((B161/$H163)*100,1),")")</f>
        <v>(54.8)</v>
      </c>
      <c r="D161" s="302">
        <f>'Ind T6'!R63</f>
        <v>2.054017272016619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8.3177531114551524</v>
      </c>
      <c r="I161" s="299" t="str">
        <f>CONCATENATE("(",ROUND((H161/$H163)*100,1),")")</f>
        <v>(72.7)</v>
      </c>
      <c r="K161" s="302">
        <f>B166-B161</f>
        <v>5.5794950900787121E-2</v>
      </c>
      <c r="L161" s="302">
        <f>D166-D161</f>
        <v>5.0950466751594536E-2</v>
      </c>
      <c r="M161" s="302">
        <f>F166-F161</f>
        <v>0</v>
      </c>
      <c r="N161" s="302">
        <f>SUM(K161:M161)</f>
        <v>0.10674541765238166</v>
      </c>
    </row>
    <row r="162" spans="1:14" x14ac:dyDescent="0.2">
      <c r="A162" s="282" t="s">
        <v>365</v>
      </c>
      <c r="B162" s="302">
        <f>'Ind T6'!Q62</f>
        <v>2.0389099314668631</v>
      </c>
      <c r="C162" s="299" t="str">
        <f>CONCATENATE("(",ROUND((B162/$H163)*100,1),")")</f>
        <v>(17.8)</v>
      </c>
      <c r="D162" s="302">
        <f>'Ind T6'!R62</f>
        <v>1.0348528321090709</v>
      </c>
      <c r="E162" s="299" t="str">
        <f>CONCATENATE("(",ROUND((D162/$H163)*100,1),")")</f>
        <v>(9)</v>
      </c>
      <c r="F162" s="302">
        <f>'Ind T6'!S62</f>
        <v>4.6484124968924609E-2</v>
      </c>
      <c r="G162" s="299" t="str">
        <f>CONCATENATE("(",ROUND((F162/$H163)*100,1),")")</f>
        <v>(0.4)</v>
      </c>
      <c r="H162" s="302">
        <f t="shared" ref="H162" si="131">SUM(B162,D162,F162)</f>
        <v>3.1202468885448584</v>
      </c>
      <c r="I162" s="299" t="str">
        <f>CONCATENATE("(",ROUND((H162/$H163)*100,1),")")</f>
        <v>(27.3)</v>
      </c>
      <c r="K162" s="302">
        <f t="shared" ref="K162:K163" si="132">B167-B162</f>
        <v>0.20662036860579036</v>
      </c>
      <c r="L162" s="302">
        <f t="shared" ref="L162:L163" si="133">D167-D162</f>
        <v>4.6264151614894056E-2</v>
      </c>
      <c r="M162" s="302">
        <f t="shared" ref="M162:M163" si="134">F167-F162</f>
        <v>3.7006212692516915E-4</v>
      </c>
      <c r="N162" s="302">
        <f t="shared" ref="N162:N163" si="135">SUM(K162:M162)</f>
        <v>0.25325458234760956</v>
      </c>
    </row>
    <row r="163" spans="1:14" x14ac:dyDescent="0.2">
      <c r="A163" s="282" t="s">
        <v>363</v>
      </c>
      <c r="B163" s="302">
        <f>SUM(B161:B162)</f>
        <v>8.3026457709053965</v>
      </c>
      <c r="C163" s="299" t="str">
        <f>CONCATENATE("(",ROUND((B163/$H163)*100,1),")")</f>
        <v>(72.6)</v>
      </c>
      <c r="D163" s="302">
        <f>SUM(D161:D162)</f>
        <v>3.0888701041256899</v>
      </c>
      <c r="E163" s="299" t="str">
        <f>CONCATENATE("(",ROUND((D163/$H163)*100,1),")")</f>
        <v>(27)</v>
      </c>
      <c r="F163" s="302">
        <f>SUM(F161:F162)</f>
        <v>4.6484124968924609E-2</v>
      </c>
      <c r="G163" s="299" t="str">
        <f>CONCATENATE("(",ROUND((F163/$H163)*100,1),")")</f>
        <v>(0.4)</v>
      </c>
      <c r="H163" s="302">
        <f>SUM(H161:H162)</f>
        <v>11.438000000000011</v>
      </c>
      <c r="I163" s="299" t="str">
        <f>CONCATENATE("(",ROUND((H163/$H163)*100,1),")")</f>
        <v>(100)</v>
      </c>
      <c r="K163" s="302">
        <f t="shared" si="132"/>
        <v>0.26241531950657659</v>
      </c>
      <c r="L163" s="302">
        <f t="shared" si="133"/>
        <v>9.721461836648837E-2</v>
      </c>
      <c r="M163" s="302">
        <f t="shared" si="134"/>
        <v>3.7006212692516915E-4</v>
      </c>
      <c r="N163" s="302">
        <f t="shared" si="135"/>
        <v>0.35999999999999011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6.3195307903393205</v>
      </c>
      <c r="C166" s="299" t="str">
        <f>CONCATENATE("(",ROUND((B166/$H168)*100,1),")")</f>
        <v>(53.6)</v>
      </c>
      <c r="D166" s="302">
        <f>'Ind T6'!W63</f>
        <v>2.1049677387682135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8.4244985291075345</v>
      </c>
      <c r="I166" s="299" t="str">
        <f>CONCATENATE("(",ROUND((H166/$H168)*100,1),")")</f>
        <v>(71.4)</v>
      </c>
      <c r="K166" s="302">
        <f>B166-B156</f>
        <v>0.14565927671962076</v>
      </c>
      <c r="L166" s="302">
        <f>D166-D156</f>
        <v>0.10288270796082788</v>
      </c>
      <c r="M166" s="302">
        <f>F166-F156</f>
        <v>0</v>
      </c>
      <c r="N166" s="302">
        <f>SUM(K166:M166)</f>
        <v>0.24854198468044864</v>
      </c>
    </row>
    <row r="167" spans="1:14" x14ac:dyDescent="0.2">
      <c r="A167" s="282" t="s">
        <v>365</v>
      </c>
      <c r="B167" s="302">
        <f>'Ind T6'!V62</f>
        <v>2.2455303000726534</v>
      </c>
      <c r="C167" s="299" t="str">
        <f>CONCATENATE("(",ROUND((B167/$H168)*100,1),")")</f>
        <v>(19)</v>
      </c>
      <c r="D167" s="302">
        <f>'Ind T6'!W62</f>
        <v>1.0811169837239649</v>
      </c>
      <c r="E167" s="299" t="str">
        <f>CONCATENATE("(",ROUND((D167/$H168)*100,1),")")</f>
        <v>(9.2)</v>
      </c>
      <c r="F167" s="302">
        <f>'Ind T6'!X62</f>
        <v>4.6854187095849778E-2</v>
      </c>
      <c r="G167" s="299" t="str">
        <f>CONCATENATE("(",ROUND((F167/$H168)*100,1),")")</f>
        <v>(0.4)</v>
      </c>
      <c r="H167" s="302">
        <f t="shared" ref="H167" si="136">SUM(B167,D167,F167)</f>
        <v>3.3735014708924682</v>
      </c>
      <c r="I167" s="299" t="str">
        <f>CONCATENATE("(",ROUND((H167/$H168)*100,1),")")</f>
        <v>(28.6)</v>
      </c>
      <c r="K167" s="302">
        <f t="shared" ref="K167:K168" si="137">B167-B157</f>
        <v>0.3255074754515026</v>
      </c>
      <c r="L167" s="302">
        <f t="shared" ref="L167:L168" si="138">D167-D157</f>
        <v>8.0656469768395578E-2</v>
      </c>
      <c r="M167" s="302">
        <f t="shared" ref="M167:M168" si="139">F167-F157</f>
        <v>2.9407009964731168E-4</v>
      </c>
      <c r="N167" s="302">
        <f t="shared" ref="N167:N168" si="140">SUM(K167:M167)</f>
        <v>0.40645801531954551</v>
      </c>
    </row>
    <row r="168" spans="1:14" x14ac:dyDescent="0.2">
      <c r="A168" s="282" t="s">
        <v>363</v>
      </c>
      <c r="B168" s="302">
        <f>SUM(B166:B167)</f>
        <v>8.5650610904119731</v>
      </c>
      <c r="C168" s="299" t="str">
        <f>CONCATENATE("(",ROUND((B168/$H168)*100,1),")")</f>
        <v>(72.6)</v>
      </c>
      <c r="D168" s="302">
        <f>SUM(D166:D167)</f>
        <v>3.1860847224921782</v>
      </c>
      <c r="E168" s="299" t="str">
        <f>CONCATENATE("(",ROUND((D168/$H168)*100,1),")")</f>
        <v>(27)</v>
      </c>
      <c r="F168" s="302">
        <f>SUM(F166:F167)</f>
        <v>4.6854187095849778E-2</v>
      </c>
      <c r="G168" s="299" t="str">
        <f>CONCATENATE("(",ROUND((F168/$H168)*100,1),")")</f>
        <v>(0.4)</v>
      </c>
      <c r="H168" s="302">
        <f>SUM(H166:H167)</f>
        <v>11.798000000000002</v>
      </c>
      <c r="I168" s="299" t="str">
        <f>CONCATENATE("(",ROUND((H168/$H168)*100,1),")")</f>
        <v>(100)</v>
      </c>
      <c r="K168" s="302">
        <f t="shared" si="137"/>
        <v>0.47116675217112203</v>
      </c>
      <c r="L168" s="302">
        <f t="shared" si="138"/>
        <v>0.18353917772922301</v>
      </c>
      <c r="M168" s="302">
        <f t="shared" si="139"/>
        <v>2.9407009964731168E-4</v>
      </c>
      <c r="N168" s="302">
        <f t="shared" si="140"/>
        <v>0.65499999999999237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45.390335636145082</v>
      </c>
      <c r="C177" s="299" t="str">
        <f>CONCATENATE("(",ROUND((B177/$H179)*100,1),")")</f>
        <v>(40.1)</v>
      </c>
      <c r="D177" s="302">
        <f>'Ind T6'!M72</f>
        <v>2.8864674377819965</v>
      </c>
      <c r="E177" s="299" t="str">
        <f>CONCATENATE("(",ROUND((D177/$H179)*100,1),")")</f>
        <v>(2.6)</v>
      </c>
      <c r="F177" s="302">
        <f>'Ind T6'!N72</f>
        <v>48.894306055945314</v>
      </c>
      <c r="G177" s="299" t="str">
        <f>CONCATENATE("(",ROUND((F177/$H179)*100,1),")")</f>
        <v>(43.2)</v>
      </c>
      <c r="H177" s="302">
        <f>SUM(B177,D177,F177)</f>
        <v>97.171109129872391</v>
      </c>
      <c r="I177" s="299" t="str">
        <f>CONCATENATE("(",ROUND((H177/$H179)*100,1),")")</f>
        <v>(85.9)</v>
      </c>
      <c r="K177" s="302">
        <f>B182-B177</f>
        <v>-0.31488611851298032</v>
      </c>
      <c r="L177" s="302">
        <f>D182-D177</f>
        <v>6.9799741262668302E-2</v>
      </c>
      <c r="M177" s="302">
        <f>F182-F177</f>
        <v>0.77220253995795929</v>
      </c>
      <c r="N177" s="302">
        <f>SUM(K177:M177)</f>
        <v>0.52711616270764727</v>
      </c>
    </row>
    <row r="178" spans="1:14" x14ac:dyDescent="0.2">
      <c r="A178" s="282" t="s">
        <v>365</v>
      </c>
      <c r="B178" s="302">
        <f>'Ind T6'!L71</f>
        <v>8.3324239890012102</v>
      </c>
      <c r="C178" s="299" t="str">
        <f>CONCATENATE("(",ROUND((B178/$H179)*100,1),")")</f>
        <v>(7.4)</v>
      </c>
      <c r="D178" s="302">
        <f>'Ind T6'!M71</f>
        <v>5.2067984186940865</v>
      </c>
      <c r="E178" s="299" t="str">
        <f>CONCATENATE("(",ROUND((D178/$H179)*100,1),")")</f>
        <v>(4.6)</v>
      </c>
      <c r="F178" s="302">
        <f>'Ind T6'!N71</f>
        <v>2.3766684624324266</v>
      </c>
      <c r="G178" s="299" t="str">
        <f>CONCATENATE("(",ROUND((F178/$H179)*100,1),")")</f>
        <v>(2.1)</v>
      </c>
      <c r="H178" s="302">
        <f t="shared" ref="H178" si="141">SUM(B178,D178,F178)</f>
        <v>15.915890870127724</v>
      </c>
      <c r="I178" s="299" t="str">
        <f>CONCATENATE("(",ROUND((H178/$H179)*100,1),")")</f>
        <v>(14.1)</v>
      </c>
      <c r="K178" s="302">
        <f t="shared" ref="K178:K179" si="142">B183-B178</f>
        <v>8.4425241009714824E-2</v>
      </c>
      <c r="L178" s="302">
        <f t="shared" ref="L178:L179" si="143">D183-D178</f>
        <v>8.7420819423572382E-2</v>
      </c>
      <c r="M178" s="302">
        <f t="shared" ref="M178:M179" si="144">F183-F178</f>
        <v>3.5037776858909631E-2</v>
      </c>
      <c r="N178" s="302">
        <f t="shared" ref="N178:N179" si="145">SUM(K178:M178)</f>
        <v>0.20688383729219684</v>
      </c>
    </row>
    <row r="179" spans="1:14" x14ac:dyDescent="0.2">
      <c r="A179" s="282" t="s">
        <v>363</v>
      </c>
      <c r="B179" s="302">
        <f>SUM(B177:B178)</f>
        <v>53.722759625146296</v>
      </c>
      <c r="C179" s="299" t="str">
        <f>CONCATENATE("(",ROUND((B179/$H179)*100,1),")")</f>
        <v>(47.5)</v>
      </c>
      <c r="D179" s="302">
        <f>SUM(D177:D178)</f>
        <v>8.0932658564760835</v>
      </c>
      <c r="E179" s="299" t="str">
        <f>CONCATENATE("(",ROUND((D179/$H179)*100,1),")")</f>
        <v>(7.2)</v>
      </c>
      <c r="F179" s="302">
        <f>SUM(F177:F178)</f>
        <v>51.270974518377741</v>
      </c>
      <c r="G179" s="299" t="str">
        <f>CONCATENATE("(",ROUND((F179/$H179)*100,1),")")</f>
        <v>(45.3)</v>
      </c>
      <c r="H179" s="302">
        <f>SUM(H177:H178)</f>
        <v>113.08700000000012</v>
      </c>
      <c r="I179" s="299" t="str">
        <f>CONCATENATE("(",ROUND((H179/$H179)*100,1),")")</f>
        <v>(100)</v>
      </c>
      <c r="K179" s="302">
        <f t="shared" si="142"/>
        <v>-0.23046087750326905</v>
      </c>
      <c r="L179" s="302">
        <f t="shared" si="143"/>
        <v>0.15722056068624113</v>
      </c>
      <c r="M179" s="302">
        <f t="shared" si="144"/>
        <v>0.80724031681686625</v>
      </c>
      <c r="N179" s="302">
        <f t="shared" si="145"/>
        <v>0.73399999999983834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45.075449517632102</v>
      </c>
      <c r="C182" s="299" t="str">
        <f>CONCATENATE("(",ROUND((B182/$H184)*100,1),")")</f>
        <v>(39.6)</v>
      </c>
      <c r="D182" s="302">
        <f>'Ind T6'!R72</f>
        <v>2.9562671790446649</v>
      </c>
      <c r="E182" s="299" t="str">
        <f>CONCATENATE("(",ROUND((D182/$H184)*100,1),")")</f>
        <v>(2.6)</v>
      </c>
      <c r="F182" s="302">
        <f>'Ind T6'!S72</f>
        <v>49.666508595903274</v>
      </c>
      <c r="G182" s="299" t="str">
        <f>CONCATENATE("(",ROUND((F182/$H184)*100,1),")")</f>
        <v>(43.6)</v>
      </c>
      <c r="H182" s="302">
        <f>SUM(B182,D182,F182)</f>
        <v>97.698225292580048</v>
      </c>
      <c r="I182" s="299" t="str">
        <f>CONCATENATE("(",ROUND((H182/$H184)*100,1),")")</f>
        <v>(85.8)</v>
      </c>
      <c r="K182" s="302">
        <f>B187-B182</f>
        <v>-0.42738936213442003</v>
      </c>
      <c r="L182" s="302">
        <f>D187-D182</f>
        <v>0.17754426258307276</v>
      </c>
      <c r="M182" s="302">
        <f>F187-F182</f>
        <v>2.2578404729542285</v>
      </c>
      <c r="N182" s="302">
        <f>SUM(K182:M182)</f>
        <v>2.0079953734028813</v>
      </c>
    </row>
    <row r="183" spans="1:14" x14ac:dyDescent="0.2">
      <c r="A183" s="282" t="s">
        <v>365</v>
      </c>
      <c r="B183" s="302">
        <f>'Ind T6'!Q71</f>
        <v>8.416849230010925</v>
      </c>
      <c r="C183" s="299" t="str">
        <f>CONCATENATE("(",ROUND((B183/$H184)*100,1),")")</f>
        <v>(7.4)</v>
      </c>
      <c r="D183" s="302">
        <f>'Ind T6'!R71</f>
        <v>5.2942192381176589</v>
      </c>
      <c r="E183" s="299" t="str">
        <f>CONCATENATE("(",ROUND((D183/$H184)*100,1),")")</f>
        <v>(4.7)</v>
      </c>
      <c r="F183" s="302">
        <f>'Ind T6'!S71</f>
        <v>2.4117062392913362</v>
      </c>
      <c r="G183" s="299" t="str">
        <f>CONCATENATE("(",ROUND((F183/$H184)*100,1),")")</f>
        <v>(2.1)</v>
      </c>
      <c r="H183" s="302">
        <f t="shared" ref="H183" si="146">SUM(B183,D183,F183)</f>
        <v>16.122774707419921</v>
      </c>
      <c r="I183" s="299" t="str">
        <f>CONCATENATE("(",ROUND((H183/$H184)*100,1),")")</f>
        <v>(14.2)</v>
      </c>
      <c r="K183" s="302">
        <f t="shared" ref="K183:K184" si="147">B188-B183</f>
        <v>0.30991811672790526</v>
      </c>
      <c r="L183" s="302">
        <f t="shared" ref="L183:L184" si="148">D188-D183</f>
        <v>0.25594477449751007</v>
      </c>
      <c r="M183" s="302">
        <f t="shared" ref="M183:M184" si="149">F188-F183</f>
        <v>0.15914173537171106</v>
      </c>
      <c r="N183" s="302">
        <f t="shared" ref="N183:N184" si="150">SUM(K183:M183)</f>
        <v>0.72500462659712639</v>
      </c>
    </row>
    <row r="184" spans="1:14" x14ac:dyDescent="0.2">
      <c r="A184" s="282" t="s">
        <v>363</v>
      </c>
      <c r="B184" s="302">
        <f>SUM(B182:B183)</f>
        <v>53.492298747643027</v>
      </c>
      <c r="C184" s="299" t="str">
        <f>CONCATENATE("(",ROUND((B184/$H184)*100,1),")")</f>
        <v>(47)</v>
      </c>
      <c r="D184" s="302">
        <f>SUM(D182:D183)</f>
        <v>8.2504864171623247</v>
      </c>
      <c r="E184" s="299" t="str">
        <f>CONCATENATE("(",ROUND((D184/$H184)*100,1),")")</f>
        <v>(7.2)</v>
      </c>
      <c r="F184" s="302">
        <f>SUM(F182:F183)</f>
        <v>52.078214835194608</v>
      </c>
      <c r="G184" s="299" t="str">
        <f>CONCATENATE("(",ROUND((F184/$H184)*100,1),")")</f>
        <v>(45.8)</v>
      </c>
      <c r="H184" s="302">
        <f>SUM(H182:H183)</f>
        <v>113.82099999999997</v>
      </c>
      <c r="I184" s="299" t="str">
        <f>CONCATENATE("(",ROUND((H184/$H184)*100,1),")")</f>
        <v>(100)</v>
      </c>
      <c r="K184" s="302">
        <f t="shared" si="147"/>
        <v>-0.11747124540651299</v>
      </c>
      <c r="L184" s="302">
        <f t="shared" si="148"/>
        <v>0.43348903708058195</v>
      </c>
      <c r="M184" s="302">
        <f t="shared" si="149"/>
        <v>2.4169822083259405</v>
      </c>
      <c r="N184" s="302">
        <f t="shared" si="150"/>
        <v>2.7330000000000094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44.648060155497681</v>
      </c>
      <c r="C187" s="299" t="str">
        <f>CONCATENATE("(",ROUND((B187/$H189)*100,1),")")</f>
        <v>(38.3)</v>
      </c>
      <c r="D187" s="302">
        <f>'Ind T6'!W72</f>
        <v>3.1338114416277376</v>
      </c>
      <c r="E187" s="299" t="str">
        <f>CONCATENATE("(",ROUND((D187/$H189)*100,1),")")</f>
        <v>(2.7)</v>
      </c>
      <c r="F187" s="302">
        <f>'Ind T6'!X72</f>
        <v>51.924349068857502</v>
      </c>
      <c r="G187" s="299" t="str">
        <f>CONCATENATE("(",ROUND((F187/$H189)*100,1),")")</f>
        <v>(44.5)</v>
      </c>
      <c r="H187" s="302">
        <f>SUM(B187,D187,F187)</f>
        <v>99.706220665982926</v>
      </c>
      <c r="I187" s="299" t="str">
        <f>CONCATENATE("(",ROUND((H187/$H189)*100,1),")")</f>
        <v>(85.5)</v>
      </c>
      <c r="K187" s="302">
        <f>B187-B177</f>
        <v>-0.74227548064740034</v>
      </c>
      <c r="L187" s="302">
        <f>D187-D177</f>
        <v>0.24734400384574107</v>
      </c>
      <c r="M187" s="302">
        <f>F187-F177</f>
        <v>3.0300430129121878</v>
      </c>
      <c r="N187" s="302">
        <f>SUM(K187:M187)</f>
        <v>2.5351115361105285</v>
      </c>
    </row>
    <row r="188" spans="1:14" x14ac:dyDescent="0.2">
      <c r="A188" s="282" t="s">
        <v>365</v>
      </c>
      <c r="B188" s="302">
        <f>'Ind T6'!V71</f>
        <v>8.7267673467388303</v>
      </c>
      <c r="C188" s="299" t="str">
        <f>CONCATENATE("(",ROUND((B188/$H189)*100,1),")")</f>
        <v>(7.5)</v>
      </c>
      <c r="D188" s="302">
        <f>'Ind T6'!W71</f>
        <v>5.550164012615169</v>
      </c>
      <c r="E188" s="299" t="str">
        <f>CONCATENATE("(",ROUND((D188/$H189)*100,1),")")</f>
        <v>(4.8)</v>
      </c>
      <c r="F188" s="302">
        <f>'Ind T6'!X71</f>
        <v>2.5708479746630473</v>
      </c>
      <c r="G188" s="299" t="str">
        <f>CONCATENATE("(",ROUND((F188/$H189)*100,1),")")</f>
        <v>(2.2)</v>
      </c>
      <c r="H188" s="302">
        <f t="shared" ref="H188" si="151">SUM(B188,D188,F188)</f>
        <v>16.847779334017044</v>
      </c>
      <c r="I188" s="299" t="str">
        <f>CONCATENATE("(",ROUND((H188/$H189)*100,1),")")</f>
        <v>(14.5)</v>
      </c>
      <c r="K188" s="302">
        <f t="shared" ref="K188:K189" si="152">B188-B178</f>
        <v>0.39434335773762008</v>
      </c>
      <c r="L188" s="302">
        <f t="shared" ref="L188:L189" si="153">D188-D178</f>
        <v>0.34336559392108246</v>
      </c>
      <c r="M188" s="302">
        <f t="shared" ref="M188:M189" si="154">F188-F178</f>
        <v>0.19417951223062069</v>
      </c>
      <c r="N188" s="302">
        <f t="shared" ref="N188:N189" si="155">SUM(K188:M188)</f>
        <v>0.93188846388932323</v>
      </c>
    </row>
    <row r="189" spans="1:14" x14ac:dyDescent="0.2">
      <c r="A189" s="282" t="s">
        <v>363</v>
      </c>
      <c r="B189" s="302">
        <f>SUM(B187:B188)</f>
        <v>53.374827502236514</v>
      </c>
      <c r="C189" s="299" t="str">
        <f>CONCATENATE("(",ROUND((B189/$H189)*100,1),")")</f>
        <v>(45.8)</v>
      </c>
      <c r="D189" s="302">
        <f>SUM(D187:D188)</f>
        <v>8.6839754542429066</v>
      </c>
      <c r="E189" s="299" t="str">
        <f>CONCATENATE("(",ROUND((D189/$H189)*100,1),")")</f>
        <v>(7.5)</v>
      </c>
      <c r="F189" s="302">
        <f>SUM(F187:F188)</f>
        <v>54.495197043520548</v>
      </c>
      <c r="G189" s="299" t="str">
        <f>CONCATENATE("(",ROUND((F189/$H189)*100,1),")")</f>
        <v>(46.8)</v>
      </c>
      <c r="H189" s="302">
        <f>SUM(H187:H188)</f>
        <v>116.55399999999997</v>
      </c>
      <c r="I189" s="299" t="str">
        <f>CONCATENATE("(",ROUND((H189/$H189)*100,1),")")</f>
        <v>(100)</v>
      </c>
      <c r="K189" s="302">
        <f t="shared" si="152"/>
        <v>-0.34793212290978204</v>
      </c>
      <c r="L189" s="302">
        <f t="shared" si="153"/>
        <v>0.59070959776682308</v>
      </c>
      <c r="M189" s="302">
        <f t="shared" si="154"/>
        <v>3.2242225251428067</v>
      </c>
      <c r="N189" s="302">
        <f t="shared" si="155"/>
        <v>3.4669999999998478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98.288226509255352</v>
      </c>
      <c r="C198" s="299" t="str">
        <f>CONCATENATE("(",ROUND((B198/$H200)*100,1),")")</f>
        <v>(38.1)</v>
      </c>
      <c r="D198" s="302">
        <f>'Ind T6'!M81</f>
        <v>35.384718028748765</v>
      </c>
      <c r="E198" s="299" t="str">
        <f>CONCATENATE("(",ROUND((D198/$H200)*100,1),")")</f>
        <v>(13.7)</v>
      </c>
      <c r="F198" s="302">
        <f>'Ind T6'!N81</f>
        <v>8.1791182878319457</v>
      </c>
      <c r="G198" s="299" t="str">
        <f>CONCATENATE("(",ROUND((F198/$H200)*100,1),")")</f>
        <v>(3.2)</v>
      </c>
      <c r="H198" s="302">
        <f>SUM(B198,D198,F198)</f>
        <v>141.85206282583607</v>
      </c>
      <c r="I198" s="299" t="str">
        <f>CONCATENATE("(",ROUND((H198/$H200)*100,1),")")</f>
        <v>(55)</v>
      </c>
      <c r="K198" s="302">
        <f>B203-B198</f>
        <v>1.6086427903650389</v>
      </c>
      <c r="L198" s="302">
        <f>D203-D198</f>
        <v>0.12354839600737222</v>
      </c>
      <c r="M198" s="302">
        <f>F203-F198</f>
        <v>0.13260430895671149</v>
      </c>
      <c r="N198" s="302">
        <f>SUM(K198:M198)</f>
        <v>1.8647954953291226</v>
      </c>
    </row>
    <row r="199" spans="1:14" x14ac:dyDescent="0.2">
      <c r="A199" s="282" t="s">
        <v>365</v>
      </c>
      <c r="B199" s="302">
        <f>'Ind T6'!L80</f>
        <v>47.445768099522532</v>
      </c>
      <c r="C199" s="299" t="str">
        <f>CONCATENATE("(",ROUND((B199/$H200)*100,1),")")</f>
        <v>(18.4)</v>
      </c>
      <c r="D199" s="302">
        <f>'Ind T6'!M80</f>
        <v>61.482194216361066</v>
      </c>
      <c r="E199" s="299" t="str">
        <f>CONCATENATE("(",ROUND((D199/$H200)*100,1),")")</f>
        <v>(23.8)</v>
      </c>
      <c r="F199" s="302">
        <f>'Ind T6'!N80</f>
        <v>7.1759748582803136</v>
      </c>
      <c r="G199" s="299" t="str">
        <f>CONCATENATE("(",ROUND((F199/$H200)*100,1),")")</f>
        <v>(2.8)</v>
      </c>
      <c r="H199" s="302">
        <f t="shared" ref="H199" si="156">SUM(B199,D199,F199)</f>
        <v>116.10393717416392</v>
      </c>
      <c r="I199" s="299" t="str">
        <f>CONCATENATE("(",ROUND((H199/$H200)*100,1),")")</f>
        <v>(45)</v>
      </c>
      <c r="K199" s="302">
        <f t="shared" ref="K199:K200" si="157">B204-B199</f>
        <v>2.2147490867698423</v>
      </c>
      <c r="L199" s="302">
        <f t="shared" ref="L199:L200" si="158">D204-D199</f>
        <v>-2.1216560498495483</v>
      </c>
      <c r="M199" s="302">
        <f t="shared" ref="M199:M200" si="159">F204-F199</f>
        <v>0.23411146775043346</v>
      </c>
      <c r="N199" s="302">
        <f t="shared" ref="N199:N200" si="160">SUM(K199:M199)</f>
        <v>0.32720450467072748</v>
      </c>
    </row>
    <row r="200" spans="1:14" x14ac:dyDescent="0.2">
      <c r="A200" s="282" t="s">
        <v>363</v>
      </c>
      <c r="B200" s="302">
        <f>SUM(B198:B199)</f>
        <v>145.73399460877789</v>
      </c>
      <c r="C200" s="299" t="str">
        <f>CONCATENATE("(",ROUND((B200/$H200)*100,1),")")</f>
        <v>(56.5)</v>
      </c>
      <c r="D200" s="302">
        <f>SUM(D198:D199)</f>
        <v>96.86691224510983</v>
      </c>
      <c r="E200" s="299" t="str">
        <f>CONCATENATE("(",ROUND((D200/$H200)*100,1),")")</f>
        <v>(37.6)</v>
      </c>
      <c r="F200" s="302">
        <f>SUM(F198:F199)</f>
        <v>15.35509314611226</v>
      </c>
      <c r="G200" s="299" t="str">
        <f>CONCATENATE("(",ROUND((F200/$H200)*100,1),")")</f>
        <v>(6)</v>
      </c>
      <c r="H200" s="302">
        <f>SUM(H198:H199)</f>
        <v>257.95600000000002</v>
      </c>
      <c r="I200" s="299" t="str">
        <f>CONCATENATE("(",ROUND((H200/$H200)*100,1),")")</f>
        <v>(100)</v>
      </c>
      <c r="K200" s="302">
        <f t="shared" si="157"/>
        <v>3.8233918771348669</v>
      </c>
      <c r="L200" s="302">
        <f t="shared" si="158"/>
        <v>-1.9981076538421689</v>
      </c>
      <c r="M200" s="302">
        <f t="shared" si="159"/>
        <v>0.36671577670714406</v>
      </c>
      <c r="N200" s="302">
        <f t="shared" si="160"/>
        <v>2.1919999999998421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99.896869299620391</v>
      </c>
      <c r="C203" s="299" t="str">
        <f>CONCATENATE("(",ROUND((B203/$H205)*100,1),")")</f>
        <v>(38.4)</v>
      </c>
      <c r="D203" s="302">
        <f>'Ind T6'!R81</f>
        <v>35.508266424756137</v>
      </c>
      <c r="E203" s="299" t="str">
        <f>CONCATENATE("(",ROUND((D203/$H205)*100,1),")")</f>
        <v>(13.6)</v>
      </c>
      <c r="F203" s="302">
        <f>'Ind T6'!S81</f>
        <v>8.3117225967886572</v>
      </c>
      <c r="G203" s="299" t="str">
        <f>CONCATENATE("(",ROUND((F203/$H205)*100,1),")")</f>
        <v>(3.2)</v>
      </c>
      <c r="H203" s="302">
        <f>SUM(B203,D203,F203)</f>
        <v>143.71685832116518</v>
      </c>
      <c r="I203" s="299" t="str">
        <f>CONCATENATE("(",ROUND((H203/$H205)*100,1),")")</f>
        <v>(55.2)</v>
      </c>
      <c r="K203" s="302">
        <f>B208-B203</f>
        <v>1.2757387778686535</v>
      </c>
      <c r="L203" s="302">
        <f>D208-D203</f>
        <v>0.37556548085041186</v>
      </c>
      <c r="M203" s="302">
        <f>F208-F203</f>
        <v>0.17666895095287138</v>
      </c>
      <c r="N203" s="302">
        <f>SUM(K203:M203)</f>
        <v>1.8279732096719368</v>
      </c>
    </row>
    <row r="204" spans="1:14" x14ac:dyDescent="0.2">
      <c r="A204" s="282" t="s">
        <v>365</v>
      </c>
      <c r="B204" s="302">
        <f>'Ind T6'!Q80</f>
        <v>49.660517186292374</v>
      </c>
      <c r="C204" s="299" t="str">
        <f>CONCATENATE("(",ROUND((B204/$H205)*100,1),")")</f>
        <v>(19.1)</v>
      </c>
      <c r="D204" s="302">
        <f>'Ind T6'!R80</f>
        <v>59.360538166511517</v>
      </c>
      <c r="E204" s="299" t="str">
        <f>CONCATENATE("(",ROUND((D204/$H205)*100,1),")")</f>
        <v>(22.8)</v>
      </c>
      <c r="F204" s="302">
        <f>'Ind T6'!S80</f>
        <v>7.410086326030747</v>
      </c>
      <c r="G204" s="299" t="str">
        <f>CONCATENATE("(",ROUND((F204/$H205)*100,1),")")</f>
        <v>(2.8)</v>
      </c>
      <c r="H204" s="302">
        <f t="shared" ref="H204" si="161">SUM(B204,D204,F204)</f>
        <v>116.43114167883465</v>
      </c>
      <c r="I204" s="299" t="str">
        <f>CONCATENATE("(",ROUND((H204/$H205)*100,1),")")</f>
        <v>(44.8)</v>
      </c>
      <c r="K204" s="302">
        <f t="shared" ref="K204:K205" si="162">B209-B204</f>
        <v>3.9703396721350899</v>
      </c>
      <c r="L204" s="302">
        <f t="shared" ref="L204:L205" si="163">D209-D204</f>
        <v>-3.8961328013019525</v>
      </c>
      <c r="M204" s="302">
        <f t="shared" ref="M204:M205" si="164">F209-F204</f>
        <v>0.51081991949504779</v>
      </c>
      <c r="N204" s="302">
        <f t="shared" ref="N204:N205" si="165">SUM(K204:M204)</f>
        <v>0.58502679032818516</v>
      </c>
    </row>
    <row r="205" spans="1:14" x14ac:dyDescent="0.2">
      <c r="A205" s="282" t="s">
        <v>363</v>
      </c>
      <c r="B205" s="302">
        <f>SUM(B203:B204)</f>
        <v>149.55738648591276</v>
      </c>
      <c r="C205" s="299" t="str">
        <f>CONCATENATE("(",ROUND((B205/$H205)*100,1),")")</f>
        <v>(57.5)</v>
      </c>
      <c r="D205" s="302">
        <f>SUM(D203:D204)</f>
        <v>94.868804591267661</v>
      </c>
      <c r="E205" s="299" t="str">
        <f>CONCATENATE("(",ROUND((D205/$H205)*100,1),")")</f>
        <v>(36.5)</v>
      </c>
      <c r="F205" s="302">
        <f>SUM(F203:F204)</f>
        <v>15.721808922819404</v>
      </c>
      <c r="G205" s="299" t="str">
        <f>CONCATENATE("(",ROUND((F205/$H205)*100,1),")")</f>
        <v>(6)</v>
      </c>
      <c r="H205" s="302">
        <f>SUM(H203:H204)</f>
        <v>260.1479999999998</v>
      </c>
      <c r="I205" s="299" t="str">
        <f>CONCATENATE("(",ROUND((H205/$H205)*100,1),")")</f>
        <v>(100)</v>
      </c>
      <c r="K205" s="302">
        <f t="shared" si="162"/>
        <v>5.2460784500037505</v>
      </c>
      <c r="L205" s="302">
        <f t="shared" si="163"/>
        <v>-3.5205673204515477</v>
      </c>
      <c r="M205" s="302">
        <f t="shared" si="164"/>
        <v>0.68748887044792006</v>
      </c>
      <c r="N205" s="302">
        <f t="shared" si="165"/>
        <v>2.4130000000001228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101.17260807748904</v>
      </c>
      <c r="C208" s="299" t="str">
        <f>CONCATENATE("(",ROUND((B208/$H210)*100,1),")")</f>
        <v>(38.5)</v>
      </c>
      <c r="D208" s="302">
        <f>'Ind T6'!W81</f>
        <v>35.883831905606549</v>
      </c>
      <c r="E208" s="299" t="str">
        <f>CONCATENATE("(",ROUND((D208/$H210)*100,1),")")</f>
        <v>(13.7)</v>
      </c>
      <c r="F208" s="302">
        <f>'Ind T6'!X81</f>
        <v>8.4883915477415286</v>
      </c>
      <c r="G208" s="299" t="str">
        <f>CONCATENATE("(",ROUND((F208/$H210)*100,1),")")</f>
        <v>(3.2)</v>
      </c>
      <c r="H208" s="302">
        <f>SUM(B208,D208,F208)</f>
        <v>145.54483153083714</v>
      </c>
      <c r="I208" s="299" t="str">
        <f>CONCATENATE("(",ROUND((H208/$H210)*100,1),")")</f>
        <v>(55.4)</v>
      </c>
      <c r="K208" s="302">
        <f>B208-B198</f>
        <v>2.8843815682336924</v>
      </c>
      <c r="L208" s="302">
        <f>D208-D198</f>
        <v>0.49911387685778408</v>
      </c>
      <c r="M208" s="302">
        <f>F208-F198</f>
        <v>0.30927325990958288</v>
      </c>
      <c r="N208" s="302">
        <f>SUM(K208:M208)</f>
        <v>3.6927687050010594</v>
      </c>
    </row>
    <row r="209" spans="1:14" x14ac:dyDescent="0.2">
      <c r="A209" s="282" t="s">
        <v>365</v>
      </c>
      <c r="B209" s="302">
        <f>'Ind T6'!V80</f>
        <v>53.630856858427464</v>
      </c>
      <c r="C209" s="299" t="str">
        <f>CONCATENATE("(",ROUND((B209/$H210)*100,1),")")</f>
        <v>(20.4)</v>
      </c>
      <c r="D209" s="302">
        <f>'Ind T6'!W80</f>
        <v>55.464405365209565</v>
      </c>
      <c r="E209" s="299" t="str">
        <f>CONCATENATE("(",ROUND((D209/$H210)*100,1),")")</f>
        <v>(21.1)</v>
      </c>
      <c r="F209" s="302">
        <f>'Ind T6'!X80</f>
        <v>7.9209062455257948</v>
      </c>
      <c r="G209" s="299" t="str">
        <f>CONCATENATE("(",ROUND((F209/$H210)*100,1),")")</f>
        <v>(3)</v>
      </c>
      <c r="H209" s="302">
        <f t="shared" ref="H209" si="166">SUM(B209,D209,F209)</f>
        <v>117.01616846916284</v>
      </c>
      <c r="I209" s="299" t="str">
        <f>CONCATENATE("(",ROUND((H209/$H210)*100,1),")")</f>
        <v>(44.6)</v>
      </c>
      <c r="K209" s="302">
        <f t="shared" ref="K209:K210" si="167">B209-B199</f>
        <v>6.1850887589049321</v>
      </c>
      <c r="L209" s="302">
        <f t="shared" ref="L209:L210" si="168">D209-D199</f>
        <v>-6.0177888511515008</v>
      </c>
      <c r="M209" s="302">
        <f t="shared" ref="M209:M210" si="169">F209-F199</f>
        <v>0.74493138724548125</v>
      </c>
      <c r="N209" s="302">
        <f t="shared" ref="N209:N210" si="170">SUM(K209:M209)</f>
        <v>0.91223129499891265</v>
      </c>
    </row>
    <row r="210" spans="1:14" x14ac:dyDescent="0.2">
      <c r="A210" s="282" t="s">
        <v>363</v>
      </c>
      <c r="B210" s="302">
        <f>SUM(B208:B209)</f>
        <v>154.80346493591651</v>
      </c>
      <c r="C210" s="299" t="str">
        <f>CONCATENATE("(",ROUND((B210/$H210)*100,1),")")</f>
        <v>(59)</v>
      </c>
      <c r="D210" s="302">
        <f>SUM(D208:D209)</f>
        <v>91.348237270816114</v>
      </c>
      <c r="E210" s="299" t="str">
        <f>CONCATENATE("(",ROUND((D210/$H210)*100,1),")")</f>
        <v>(34.8)</v>
      </c>
      <c r="F210" s="302">
        <f>SUM(F208:F209)</f>
        <v>16.409297793267324</v>
      </c>
      <c r="G210" s="299" t="str">
        <f>CONCATENATE("(",ROUND((F210/$H210)*100,1),")")</f>
        <v>(6.2)</v>
      </c>
      <c r="H210" s="302">
        <f>SUM(H208:H209)</f>
        <v>262.56099999999998</v>
      </c>
      <c r="I210" s="299" t="str">
        <f>CONCATENATE("(",ROUND((H210/$H210)*100,1),")")</f>
        <v>(100)</v>
      </c>
      <c r="K210" s="302">
        <f t="shared" si="167"/>
        <v>9.0694703271386174</v>
      </c>
      <c r="L210" s="302">
        <f t="shared" si="168"/>
        <v>-5.5186749742937167</v>
      </c>
      <c r="M210" s="302">
        <f t="shared" si="169"/>
        <v>1.0542046471550641</v>
      </c>
      <c r="N210" s="302">
        <f t="shared" si="170"/>
        <v>4.6049999999999649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58.681726839704297</v>
      </c>
      <c r="C219" s="299" t="str">
        <f>CONCATENATE("(",ROUND((B219/$H221)*100,1),")")</f>
        <v>(53.8)</v>
      </c>
      <c r="D219" s="302">
        <f>'Ind T6'!M90</f>
        <v>10.862410230083274</v>
      </c>
      <c r="E219" s="299" t="str">
        <f>CONCATENATE("(",ROUND((D219/$H221)*100,1),")")</f>
        <v>(10)</v>
      </c>
      <c r="F219" s="302">
        <f>'Ind T6'!N90</f>
        <v>15.647312035261628</v>
      </c>
      <c r="G219" s="299" t="str">
        <f>CONCATENATE("(",ROUND((F219/$H221)*100,1),")")</f>
        <v>(14.3)</v>
      </c>
      <c r="H219" s="302">
        <f>SUM(B219,D219,F219)</f>
        <v>85.191449105049202</v>
      </c>
      <c r="I219" s="299" t="str">
        <f>CONCATENATE("(",ROUND((H219/$H221)*100,1),")")</f>
        <v>(78.1)</v>
      </c>
      <c r="K219" s="302">
        <f>B224-B219</f>
        <v>4.6886957909472713</v>
      </c>
      <c r="L219" s="302">
        <f>D224-D219</f>
        <v>0.94472699232812474</v>
      </c>
      <c r="M219" s="302">
        <f>F224-F219</f>
        <v>1.3124922350684898</v>
      </c>
      <c r="N219" s="302">
        <f>SUM(K219:M219)</f>
        <v>6.9459150183438858</v>
      </c>
    </row>
    <row r="220" spans="1:14" x14ac:dyDescent="0.2">
      <c r="A220" s="282" t="s">
        <v>365</v>
      </c>
      <c r="B220" s="302">
        <f>'Ind T6'!L89</f>
        <v>14.004228435781677</v>
      </c>
      <c r="C220" s="299" t="str">
        <f>CONCATENATE("(",ROUND((B220/$H221)*100,1),")")</f>
        <v>(12.8)</v>
      </c>
      <c r="D220" s="302">
        <f>'Ind T6'!M89</f>
        <v>9.4082277822991411</v>
      </c>
      <c r="E220" s="299" t="str">
        <f>CONCATENATE("(",ROUND((D220/$H221)*100,1),")")</f>
        <v>(8.6)</v>
      </c>
      <c r="F220" s="302">
        <f>'Ind T6'!N89</f>
        <v>0.46809467686985556</v>
      </c>
      <c r="G220" s="299" t="str">
        <f>CONCATENATE("(",ROUND((F220/$H221)*100,1),")")</f>
        <v>(0.4)</v>
      </c>
      <c r="H220" s="302">
        <f t="shared" ref="H220" si="171">SUM(B220,D220,F220)</f>
        <v>23.880550894950677</v>
      </c>
      <c r="I220" s="299" t="str">
        <f>CONCATENATE("(",ROUND((H220/$H221)*100,1),")")</f>
        <v>(21.9)</v>
      </c>
      <c r="K220" s="302">
        <f t="shared" ref="K220:K221" si="172">B225-B220</f>
        <v>1.7354715223915083</v>
      </c>
      <c r="L220" s="302">
        <f t="shared" ref="L220:L221" si="173">D225-D220</f>
        <v>1.3193592555802063</v>
      </c>
      <c r="M220" s="302">
        <f t="shared" ref="M220:M221" si="174">F225-F220</f>
        <v>2.325420368470893E-2</v>
      </c>
      <c r="N220" s="302">
        <f t="shared" ref="N220:N221" si="175">SUM(K220:M220)</f>
        <v>3.0780849816564233</v>
      </c>
    </row>
    <row r="221" spans="1:14" x14ac:dyDescent="0.2">
      <c r="A221" s="282" t="s">
        <v>363</v>
      </c>
      <c r="B221" s="302">
        <f>SUM(B219:B220)</f>
        <v>72.685955275485981</v>
      </c>
      <c r="C221" s="299" t="str">
        <f>CONCATENATE("(",ROUND((B221/$H221)*100,1),")")</f>
        <v>(66.6)</v>
      </c>
      <c r="D221" s="302">
        <f>SUM(D219:D220)</f>
        <v>20.270638012382413</v>
      </c>
      <c r="E221" s="299" t="str">
        <f>CONCATENATE("(",ROUND((D221/$H221)*100,1),")")</f>
        <v>(18.6)</v>
      </c>
      <c r="F221" s="302">
        <f>SUM(F219:F220)</f>
        <v>16.115406712131485</v>
      </c>
      <c r="G221" s="299" t="str">
        <f>CONCATENATE("(",ROUND((F221/$H221)*100,1),")")</f>
        <v>(14.8)</v>
      </c>
      <c r="H221" s="302">
        <f>SUM(H219:H220)</f>
        <v>109.07199999999987</v>
      </c>
      <c r="I221" s="299" t="str">
        <f>CONCATENATE("(",ROUND((H221/$H221)*100,1),")")</f>
        <v>(100)</v>
      </c>
      <c r="K221" s="302">
        <f t="shared" si="172"/>
        <v>6.4241673133387707</v>
      </c>
      <c r="L221" s="302">
        <f t="shared" si="173"/>
        <v>2.264086247908331</v>
      </c>
      <c r="M221" s="302">
        <f t="shared" si="174"/>
        <v>1.3357464387531977</v>
      </c>
      <c r="N221" s="302">
        <f t="shared" si="175"/>
        <v>10.024000000000299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63.370422630651568</v>
      </c>
      <c r="C224" s="299" t="str">
        <f>CONCATENATE("(",ROUND((B224/$H226)*100,1),")")</f>
        <v>(53.2)</v>
      </c>
      <c r="D224" s="302">
        <f>'Ind T6'!R90</f>
        <v>11.807137222411399</v>
      </c>
      <c r="E224" s="299" t="str">
        <f>CONCATENATE("(",ROUND((D224/$H226)*100,1),")")</f>
        <v>(9.9)</v>
      </c>
      <c r="F224" s="302">
        <f>'Ind T6'!S90</f>
        <v>16.959804270330118</v>
      </c>
      <c r="G224" s="299" t="str">
        <f>CONCATENATE("(",ROUND((F224/$H226)*100,1),")")</f>
        <v>(14.2)</v>
      </c>
      <c r="H224" s="302">
        <f>SUM(B224,D224,F224)</f>
        <v>92.137364123393098</v>
      </c>
      <c r="I224" s="299" t="str">
        <f>CONCATENATE("(",ROUND((H224/$H226)*100,1),")")</f>
        <v>(77.4)</v>
      </c>
      <c r="K224" s="302">
        <f>B229-B224</f>
        <v>1.2116175861600951</v>
      </c>
      <c r="L224" s="302">
        <f>D229-D224</f>
        <v>0.86695129140112037</v>
      </c>
      <c r="M224" s="302">
        <f>F229-F224</f>
        <v>1.1405697252993505</v>
      </c>
      <c r="N224" s="302">
        <f>SUM(K224:M224)</f>
        <v>3.219138602860566</v>
      </c>
    </row>
    <row r="225" spans="1:14" x14ac:dyDescent="0.2">
      <c r="A225" s="282" t="s">
        <v>365</v>
      </c>
      <c r="B225" s="302">
        <f>'Ind T6'!Q89</f>
        <v>15.739699958173185</v>
      </c>
      <c r="C225" s="299" t="str">
        <f>CONCATENATE("(",ROUND((B225/$H226)*100,1),")")</f>
        <v>(13.2)</v>
      </c>
      <c r="D225" s="302">
        <f>'Ind T6'!R89</f>
        <v>10.727587037879347</v>
      </c>
      <c r="E225" s="299" t="str">
        <f>CONCATENATE("(",ROUND((D225/$H226)*100,1),")")</f>
        <v>(9)</v>
      </c>
      <c r="F225" s="302">
        <f>'Ind T6'!S89</f>
        <v>0.49134888055456449</v>
      </c>
      <c r="G225" s="299" t="str">
        <f>CONCATENATE("(",ROUND((F225/$H226)*100,1),")")</f>
        <v>(0.4)</v>
      </c>
      <c r="H225" s="302">
        <f t="shared" ref="H225" si="176">SUM(B225,D225,F225)</f>
        <v>26.958635876607097</v>
      </c>
      <c r="I225" s="299" t="str">
        <f>CONCATENATE("(",ROUND((H225/$H226)*100,1),")")</f>
        <v>(22.6)</v>
      </c>
      <c r="K225" s="302">
        <f t="shared" ref="K225:K226" si="177">B230-B225</f>
        <v>1.3486544270137077</v>
      </c>
      <c r="L225" s="302">
        <f t="shared" ref="L225:L226" si="178">D230-D225</f>
        <v>1.3730825696512881</v>
      </c>
      <c r="M225" s="302">
        <f t="shared" ref="M225:M226" si="179">F230-F225</f>
        <v>6.1244004742574409E-3</v>
      </c>
      <c r="N225" s="302">
        <f t="shared" ref="N225:N226" si="180">SUM(K225:M225)</f>
        <v>2.7278613971392534</v>
      </c>
    </row>
    <row r="226" spans="1:14" x14ac:dyDescent="0.2">
      <c r="A226" s="282" t="s">
        <v>363</v>
      </c>
      <c r="B226" s="302">
        <f>SUM(B224:B225)</f>
        <v>79.110122588824751</v>
      </c>
      <c r="C226" s="299" t="str">
        <f>CONCATENATE("(",ROUND((B226/$H226)*100,1),")")</f>
        <v>(66.4)</v>
      </c>
      <c r="D226" s="302">
        <f>SUM(D224:D225)</f>
        <v>22.534724260290744</v>
      </c>
      <c r="E226" s="299" t="str">
        <f>CONCATENATE("(",ROUND((D226/$H226)*100,1),")")</f>
        <v>(18.9)</v>
      </c>
      <c r="F226" s="302">
        <f>SUM(F224:F225)</f>
        <v>17.451153150884682</v>
      </c>
      <c r="G226" s="299" t="str">
        <f>CONCATENATE("(",ROUND((F226/$H226)*100,1),")")</f>
        <v>(14.7)</v>
      </c>
      <c r="H226" s="302">
        <f>SUM(H224:H225)</f>
        <v>119.0960000000002</v>
      </c>
      <c r="I226" s="299" t="str">
        <f>CONCATENATE("(",ROUND((H226/$H226)*100,1),")")</f>
        <v>(100)</v>
      </c>
      <c r="K226" s="302">
        <f t="shared" si="177"/>
        <v>2.560272013173801</v>
      </c>
      <c r="L226" s="302">
        <f t="shared" si="178"/>
        <v>2.2400338610524102</v>
      </c>
      <c r="M226" s="302">
        <f t="shared" si="179"/>
        <v>1.1466941257736067</v>
      </c>
      <c r="N226" s="302">
        <f t="shared" si="180"/>
        <v>5.946999999999818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64.582040216811663</v>
      </c>
      <c r="C229" s="299" t="str">
        <f>CONCATENATE("(",ROUND((B229/$H231)*100,1),")")</f>
        <v>(51.6)</v>
      </c>
      <c r="D229" s="302">
        <f>'Ind T6'!W90</f>
        <v>12.674088513812519</v>
      </c>
      <c r="E229" s="299" t="str">
        <f>CONCATENATE("(",ROUND((D229/$H231)*100,1),")")</f>
        <v>(10.1)</v>
      </c>
      <c r="F229" s="302">
        <f>'Ind T6'!X90</f>
        <v>18.100373995629468</v>
      </c>
      <c r="G229" s="299" t="str">
        <f>CONCATENATE("(",ROUND((F229/$H231)*100,1),")")</f>
        <v>(14.5)</v>
      </c>
      <c r="H229" s="302">
        <f>SUM(B229,D229,F229)</f>
        <v>95.356502726253652</v>
      </c>
      <c r="I229" s="299" t="str">
        <f>CONCATENATE("(",ROUND((H229/$H231)*100,1),")")</f>
        <v>(76.3)</v>
      </c>
      <c r="K229" s="302">
        <f>B229-B219</f>
        <v>5.9003133771073664</v>
      </c>
      <c r="L229" s="302">
        <f>D229-D219</f>
        <v>1.8116782837292451</v>
      </c>
      <c r="M229" s="302">
        <f>F229-F219</f>
        <v>2.4530619603678403</v>
      </c>
      <c r="N229" s="302">
        <f>SUM(K229:M229)</f>
        <v>10.165053621204452</v>
      </c>
    </row>
    <row r="230" spans="1:14" x14ac:dyDescent="0.2">
      <c r="A230" s="282" t="s">
        <v>365</v>
      </c>
      <c r="B230" s="302">
        <f>'Ind T6'!V89</f>
        <v>17.088354385186893</v>
      </c>
      <c r="C230" s="299" t="str">
        <f>CONCATENATE("(",ROUND((B230/$H231)*100,1),")")</f>
        <v>(13.7)</v>
      </c>
      <c r="D230" s="302">
        <f>'Ind T6'!W89</f>
        <v>12.100669607530635</v>
      </c>
      <c r="E230" s="299" t="str">
        <f>CONCATENATE("(",ROUND((D230/$H231)*100,1),")")</f>
        <v>(9.7)</v>
      </c>
      <c r="F230" s="302">
        <f>'Ind T6'!X89</f>
        <v>0.49747328102882193</v>
      </c>
      <c r="G230" s="299" t="str">
        <f>CONCATENATE("(",ROUND((F230/$H231)*100,1),")")</f>
        <v>(0.4)</v>
      </c>
      <c r="H230" s="302">
        <f t="shared" ref="H230" si="181">SUM(B230,D230,F230)</f>
        <v>29.686497273746351</v>
      </c>
      <c r="I230" s="299" t="str">
        <f>CONCATENATE("(",ROUND((H230/$H231)*100,1),")")</f>
        <v>(23.7)</v>
      </c>
      <c r="K230" s="302">
        <f t="shared" ref="K230:K231" si="182">B230-B220</f>
        <v>3.084125949405216</v>
      </c>
      <c r="L230" s="302">
        <f t="shared" ref="L230:L231" si="183">D230-D220</f>
        <v>2.6924418252314943</v>
      </c>
      <c r="M230" s="302">
        <f t="shared" ref="M230:M231" si="184">F230-F220</f>
        <v>2.937860415896637E-2</v>
      </c>
      <c r="N230" s="302">
        <f t="shared" ref="N230:N231" si="185">SUM(K230:M230)</f>
        <v>5.8059463787956771</v>
      </c>
    </row>
    <row r="231" spans="1:14" x14ac:dyDescent="0.2">
      <c r="A231" s="282" t="s">
        <v>363</v>
      </c>
      <c r="B231" s="302">
        <f>SUM(B229:B230)</f>
        <v>81.670394601998552</v>
      </c>
      <c r="C231" s="299" t="str">
        <f>CONCATENATE("(",ROUND((B231/$H231)*100,1),")")</f>
        <v>(65.3)</v>
      </c>
      <c r="D231" s="302">
        <f>SUM(D229:D230)</f>
        <v>24.774758121343154</v>
      </c>
      <c r="E231" s="299" t="str">
        <f>CONCATENATE("(",ROUND((D231/$H231)*100,1),")")</f>
        <v>(19.8)</v>
      </c>
      <c r="F231" s="302">
        <f>SUM(F229:F230)</f>
        <v>18.597847276658289</v>
      </c>
      <c r="G231" s="299" t="str">
        <f>CONCATENATE("(",ROUND((F231/$H231)*100,1),")")</f>
        <v>(14.9)</v>
      </c>
      <c r="H231" s="302">
        <f>SUM(H229:H230)</f>
        <v>125.04300000000001</v>
      </c>
      <c r="I231" s="299" t="str">
        <f>CONCATENATE("(",ROUND((H231/$H231)*100,1),")")</f>
        <v>(100)</v>
      </c>
      <c r="K231" s="302">
        <f t="shared" si="182"/>
        <v>8.9844393265125717</v>
      </c>
      <c r="L231" s="302">
        <f t="shared" si="183"/>
        <v>4.5041201089607412</v>
      </c>
      <c r="M231" s="302">
        <f t="shared" si="184"/>
        <v>2.4824405645268044</v>
      </c>
      <c r="N231" s="302">
        <f t="shared" si="185"/>
        <v>15.971000000000117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21.834045239152555</v>
      </c>
      <c r="C240" s="299" t="str">
        <f>CONCATENATE("(",ROUND((B240/$H242)*100,1),")")</f>
        <v>(20.9)</v>
      </c>
      <c r="D240" s="302">
        <f>'Ind T6'!M99</f>
        <v>23.228567896625488</v>
      </c>
      <c r="E240" s="299" t="str">
        <f>CONCATENATE("(",ROUND((D240/$H242)*100,1),")")</f>
        <v>(22.3)</v>
      </c>
      <c r="F240" s="302">
        <f>'Ind T6'!N99</f>
        <v>2.113137436968314</v>
      </c>
      <c r="G240" s="299" t="str">
        <f>CONCATENATE("(",ROUND((F240/$H242)*100,1),")")</f>
        <v>(2)</v>
      </c>
      <c r="H240" s="302">
        <f>SUM(B240,D240,F240)</f>
        <v>47.17575057274636</v>
      </c>
      <c r="I240" s="299" t="str">
        <f>CONCATENATE("(",ROUND((H240/$H242)*100,1),")")</f>
        <v>(45.2)</v>
      </c>
      <c r="K240" s="302">
        <f>B245-B240</f>
        <v>1.4824009373144662</v>
      </c>
      <c r="L240" s="302">
        <f>D245-D240</f>
        <v>1.6421561470179959</v>
      </c>
      <c r="M240" s="302">
        <f>F245-F240</f>
        <v>8.8708746862402599E-2</v>
      </c>
      <c r="N240" s="302">
        <f>SUM(K240:M240)</f>
        <v>3.2132658311948648</v>
      </c>
    </row>
    <row r="241" spans="1:14" x14ac:dyDescent="0.2">
      <c r="A241" s="282" t="s">
        <v>365</v>
      </c>
      <c r="B241" s="302">
        <f>'Ind T6'!L98</f>
        <v>18.586612524712212</v>
      </c>
      <c r="C241" s="299" t="str">
        <f>CONCATENATE("(",ROUND((B241/$H242)*100,1),")")</f>
        <v>(17.8)</v>
      </c>
      <c r="D241" s="302">
        <f>'Ind T6'!M98</f>
        <v>35.2462896994994</v>
      </c>
      <c r="E241" s="299" t="str">
        <f>CONCATENATE("(",ROUND((D241/$H242)*100,1),")")</f>
        <v>(33.8)</v>
      </c>
      <c r="F241" s="302">
        <f>'Ind T6'!N98</f>
        <v>3.3123472030421106</v>
      </c>
      <c r="G241" s="299" t="str">
        <f>CONCATENATE("(",ROUND((F241/$H242)*100,1),")")</f>
        <v>(3.2)</v>
      </c>
      <c r="H241" s="302">
        <f t="shared" ref="H241" si="186">SUM(B241,D241,F241)</f>
        <v>57.145249427253717</v>
      </c>
      <c r="I241" s="299" t="str">
        <f>CONCATENATE("(",ROUND((H241/$H242)*100,1),")")</f>
        <v>(54.8)</v>
      </c>
      <c r="K241" s="302">
        <f t="shared" ref="K241:K242" si="187">B246-B241</f>
        <v>1.2516456942614802</v>
      </c>
      <c r="L241" s="302">
        <f t="shared" ref="L241:L242" si="188">D246-D241</f>
        <v>2.2181288139945821</v>
      </c>
      <c r="M241" s="302">
        <f t="shared" ref="M241:M242" si="189">F246-F241</f>
        <v>0.12995966054892305</v>
      </c>
      <c r="N241" s="302">
        <f t="shared" ref="N241:N242" si="190">SUM(K241:M241)</f>
        <v>3.5997341688049853</v>
      </c>
    </row>
    <row r="242" spans="1:14" x14ac:dyDescent="0.2">
      <c r="A242" s="282" t="s">
        <v>363</v>
      </c>
      <c r="B242" s="302">
        <f>SUM(B240:B241)</f>
        <v>40.420657763864767</v>
      </c>
      <c r="C242" s="299" t="str">
        <f>CONCATENATE("(",ROUND((B242/$H242)*100,1),")")</f>
        <v>(38.7)</v>
      </c>
      <c r="D242" s="302">
        <f>SUM(D240:D241)</f>
        <v>58.474857596124892</v>
      </c>
      <c r="E242" s="299" t="str">
        <f>CONCATENATE("(",ROUND((D242/$H242)*100,1),")")</f>
        <v>(56.1)</v>
      </c>
      <c r="F242" s="302">
        <f>SUM(F240:F241)</f>
        <v>5.4254846400104242</v>
      </c>
      <c r="G242" s="299" t="str">
        <f>CONCATENATE("(",ROUND((F242/$H242)*100,1),")")</f>
        <v>(5.2)</v>
      </c>
      <c r="H242" s="302">
        <f>SUM(H240:H241)</f>
        <v>104.32100000000008</v>
      </c>
      <c r="I242" s="299" t="str">
        <f>CONCATENATE("(",ROUND((H242/$H242)*100,1),")")</f>
        <v>(100)</v>
      </c>
      <c r="K242" s="302">
        <f t="shared" si="187"/>
        <v>2.73404663157595</v>
      </c>
      <c r="L242" s="302">
        <f t="shared" si="188"/>
        <v>3.8602849610125745</v>
      </c>
      <c r="M242" s="302">
        <f t="shared" si="189"/>
        <v>0.21866840741132609</v>
      </c>
      <c r="N242" s="302">
        <f t="shared" si="190"/>
        <v>6.8129999999998505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23.316446176467021</v>
      </c>
      <c r="C245" s="299" t="str">
        <f>CONCATENATE("(",ROUND((B245/$H247)*100,1),")")</f>
        <v>(21)</v>
      </c>
      <c r="D245" s="302">
        <f>'Ind T6'!R99</f>
        <v>24.870724043643484</v>
      </c>
      <c r="E245" s="299" t="str">
        <f>CONCATENATE("(",ROUND((D245/$H247)*100,1),")")</f>
        <v>(22.4)</v>
      </c>
      <c r="F245" s="302">
        <f>'Ind T6'!S99</f>
        <v>2.2018461838307166</v>
      </c>
      <c r="G245" s="299" t="str">
        <f>CONCATENATE("(",ROUND((F245/$H247)*100,1),")")</f>
        <v>(2)</v>
      </c>
      <c r="H245" s="302">
        <f>SUM(B245,D245,F245)</f>
        <v>50.38901640394122</v>
      </c>
      <c r="I245" s="299" t="str">
        <f>CONCATENATE("(",ROUND((H245/$H247)*100,1),")")</f>
        <v>(45.3)</v>
      </c>
      <c r="K245" s="302">
        <f>B250-B245</f>
        <v>4.3024195951617052</v>
      </c>
      <c r="L245" s="302">
        <f>D250-D245</f>
        <v>4.0753150223937311</v>
      </c>
      <c r="M245" s="302">
        <f>F250-F245</f>
        <v>0.34693621701300348</v>
      </c>
      <c r="N245" s="302">
        <f>SUM(K245:M245)</f>
        <v>8.7246708345684389</v>
      </c>
    </row>
    <row r="246" spans="1:14" x14ac:dyDescent="0.2">
      <c r="A246" s="282" t="s">
        <v>365</v>
      </c>
      <c r="B246" s="302">
        <f>'Ind T6'!Q98</f>
        <v>19.838258218973692</v>
      </c>
      <c r="C246" s="299" t="str">
        <f>CONCATENATE("(",ROUND((B246/$H247)*100,1),")")</f>
        <v>(17.9)</v>
      </c>
      <c r="D246" s="302">
        <f>'Ind T6'!R98</f>
        <v>37.464418513493982</v>
      </c>
      <c r="E246" s="299" t="str">
        <f>CONCATENATE("(",ROUND((D246/$H247)*100,1),")")</f>
        <v>(33.7)</v>
      </c>
      <c r="F246" s="302">
        <f>'Ind T6'!S98</f>
        <v>3.4423068635910337</v>
      </c>
      <c r="G246" s="299" t="str">
        <f>CONCATENATE("(",ROUND((F246/$H247)*100,1),")")</f>
        <v>(3.1)</v>
      </c>
      <c r="H246" s="302">
        <f t="shared" ref="H246" si="191">SUM(B246,D246,F246)</f>
        <v>60.744983596058709</v>
      </c>
      <c r="I246" s="299" t="str">
        <f>CONCATENATE("(",ROUND((H246/$H247)*100,1),")")</f>
        <v>(54.7)</v>
      </c>
      <c r="K246" s="302">
        <f t="shared" ref="K246:K247" si="192">B251-B246</f>
        <v>3.4987660221097805</v>
      </c>
      <c r="L246" s="302">
        <f t="shared" ref="L246:L247" si="193">D251-D246</f>
        <v>5.8411726955816619</v>
      </c>
      <c r="M246" s="302">
        <f t="shared" ref="M246:M247" si="194">F251-F246</f>
        <v>0.53639044774026701</v>
      </c>
      <c r="N246" s="302">
        <f t="shared" ref="N246:N247" si="195">SUM(K246:M246)</f>
        <v>9.8763291654317094</v>
      </c>
    </row>
    <row r="247" spans="1:14" x14ac:dyDescent="0.2">
      <c r="A247" s="282" t="s">
        <v>363</v>
      </c>
      <c r="B247" s="302">
        <f>SUM(B245:B246)</f>
        <v>43.154704395440717</v>
      </c>
      <c r="C247" s="299" t="str">
        <f>CONCATENATE("(",ROUND((B247/$H247)*100,1),")")</f>
        <v>(38.8)</v>
      </c>
      <c r="D247" s="302">
        <f>SUM(D245:D246)</f>
        <v>62.335142557137466</v>
      </c>
      <c r="E247" s="299" t="str">
        <f>CONCATENATE("(",ROUND((D247/$H247)*100,1),")")</f>
        <v>(56.1)</v>
      </c>
      <c r="F247" s="302">
        <f>SUM(F245:F246)</f>
        <v>5.6441530474217503</v>
      </c>
      <c r="G247" s="299" t="str">
        <f>CONCATENATE("(",ROUND((F247/$H247)*100,1),")")</f>
        <v>(5.1)</v>
      </c>
      <c r="H247" s="302">
        <f>SUM(H245:H246)</f>
        <v>111.13399999999993</v>
      </c>
      <c r="I247" s="299" t="str">
        <f>CONCATENATE("(",ROUND((H247/$H247)*100,1),")")</f>
        <v>(100)</v>
      </c>
      <c r="K247" s="302">
        <f t="shared" si="192"/>
        <v>7.8011856172714857</v>
      </c>
      <c r="L247" s="302">
        <f t="shared" si="193"/>
        <v>9.916487717975393</v>
      </c>
      <c r="M247" s="302">
        <f t="shared" si="194"/>
        <v>0.88332666475327049</v>
      </c>
      <c r="N247" s="302">
        <f t="shared" si="195"/>
        <v>18.601000000000148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27.618865771628727</v>
      </c>
      <c r="C250" s="299" t="str">
        <f>CONCATENATE("(",ROUND((B250/$H252)*100,1),")")</f>
        <v>(21.3)</v>
      </c>
      <c r="D250" s="302">
        <f>'Ind T6'!W99</f>
        <v>28.946039066037216</v>
      </c>
      <c r="E250" s="299" t="str">
        <f>CONCATENATE("(",ROUND((D250/$H252)*100,1),")")</f>
        <v>(22.3)</v>
      </c>
      <c r="F250" s="302">
        <f>'Ind T6'!X99</f>
        <v>2.5487824008437201</v>
      </c>
      <c r="G250" s="299" t="str">
        <f>CONCATENATE("(",ROUND((F250/$H252)*100,1),")")</f>
        <v>(2)</v>
      </c>
      <c r="H250" s="302">
        <f>SUM(B250,D250,F250)</f>
        <v>59.113687238509662</v>
      </c>
      <c r="I250" s="299" t="str">
        <f>CONCATENATE("(",ROUND((H250/$H252)*100,1),")")</f>
        <v>(45.6)</v>
      </c>
      <c r="K250" s="302">
        <f>B250-B240</f>
        <v>5.7848205324761715</v>
      </c>
      <c r="L250" s="302">
        <f>D250-D240</f>
        <v>5.7174711694117271</v>
      </c>
      <c r="M250" s="302">
        <f>F250-F240</f>
        <v>0.43564496387540608</v>
      </c>
      <c r="N250" s="302">
        <f>SUM(K250:M250)</f>
        <v>11.937936665763305</v>
      </c>
    </row>
    <row r="251" spans="1:14" x14ac:dyDescent="0.2">
      <c r="A251" s="282" t="s">
        <v>365</v>
      </c>
      <c r="B251" s="302">
        <f>'Ind T6'!V98</f>
        <v>23.337024241083473</v>
      </c>
      <c r="C251" s="299" t="str">
        <f>CONCATENATE("(",ROUND((B251/$H252)*100,1),")")</f>
        <v>(18)</v>
      </c>
      <c r="D251" s="302">
        <f>'Ind T6'!W98</f>
        <v>43.305591209075644</v>
      </c>
      <c r="E251" s="299" t="str">
        <f>CONCATENATE("(",ROUND((D251/$H252)*100,1),")")</f>
        <v>(33.4)</v>
      </c>
      <c r="F251" s="302">
        <f>'Ind T6'!X98</f>
        <v>3.9786973113313007</v>
      </c>
      <c r="G251" s="299" t="str">
        <f>CONCATENATE("(",ROUND((F251/$H252)*100,1),")")</f>
        <v>(3.1)</v>
      </c>
      <c r="H251" s="302">
        <f t="shared" ref="H251" si="196">SUM(B251,D251,F251)</f>
        <v>70.621312761490415</v>
      </c>
      <c r="I251" s="299" t="str">
        <f>CONCATENATE("(",ROUND((H251/$H252)*100,1),")")</f>
        <v>(54.4)</v>
      </c>
      <c r="K251" s="302">
        <f t="shared" ref="K251:K252" si="197">B251-B241</f>
        <v>4.7504117163712607</v>
      </c>
      <c r="L251" s="302">
        <f t="shared" ref="L251:L252" si="198">D251-D241</f>
        <v>8.0593015095762439</v>
      </c>
      <c r="M251" s="302">
        <f t="shared" ref="M251:M252" si="199">F251-F241</f>
        <v>0.66635010828919006</v>
      </c>
      <c r="N251" s="302">
        <f t="shared" ref="N251:N252" si="200">SUM(K251:M251)</f>
        <v>13.476063334236695</v>
      </c>
    </row>
    <row r="252" spans="1:14" x14ac:dyDescent="0.2">
      <c r="A252" s="282" t="s">
        <v>363</v>
      </c>
      <c r="B252" s="302">
        <f>SUM(B250:B251)</f>
        <v>50.955890012712203</v>
      </c>
      <c r="C252" s="299" t="str">
        <f>CONCATENATE("(",ROUND((B252/$H252)*100,1),")")</f>
        <v>(39.3)</v>
      </c>
      <c r="D252" s="302">
        <f>SUM(D250:D251)</f>
        <v>72.251630275112859</v>
      </c>
      <c r="E252" s="299" t="str">
        <f>CONCATENATE("(",ROUND((D252/$H252)*100,1),")")</f>
        <v>(55.7)</v>
      </c>
      <c r="F252" s="302">
        <f>SUM(F250:F251)</f>
        <v>6.5274797121750208</v>
      </c>
      <c r="G252" s="299" t="str">
        <f>CONCATENATE("(",ROUND((F252/$H252)*100,1),")")</f>
        <v>(5)</v>
      </c>
      <c r="H252" s="302">
        <f>SUM(H250:H251)</f>
        <v>129.73500000000007</v>
      </c>
      <c r="I252" s="299" t="str">
        <f>CONCATENATE("(",ROUND((H252/$H252)*100,1),")")</f>
        <v>(100)</v>
      </c>
      <c r="K252" s="302">
        <f t="shared" si="197"/>
        <v>10.535232248847436</v>
      </c>
      <c r="L252" s="302">
        <f t="shared" si="198"/>
        <v>13.776772678987967</v>
      </c>
      <c r="M252" s="302">
        <f t="shared" si="199"/>
        <v>1.1019950721645966</v>
      </c>
      <c r="N252" s="302">
        <f t="shared" si="200"/>
        <v>25.414000000000001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1.5597428500007946</v>
      </c>
      <c r="C261" s="299" t="str">
        <f>CONCATENATE("(",ROUND((B261/$H263)*100,1),")")</f>
        <v>(16.6)</v>
      </c>
      <c r="D261" s="302">
        <f>'Ind T6'!M108</f>
        <v>0.91019320592709996</v>
      </c>
      <c r="E261" s="299" t="str">
        <f>CONCATENATE("(",ROUND((D261/$H263)*100,1),")")</f>
        <v>(9.7)</v>
      </c>
      <c r="F261" s="302">
        <f>'Ind T6'!N108</f>
        <v>3.3907197453319977</v>
      </c>
      <c r="G261" s="299" t="str">
        <f>CONCATENATE("(",ROUND((F261/$H263)*100,1),")")</f>
        <v>(36)</v>
      </c>
      <c r="H261" s="302">
        <f>SUM(B261,D261,F261)</f>
        <v>5.8606558012598917</v>
      </c>
      <c r="I261" s="299" t="str">
        <f>CONCATENATE("(",ROUND((H261/$H263)*100,1),")")</f>
        <v>(62.2)</v>
      </c>
      <c r="K261" s="302">
        <f>B266-B261</f>
        <v>-4.1956124080642532E-2</v>
      </c>
      <c r="L261" s="302">
        <f>D266-D261</f>
        <v>2.2515018871907988E-2</v>
      </c>
      <c r="M261" s="302">
        <f>F266-F261</f>
        <v>-5.1706788690875971E-2</v>
      </c>
      <c r="N261" s="302">
        <f>SUM(K261:M261)</f>
        <v>-7.1147893899610515E-2</v>
      </c>
    </row>
    <row r="262" spans="1:14" x14ac:dyDescent="0.2">
      <c r="A262" s="282" t="s">
        <v>365</v>
      </c>
      <c r="B262" s="302">
        <f>'Ind T6'!L107</f>
        <v>0.9560853003419314</v>
      </c>
      <c r="C262" s="299" t="str">
        <f>CONCATENATE("(",ROUND((B262/$H263)*100,1),")")</f>
        <v>(10.1)</v>
      </c>
      <c r="D262" s="302">
        <f>'Ind T6'!M107</f>
        <v>1.3114548519790998</v>
      </c>
      <c r="E262" s="299" t="str">
        <f>CONCATENATE("(",ROUND((D262/$H263)*100,1),")")</f>
        <v>(13.9)</v>
      </c>
      <c r="F262" s="302">
        <f>'Ind T6'!N107</f>
        <v>1.2938040464190843</v>
      </c>
      <c r="G262" s="299" t="str">
        <f>CONCATENATE("(",ROUND((F262/$H263)*100,1),")")</f>
        <v>(13.7)</v>
      </c>
      <c r="H262" s="302">
        <f t="shared" ref="H262" si="201">SUM(B262,D262,F262)</f>
        <v>3.5613441987401155</v>
      </c>
      <c r="I262" s="299" t="str">
        <f>CONCATENATE("(",ROUND((H262/$H263)*100,1),")")</f>
        <v>(37.8)</v>
      </c>
      <c r="K262" s="302">
        <f t="shared" ref="K262:K263" si="202">B267-B262</f>
        <v>-2.1609466755419082E-2</v>
      </c>
      <c r="L262" s="302">
        <f t="shared" ref="L262:L263" si="203">D267-D262</f>
        <v>-1.0494801215271465E-2</v>
      </c>
      <c r="M262" s="302">
        <f t="shared" ref="M262:M263" si="204">F267-F262</f>
        <v>-4.174783812970273E-2</v>
      </c>
      <c r="N262" s="302">
        <f t="shared" ref="N262:N263" si="205">SUM(K262:M262)</f>
        <v>-7.3852106100393278E-2</v>
      </c>
    </row>
    <row r="263" spans="1:14" x14ac:dyDescent="0.2">
      <c r="A263" s="282" t="s">
        <v>363</v>
      </c>
      <c r="B263" s="302">
        <f>SUM(B261:B262)</f>
        <v>2.5158281503427258</v>
      </c>
      <c r="C263" s="299" t="str">
        <f>CONCATENATE("(",ROUND((B263/$H263)*100,1),")")</f>
        <v>(26.7)</v>
      </c>
      <c r="D263" s="302">
        <f>SUM(D261:D262)</f>
        <v>2.2216480579061999</v>
      </c>
      <c r="E263" s="299" t="str">
        <f>CONCATENATE("(",ROUND((D263/$H263)*100,1),")")</f>
        <v>(23.6)</v>
      </c>
      <c r="F263" s="302">
        <f>SUM(F261:F262)</f>
        <v>4.684523791751082</v>
      </c>
      <c r="G263" s="299" t="str">
        <f>CONCATENATE("(",ROUND((F263/$H263)*100,1),")")</f>
        <v>(49.7)</v>
      </c>
      <c r="H263" s="302">
        <f>SUM(H261:H262)</f>
        <v>9.4220000000000077</v>
      </c>
      <c r="I263" s="299" t="str">
        <f>CONCATENATE("(",ROUND((H263/$H263)*100,1),")")</f>
        <v>(100)</v>
      </c>
      <c r="K263" s="302">
        <f t="shared" si="202"/>
        <v>-6.3565590836061503E-2</v>
      </c>
      <c r="L263" s="302">
        <f t="shared" si="203"/>
        <v>1.2020217656636412E-2</v>
      </c>
      <c r="M263" s="302">
        <f t="shared" si="204"/>
        <v>-9.3454626820578923E-2</v>
      </c>
      <c r="N263" s="302">
        <f t="shared" si="205"/>
        <v>-0.14500000000000401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1.5177867259201521</v>
      </c>
      <c r="C266" s="299" t="str">
        <f>CONCATENATE("(",ROUND((B266/$H268)*100,1),")")</f>
        <v>(16.4)</v>
      </c>
      <c r="D266" s="302">
        <f>'Ind T6'!R108</f>
        <v>0.93270822479900795</v>
      </c>
      <c r="E266" s="299" t="str">
        <f>CONCATENATE("(",ROUND((D266/$H268)*100,1),")")</f>
        <v>(10.1)</v>
      </c>
      <c r="F266" s="302">
        <f>'Ind T6'!S108</f>
        <v>3.3390129566411217</v>
      </c>
      <c r="G266" s="299" t="str">
        <f>CONCATENATE("(",ROUND((F266/$H268)*100,1),")")</f>
        <v>(36)</v>
      </c>
      <c r="H266" s="302">
        <f>SUM(B266,D266,F266)</f>
        <v>5.7895079073602815</v>
      </c>
      <c r="I266" s="299" t="str">
        <f>CONCATENATE("(",ROUND((H266/$H268)*100,1),")")</f>
        <v>(62.4)</v>
      </c>
      <c r="K266" s="302">
        <f>B271-B266</f>
        <v>-1.0883390366187573E-3</v>
      </c>
      <c r="L266" s="302">
        <f>D271-D266</f>
        <v>7.234704590554708E-2</v>
      </c>
      <c r="M266" s="302">
        <f>F271-F266</f>
        <v>6.6060195902003738E-2</v>
      </c>
      <c r="N266" s="302">
        <f>SUM(K266:M266)</f>
        <v>0.13731890277093206</v>
      </c>
    </row>
    <row r="267" spans="1:14" x14ac:dyDescent="0.2">
      <c r="A267" s="282" t="s">
        <v>365</v>
      </c>
      <c r="B267" s="302">
        <f>'Ind T6'!Q107</f>
        <v>0.93447583358651232</v>
      </c>
      <c r="C267" s="299" t="str">
        <f>CONCATENATE("(",ROUND((B267/$H268)*100,1),")")</f>
        <v>(10.1)</v>
      </c>
      <c r="D267" s="302">
        <f>'Ind T6'!R107</f>
        <v>1.3009600507638284</v>
      </c>
      <c r="E267" s="299" t="str">
        <f>CONCATENATE("(",ROUND((D267/$H268)*100,1),")")</f>
        <v>(14)</v>
      </c>
      <c r="F267" s="302">
        <f>'Ind T6'!S107</f>
        <v>1.2520562082893816</v>
      </c>
      <c r="G267" s="299" t="str">
        <f>CONCATENATE("(",ROUND((F267/$H268)*100,1),")")</f>
        <v>(13.5)</v>
      </c>
      <c r="H267" s="302">
        <f t="shared" ref="H267" si="206">SUM(B267,D267,F267)</f>
        <v>3.4874920926397222</v>
      </c>
      <c r="I267" s="299" t="str">
        <f>CONCATENATE("(",ROUND((H267/$H268)*100,1),")")</f>
        <v>(37.6)</v>
      </c>
      <c r="K267" s="302">
        <f t="shared" ref="K267:K268" si="207">B272-B267</f>
        <v>1.7062743358437271E-2</v>
      </c>
      <c r="L267" s="302">
        <f t="shared" ref="L267:L268" si="208">D272-D267</f>
        <v>1.6373949449906888E-2</v>
      </c>
      <c r="M267" s="302">
        <f t="shared" ref="M267:M268" si="209">F272-F267</f>
        <v>-4.175559557928632E-2</v>
      </c>
      <c r="N267" s="302">
        <f t="shared" ref="N267:N268" si="210">SUM(K267:M267)</f>
        <v>-8.3189027709421604E-3</v>
      </c>
    </row>
    <row r="268" spans="1:14" x14ac:dyDescent="0.2">
      <c r="A268" s="282" t="s">
        <v>363</v>
      </c>
      <c r="B268" s="302">
        <f>SUM(B266:B267)</f>
        <v>2.4522625595066643</v>
      </c>
      <c r="C268" s="299" t="str">
        <f>CONCATENATE("(",ROUND((B268/$H268)*100,1),")")</f>
        <v>(26.4)</v>
      </c>
      <c r="D268" s="302">
        <f>SUM(D266:D267)</f>
        <v>2.2336682755628363</v>
      </c>
      <c r="E268" s="299" t="str">
        <f>CONCATENATE("(",ROUND((D268/$H268)*100,1),")")</f>
        <v>(24.1)</v>
      </c>
      <c r="F268" s="302">
        <f>SUM(F266:F267)</f>
        <v>4.5910691649305031</v>
      </c>
      <c r="G268" s="299" t="str">
        <f>CONCATENATE("(",ROUND((F268/$H268)*100,1),")")</f>
        <v>(49.5)</v>
      </c>
      <c r="H268" s="302">
        <f>SUM(H266:H267)</f>
        <v>9.2770000000000046</v>
      </c>
      <c r="I268" s="299" t="str">
        <f>CONCATENATE("(",ROUND((H268/$H268)*100,1),")")</f>
        <v>(100)</v>
      </c>
      <c r="K268" s="302">
        <f t="shared" si="207"/>
        <v>1.5974404321818625E-2</v>
      </c>
      <c r="L268" s="302">
        <f t="shared" si="208"/>
        <v>8.8720995355453969E-2</v>
      </c>
      <c r="M268" s="302">
        <f t="shared" si="209"/>
        <v>2.430460032271764E-2</v>
      </c>
      <c r="N268" s="302">
        <f t="shared" si="210"/>
        <v>0.12899999999999023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1.5166983868835333</v>
      </c>
      <c r="C271" s="299" t="str">
        <f>CONCATENATE("(",ROUND((B271/$H273)*100,1),")")</f>
        <v>(16.1)</v>
      </c>
      <c r="D271" s="302">
        <f>'Ind T6'!W108</f>
        <v>1.005055270704555</v>
      </c>
      <c r="E271" s="299" t="str">
        <f>CONCATENATE("(",ROUND((D271/$H273)*100,1),")")</f>
        <v>(10.7)</v>
      </c>
      <c r="F271" s="302">
        <f>'Ind T6'!X108</f>
        <v>3.4050731525431255</v>
      </c>
      <c r="G271" s="299" t="str">
        <f>CONCATENATE("(",ROUND((F271/$H273)*100,1),")")</f>
        <v>(36.2)</v>
      </c>
      <c r="H271" s="302">
        <f>SUM(B271,D271,F271)</f>
        <v>5.9268268101312138</v>
      </c>
      <c r="I271" s="299" t="str">
        <f>CONCATENATE("(",ROUND((H271/$H273)*100,1),")")</f>
        <v>(63)</v>
      </c>
      <c r="K271" s="302">
        <f>B271-B261</f>
        <v>-4.3044463117261289E-2</v>
      </c>
      <c r="L271" s="302">
        <f>D271-D261</f>
        <v>9.4862064777455068E-2</v>
      </c>
      <c r="M271" s="302">
        <f>F271-F261</f>
        <v>1.4353407211127767E-2</v>
      </c>
      <c r="N271" s="302">
        <f>SUM(K271:M271)</f>
        <v>6.6171008871321546E-2</v>
      </c>
    </row>
    <row r="272" spans="1:14" x14ac:dyDescent="0.2">
      <c r="A272" s="282" t="s">
        <v>365</v>
      </c>
      <c r="B272" s="302">
        <f>'Ind T6'!V107</f>
        <v>0.95153857694494959</v>
      </c>
      <c r="C272" s="299" t="str">
        <f>CONCATENATE("(",ROUND((B272/$H273)*100,1),")")</f>
        <v>(10.1)</v>
      </c>
      <c r="D272" s="302">
        <f>'Ind T6'!W107</f>
        <v>1.3173340002137353</v>
      </c>
      <c r="E272" s="299" t="str">
        <f>CONCATENATE("(",ROUND((D272/$H273)*100,1),")")</f>
        <v>(14)</v>
      </c>
      <c r="F272" s="302">
        <f>'Ind T6'!X107</f>
        <v>1.2103006127100953</v>
      </c>
      <c r="G272" s="299" t="str">
        <f>CONCATENATE("(",ROUND((F272/$H273)*100,1),")")</f>
        <v>(12.9)</v>
      </c>
      <c r="H272" s="302">
        <f t="shared" ref="H272" si="211">SUM(B272,D272,F272)</f>
        <v>3.4791731898687801</v>
      </c>
      <c r="I272" s="299" t="str">
        <f>CONCATENATE("(",ROUND((H272/$H273)*100,1),")")</f>
        <v>(37)</v>
      </c>
      <c r="K272" s="302">
        <f t="shared" ref="K272:K273" si="212">B272-B262</f>
        <v>-4.546723396981811E-3</v>
      </c>
      <c r="L272" s="302">
        <f t="shared" ref="L272:L273" si="213">D272-D262</f>
        <v>5.8791482346354229E-3</v>
      </c>
      <c r="M272" s="302">
        <f t="shared" ref="M272:M273" si="214">F272-F262</f>
        <v>-8.350343370898905E-2</v>
      </c>
      <c r="N272" s="302">
        <f t="shared" ref="N272:N273" si="215">SUM(K272:M272)</f>
        <v>-8.2171008871335438E-2</v>
      </c>
    </row>
    <row r="273" spans="1:14" x14ac:dyDescent="0.2">
      <c r="A273" s="282" t="s">
        <v>363</v>
      </c>
      <c r="B273" s="302">
        <f>SUM(B271:B272)</f>
        <v>2.4682369638284829</v>
      </c>
      <c r="C273" s="299" t="str">
        <f>CONCATENATE("(",ROUND((B273/$H273)*100,1),")")</f>
        <v>(26.2)</v>
      </c>
      <c r="D273" s="302">
        <f>SUM(D271:D272)</f>
        <v>2.3223892709182903</v>
      </c>
      <c r="E273" s="299" t="str">
        <f>CONCATENATE("(",ROUND((D273/$H273)*100,1),")")</f>
        <v>(24.7)</v>
      </c>
      <c r="F273" s="302">
        <f>SUM(F271:F272)</f>
        <v>4.6153737652532207</v>
      </c>
      <c r="G273" s="299" t="str">
        <f>CONCATENATE("(",ROUND((F273/$H273)*100,1),")")</f>
        <v>(49.1)</v>
      </c>
      <c r="H273" s="302">
        <f>SUM(H271:H272)</f>
        <v>9.4059999999999935</v>
      </c>
      <c r="I273" s="299" t="str">
        <f>CONCATENATE("(",ROUND((H273/$H273)*100,1),")")</f>
        <v>(100)</v>
      </c>
      <c r="K273" s="302">
        <f t="shared" si="212"/>
        <v>-4.7591186514242878E-2</v>
      </c>
      <c r="L273" s="302">
        <f t="shared" si="213"/>
        <v>0.10074121301209038</v>
      </c>
      <c r="M273" s="302">
        <f t="shared" si="214"/>
        <v>-6.9150026497861283E-2</v>
      </c>
      <c r="N273" s="302">
        <f t="shared" si="215"/>
        <v>-1.6000000000013781E-2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23.514300260343777</v>
      </c>
      <c r="C282" s="299" t="str">
        <f>CONCATENATE("(",ROUND((B282/$H284)*100,1),")")</f>
        <v>(54.6)</v>
      </c>
      <c r="D282" s="302">
        <f>'Ind T6'!M117</f>
        <v>1.2489701708558403</v>
      </c>
      <c r="E282" s="299" t="str">
        <f>CONCATENATE("(",ROUND((D282/$H284)*100,1),")")</f>
        <v>(2.9)</v>
      </c>
      <c r="F282" s="302">
        <f>'Ind T6'!N117</f>
        <v>5.9397219324857673</v>
      </c>
      <c r="G282" s="299" t="str">
        <f>CONCATENATE("(",ROUND((F282/$H284)*100,1),")")</f>
        <v>(13.8)</v>
      </c>
      <c r="H282" s="302">
        <f>SUM(B282,D282,F282)</f>
        <v>30.702992363685386</v>
      </c>
      <c r="I282" s="299" t="str">
        <f>CONCATENATE("(",ROUND((H282/$H284)*100,1),")")</f>
        <v>(71.3)</v>
      </c>
      <c r="K282" s="302">
        <f>B287-B282</f>
        <v>1.1461277170051147</v>
      </c>
      <c r="L282" s="302">
        <f>D287-D282</f>
        <v>7.9854416219006463E-2</v>
      </c>
      <c r="M282" s="302">
        <f>F287-F282</f>
        <v>0.47951372058372765</v>
      </c>
      <c r="N282" s="302">
        <f>SUM(K282:M282)</f>
        <v>1.7054958538078488</v>
      </c>
    </row>
    <row r="283" spans="1:14" x14ac:dyDescent="0.2">
      <c r="A283" s="282" t="s">
        <v>365</v>
      </c>
      <c r="B283" s="302">
        <f>'Ind T6'!L116</f>
        <v>9.4172229798749072</v>
      </c>
      <c r="C283" s="299" t="str">
        <f>CONCATENATE("(",ROUND((B283/$H284)*100,1),")")</f>
        <v>(21.9)</v>
      </c>
      <c r="D283" s="302">
        <f>'Ind T6'!M116</f>
        <v>1.9972625272159841</v>
      </c>
      <c r="E283" s="299" t="str">
        <f>CONCATENATE("(",ROUND((D283/$H284)*100,1),")")</f>
        <v>(4.6)</v>
      </c>
      <c r="F283" s="302">
        <f>'Ind T6'!N116</f>
        <v>0.93052212922361544</v>
      </c>
      <c r="G283" s="299" t="str">
        <f>CONCATENATE("(",ROUND((F283/$H284)*100,1),")")</f>
        <v>(2.2)</v>
      </c>
      <c r="H283" s="302">
        <f t="shared" ref="H283" si="216">SUM(B283,D283,F283)</f>
        <v>12.345007636314506</v>
      </c>
      <c r="I283" s="299" t="str">
        <f>CONCATENATE("(",ROUND((H283/$H284)*100,1),")")</f>
        <v>(28.7)</v>
      </c>
      <c r="K283" s="302">
        <f t="shared" ref="K283:K284" si="217">B288-B283</f>
        <v>0.76420206658862178</v>
      </c>
      <c r="L283" s="302">
        <f t="shared" ref="L283:L284" si="218">D288-D283</f>
        <v>8.3397023611775589E-2</v>
      </c>
      <c r="M283" s="302">
        <f t="shared" ref="M283:M284" si="219">F288-F283</f>
        <v>6.7905055991866581E-2</v>
      </c>
      <c r="N283" s="302">
        <f t="shared" ref="N283:N284" si="220">SUM(K283:M283)</f>
        <v>0.91550414619226395</v>
      </c>
    </row>
    <row r="284" spans="1:14" x14ac:dyDescent="0.2">
      <c r="A284" s="282" t="s">
        <v>363</v>
      </c>
      <c r="B284" s="302">
        <f>SUM(B282:B283)</f>
        <v>32.931523240218681</v>
      </c>
      <c r="C284" s="299" t="str">
        <f>CONCATENATE("(",ROUND((B284/$H284)*100,1),")")</f>
        <v>(76.5)</v>
      </c>
      <c r="D284" s="302">
        <f>SUM(D282:D283)</f>
        <v>3.2462326980718244</v>
      </c>
      <c r="E284" s="299" t="str">
        <f>CONCATENATE("(",ROUND((D284/$H284)*100,1),")")</f>
        <v>(7.5)</v>
      </c>
      <c r="F284" s="302">
        <f>SUM(F282:F283)</f>
        <v>6.870244061709383</v>
      </c>
      <c r="G284" s="299" t="str">
        <f>CONCATENATE("(",ROUND((F284/$H284)*100,1),")")</f>
        <v>(16)</v>
      </c>
      <c r="H284" s="302">
        <f>SUM(H282:H283)</f>
        <v>43.047999999999888</v>
      </c>
      <c r="I284" s="299" t="str">
        <f>CONCATENATE("(",ROUND((H284/$H284)*100,1),")")</f>
        <v>(100)</v>
      </c>
      <c r="K284" s="302">
        <f t="shared" si="217"/>
        <v>1.9103297835937383</v>
      </c>
      <c r="L284" s="302">
        <f t="shared" si="218"/>
        <v>0.16325143983078227</v>
      </c>
      <c r="M284" s="302">
        <f t="shared" si="219"/>
        <v>0.54741877657559446</v>
      </c>
      <c r="N284" s="302">
        <f t="shared" si="220"/>
        <v>2.621000000000115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24.660427977348892</v>
      </c>
      <c r="C287" s="299" t="str">
        <f>CONCATENATE("(",ROUND((B287/$H289)*100,1),")")</f>
        <v>(54)</v>
      </c>
      <c r="D287" s="302">
        <f>'Ind T6'!R117</f>
        <v>1.3288245870748467</v>
      </c>
      <c r="E287" s="299" t="str">
        <f>CONCATENATE("(",ROUND((D287/$H289)*100,1),")")</f>
        <v>(2.9)</v>
      </c>
      <c r="F287" s="302">
        <f>'Ind T6'!S117</f>
        <v>6.419235653069495</v>
      </c>
      <c r="G287" s="299" t="str">
        <f>CONCATENATE("(",ROUND((F287/$H289)*100,1),")")</f>
        <v>(14.1)</v>
      </c>
      <c r="H287" s="302">
        <f>SUM(B287,D287,F287)</f>
        <v>32.408488217493236</v>
      </c>
      <c r="I287" s="299" t="str">
        <f>CONCATENATE("(",ROUND((H287/$H289)*100,1),")")</f>
        <v>(71)</v>
      </c>
      <c r="K287" s="302">
        <f>B292-B287</f>
        <v>0.86611946538416262</v>
      </c>
      <c r="L287" s="302">
        <f>D292-D287</f>
        <v>7.2896246239459117E-2</v>
      </c>
      <c r="M287" s="302">
        <f>F292-F287</f>
        <v>0.44727790745228013</v>
      </c>
      <c r="N287" s="302">
        <f>SUM(K287:M287)</f>
        <v>1.3862936190759019</v>
      </c>
    </row>
    <row r="288" spans="1:14" x14ac:dyDescent="0.2">
      <c r="A288" s="282" t="s">
        <v>365</v>
      </c>
      <c r="B288" s="302">
        <f>'Ind T6'!Q116</f>
        <v>10.181425046463529</v>
      </c>
      <c r="C288" s="299" t="str">
        <f>CONCATENATE("(",ROUND((B288/$H289)*100,1),")")</f>
        <v>(22.3)</v>
      </c>
      <c r="D288" s="302">
        <f>'Ind T6'!R116</f>
        <v>2.0806595508277597</v>
      </c>
      <c r="E288" s="299" t="str">
        <f>CONCATENATE("(",ROUND((D288/$H289)*100,1),")")</f>
        <v>(4.6)</v>
      </c>
      <c r="F288" s="302">
        <f>'Ind T6'!S116</f>
        <v>0.99842718521548202</v>
      </c>
      <c r="G288" s="299" t="str">
        <f>CONCATENATE("(",ROUND((F288/$H289)*100,1),")")</f>
        <v>(2.2)</v>
      </c>
      <c r="H288" s="302">
        <f t="shared" ref="H288" si="221">SUM(B288,D288,F288)</f>
        <v>13.26051178250677</v>
      </c>
      <c r="I288" s="299" t="str">
        <f>CONCATENATE("(",ROUND((H288/$H289)*100,1),")")</f>
        <v>(29)</v>
      </c>
      <c r="K288" s="302">
        <f t="shared" ref="K288:K289" si="222">B293-B288</f>
        <v>0.93042008806472509</v>
      </c>
      <c r="L288" s="302">
        <f t="shared" ref="L288:L289" si="223">D293-D288</f>
        <v>2.2521237567813213E-2</v>
      </c>
      <c r="M288" s="302">
        <f t="shared" ref="M288:M289" si="224">F293-F288</f>
        <v>5.0765055291547512E-2</v>
      </c>
      <c r="N288" s="302">
        <f t="shared" ref="N288:N289" si="225">SUM(K288:M288)</f>
        <v>1.0037063809240858</v>
      </c>
    </row>
    <row r="289" spans="1:14" x14ac:dyDescent="0.2">
      <c r="A289" s="282" t="s">
        <v>363</v>
      </c>
      <c r="B289" s="302">
        <f>SUM(B287:B288)</f>
        <v>34.841853023812419</v>
      </c>
      <c r="C289" s="299" t="str">
        <f>CONCATENATE("(",ROUND((B289/$H289)*100,1),")")</f>
        <v>(76.3)</v>
      </c>
      <c r="D289" s="302">
        <f>SUM(D287:D288)</f>
        <v>3.4094841379026066</v>
      </c>
      <c r="E289" s="299" t="str">
        <f>CONCATENATE("(",ROUND((D289/$H289)*100,1),")")</f>
        <v>(7.5)</v>
      </c>
      <c r="F289" s="302">
        <f>SUM(F287:F288)</f>
        <v>7.4176628382849774</v>
      </c>
      <c r="G289" s="299" t="str">
        <f>CONCATENATE("(",ROUND((F289/$H289)*100,1),")")</f>
        <v>(16.2)</v>
      </c>
      <c r="H289" s="302">
        <f>SUM(H287:H288)</f>
        <v>45.669000000000004</v>
      </c>
      <c r="I289" s="299" t="str">
        <f>CONCATENATE("(",ROUND((H289/$H289)*100,1),")")</f>
        <v>(100)</v>
      </c>
      <c r="K289" s="302">
        <f t="shared" si="222"/>
        <v>1.7965395534488877</v>
      </c>
      <c r="L289" s="302">
        <f t="shared" si="223"/>
        <v>9.5417483807271886E-2</v>
      </c>
      <c r="M289" s="302">
        <f t="shared" si="224"/>
        <v>0.49804296274382764</v>
      </c>
      <c r="N289" s="302">
        <f t="shared" si="225"/>
        <v>2.3899999999999872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25.526547442733055</v>
      </c>
      <c r="C292" s="299" t="str">
        <f>CONCATENATE("(",ROUND((B292/$H294)*100,1),")")</f>
        <v>(53.1)</v>
      </c>
      <c r="D292" s="302">
        <f>'Ind T6'!W117</f>
        <v>1.4017208333143059</v>
      </c>
      <c r="E292" s="299" t="str">
        <f>CONCATENATE("(",ROUND((D292/$H294)*100,1),")")</f>
        <v>(2.9)</v>
      </c>
      <c r="F292" s="302">
        <f>'Ind T6'!X117</f>
        <v>6.8665135605217751</v>
      </c>
      <c r="G292" s="299" t="str">
        <f>CONCATENATE("(",ROUND((F292/$H294)*100,1),")")</f>
        <v>(14.3)</v>
      </c>
      <c r="H292" s="302">
        <f>SUM(B292,D292,F292)</f>
        <v>33.794781836569136</v>
      </c>
      <c r="I292" s="299" t="str">
        <f>CONCATENATE("(",ROUND((H292/$H294)*100,1),")")</f>
        <v>(70.3)</v>
      </c>
      <c r="K292" s="302">
        <f>B292-B282</f>
        <v>2.0122471823892774</v>
      </c>
      <c r="L292" s="302">
        <f>D292-D282</f>
        <v>0.15275066245846558</v>
      </c>
      <c r="M292" s="302">
        <f>F292-F282</f>
        <v>0.92679162803600779</v>
      </c>
      <c r="N292" s="302">
        <f>SUM(K292:M292)</f>
        <v>3.0917894728837507</v>
      </c>
    </row>
    <row r="293" spans="1:14" x14ac:dyDescent="0.2">
      <c r="A293" s="282" t="s">
        <v>365</v>
      </c>
      <c r="B293" s="302">
        <f>'Ind T6'!V116</f>
        <v>11.111845134528254</v>
      </c>
      <c r="C293" s="299" t="str">
        <f>CONCATENATE("(",ROUND((B293/$H294)*100,1),")")</f>
        <v>(23.1)</v>
      </c>
      <c r="D293" s="302">
        <f>'Ind T6'!W116</f>
        <v>2.1031807883955729</v>
      </c>
      <c r="E293" s="299" t="str">
        <f>CONCATENATE("(",ROUND((D293/$H294)*100,1),")")</f>
        <v>(4.4)</v>
      </c>
      <c r="F293" s="302">
        <f>'Ind T6'!X116</f>
        <v>1.0491922405070295</v>
      </c>
      <c r="G293" s="299" t="str">
        <f>CONCATENATE("(",ROUND((F293/$H294)*100,1),")")</f>
        <v>(2.2)</v>
      </c>
      <c r="H293" s="302">
        <f t="shared" ref="H293" si="226">SUM(B293,D293,F293)</f>
        <v>14.264218163430856</v>
      </c>
      <c r="I293" s="299" t="str">
        <f>CONCATENATE("(",ROUND((H293/$H294)*100,1),")")</f>
        <v>(29.7)</v>
      </c>
      <c r="K293" s="302">
        <f t="shared" ref="K293:K294" si="227">B293-B283</f>
        <v>1.6946221546533469</v>
      </c>
      <c r="L293" s="302">
        <f t="shared" ref="L293:L294" si="228">D293-D283</f>
        <v>0.1059182611795888</v>
      </c>
      <c r="M293" s="302">
        <f t="shared" ref="M293:M294" si="229">F293-F283</f>
        <v>0.11867011128341409</v>
      </c>
      <c r="N293" s="302">
        <f t="shared" ref="N293:N294" si="230">SUM(K293:M293)</f>
        <v>1.9192105271163498</v>
      </c>
    </row>
    <row r="294" spans="1:14" x14ac:dyDescent="0.2">
      <c r="A294" s="282" t="s">
        <v>363</v>
      </c>
      <c r="B294" s="302">
        <f>SUM(B292:B293)</f>
        <v>36.638392577261307</v>
      </c>
      <c r="C294" s="299" t="str">
        <f>CONCATENATE("(",ROUND((B294/$H294)*100,1),")")</f>
        <v>(76.2)</v>
      </c>
      <c r="D294" s="302">
        <f>SUM(D292:D293)</f>
        <v>3.5049016217098785</v>
      </c>
      <c r="E294" s="299" t="str">
        <f>CONCATENATE("(",ROUND((D294/$H294)*100,1),")")</f>
        <v>(7.3)</v>
      </c>
      <c r="F294" s="302">
        <f>SUM(F292:F293)</f>
        <v>7.9157058010288051</v>
      </c>
      <c r="G294" s="299" t="str">
        <f>CONCATENATE("(",ROUND((F294/$H294)*100,1),")")</f>
        <v>(16.5)</v>
      </c>
      <c r="H294" s="302">
        <f>SUM(H292:H293)</f>
        <v>48.05899999999999</v>
      </c>
      <c r="I294" s="299" t="str">
        <f>CONCATENATE("(",ROUND((H294/$H294)*100,1),")")</f>
        <v>(100)</v>
      </c>
      <c r="K294" s="302">
        <f t="shared" si="227"/>
        <v>3.706869337042626</v>
      </c>
      <c r="L294" s="302">
        <f t="shared" si="228"/>
        <v>0.25866892363805416</v>
      </c>
      <c r="M294" s="302">
        <f t="shared" si="229"/>
        <v>1.0454617393194221</v>
      </c>
      <c r="N294" s="302">
        <f t="shared" si="230"/>
        <v>5.0110000000001023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21.425309120718577</v>
      </c>
      <c r="C303" s="299" t="str">
        <f>CONCATENATE("(",ROUND((B303/$H305)*100,1),")")</f>
        <v>(40.9)</v>
      </c>
      <c r="D303" s="302">
        <f>'Ind T6'!M126</f>
        <v>1.6791947882542539</v>
      </c>
      <c r="E303" s="299" t="str">
        <f>CONCATENATE("(",ROUND((D303/$H305)*100,1),")")</f>
        <v>(3.2)</v>
      </c>
      <c r="F303" s="302">
        <f>'Ind T6'!N126</f>
        <v>3.7396201955510291</v>
      </c>
      <c r="G303" s="299" t="str">
        <f>CONCATENATE("(",ROUND((F303/$H305)*100,1),")")</f>
        <v>(7.1)</v>
      </c>
      <c r="H303" s="302">
        <f>SUM(B303,D303,F303)</f>
        <v>26.844124104523861</v>
      </c>
      <c r="I303" s="299" t="str">
        <f>CONCATENATE("(",ROUND((H303/$H305)*100,1),")")</f>
        <v>(51.3)</v>
      </c>
      <c r="K303" s="302">
        <f>B308-B303</f>
        <v>-4.9683736602695205E-2</v>
      </c>
      <c r="L303" s="302">
        <f>D308-D303</f>
        <v>6.4906748623424937E-2</v>
      </c>
      <c r="M303" s="302">
        <f>F308-F303</f>
        <v>0.17941748433522076</v>
      </c>
      <c r="N303" s="302">
        <f>SUM(K303:M303)</f>
        <v>0.19464049635595049</v>
      </c>
    </row>
    <row r="304" spans="1:14" x14ac:dyDescent="0.2">
      <c r="A304" s="282" t="s">
        <v>365</v>
      </c>
      <c r="B304" s="302">
        <f>'Ind T6'!L125</f>
        <v>17.142027361341992</v>
      </c>
      <c r="C304" s="299" t="str">
        <f>CONCATENATE("(",ROUND((B304/$H305)*100,1),")")</f>
        <v>(32.7)</v>
      </c>
      <c r="D304" s="302">
        <f>'Ind T6'!M125</f>
        <v>7.6765309445714198</v>
      </c>
      <c r="E304" s="299" t="str">
        <f>CONCATENATE("(",ROUND((D304/$H305)*100,1),")")</f>
        <v>(14.7)</v>
      </c>
      <c r="F304" s="302">
        <f>'Ind T6'!N125</f>
        <v>0.70831758956279245</v>
      </c>
      <c r="G304" s="299" t="str">
        <f>CONCATENATE("(",ROUND((F304/$H305)*100,1),")")</f>
        <v>(1.4)</v>
      </c>
      <c r="H304" s="302">
        <f t="shared" ref="H304" si="231">SUM(B304,D304,F304)</f>
        <v>25.526875895476206</v>
      </c>
      <c r="I304" s="299" t="str">
        <f>CONCATENATE("(",ROUND((H304/$H305)*100,1),")")</f>
        <v>(48.7)</v>
      </c>
      <c r="K304" s="302">
        <f t="shared" ref="K304:K305" si="232">B309-B304</f>
        <v>-0.11256656366915863</v>
      </c>
      <c r="L304" s="302">
        <f t="shared" ref="L304:L305" si="233">D309-D304</f>
        <v>-0.13136379405669452</v>
      </c>
      <c r="M304" s="302">
        <f t="shared" ref="M304:M305" si="234">F309-F304</f>
        <v>2.7289861369884427E-2</v>
      </c>
      <c r="N304" s="302">
        <f t="shared" ref="N304:N305" si="235">SUM(K304:M304)</f>
        <v>-0.21664049635596871</v>
      </c>
    </row>
    <row r="305" spans="1:14" x14ac:dyDescent="0.2">
      <c r="A305" s="282" t="s">
        <v>363</v>
      </c>
      <c r="B305" s="302">
        <f>SUM(B303:B304)</f>
        <v>38.567336482060568</v>
      </c>
      <c r="C305" s="299" t="str">
        <f>CONCATENATE("(",ROUND((B305/$H305)*100,1),")")</f>
        <v>(73.6)</v>
      </c>
      <c r="D305" s="302">
        <f>SUM(D303:D304)</f>
        <v>9.3557257328256735</v>
      </c>
      <c r="E305" s="299" t="str">
        <f>CONCATENATE("(",ROUND((D305/$H305)*100,1),")")</f>
        <v>(17.9)</v>
      </c>
      <c r="F305" s="302">
        <f>SUM(F303:F304)</f>
        <v>4.4479377851138215</v>
      </c>
      <c r="G305" s="299" t="str">
        <f>CONCATENATE("(",ROUND((F305/$H305)*100,1),")")</f>
        <v>(8.5)</v>
      </c>
      <c r="H305" s="302">
        <f>SUM(H303:H304)</f>
        <v>52.371000000000066</v>
      </c>
      <c r="I305" s="299" t="str">
        <f>CONCATENATE("(",ROUND((H305/$H305)*100,1),")")</f>
        <v>(100)</v>
      </c>
      <c r="K305" s="302">
        <f t="shared" si="232"/>
        <v>-0.16225030027185028</v>
      </c>
      <c r="L305" s="302">
        <f t="shared" si="233"/>
        <v>-6.6457045433269357E-2</v>
      </c>
      <c r="M305" s="302">
        <f t="shared" si="234"/>
        <v>0.20670734570510518</v>
      </c>
      <c r="N305" s="302">
        <f t="shared" si="235"/>
        <v>-2.2000000000014452E-2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21.375625384115882</v>
      </c>
      <c r="C308" s="299" t="str">
        <f>CONCATENATE("(",ROUND((B308/$H310)*100,1),")")</f>
        <v>(40.8)</v>
      </c>
      <c r="D308" s="302">
        <f>'Ind T6'!R126</f>
        <v>1.7441015368776789</v>
      </c>
      <c r="E308" s="299" t="str">
        <f>CONCATENATE("(",ROUND((D308/$H310)*100,1),")")</f>
        <v>(3.3)</v>
      </c>
      <c r="F308" s="302">
        <f>'Ind T6'!S126</f>
        <v>3.9190376798862498</v>
      </c>
      <c r="G308" s="299" t="str">
        <f>CONCATENATE("(",ROUND((F308/$H310)*100,1),")")</f>
        <v>(7.5)</v>
      </c>
      <c r="H308" s="302">
        <f>SUM(B308,D308,F308)</f>
        <v>27.038764600879809</v>
      </c>
      <c r="I308" s="299" t="str">
        <f>CONCATENATE("(",ROUND((H308/$H310)*100,1),")")</f>
        <v>(51.7)</v>
      </c>
      <c r="K308" s="302">
        <f>B313-B308</f>
        <v>-0.80899789411173728</v>
      </c>
      <c r="L308" s="302">
        <f>D313-D308</f>
        <v>4.8344670653540422E-2</v>
      </c>
      <c r="M308" s="302">
        <f>F313-F308</f>
        <v>2.914981146069362E-3</v>
      </c>
      <c r="N308" s="302">
        <f>SUM(K308:M308)</f>
        <v>-0.7577382423121275</v>
      </c>
    </row>
    <row r="309" spans="1:14" x14ac:dyDescent="0.2">
      <c r="A309" s="282" t="s">
        <v>365</v>
      </c>
      <c r="B309" s="302">
        <f>'Ind T6'!Q125</f>
        <v>17.029460797672833</v>
      </c>
      <c r="C309" s="299" t="str">
        <f>CONCATENATE("(",ROUND((B309/$H310)*100,1),")")</f>
        <v>(32.5)</v>
      </c>
      <c r="D309" s="302">
        <f>'Ind T6'!R125</f>
        <v>7.5451671505147253</v>
      </c>
      <c r="E309" s="299" t="str">
        <f>CONCATENATE("(",ROUND((D309/$H310)*100,1),")")</f>
        <v>(14.4)</v>
      </c>
      <c r="F309" s="302">
        <f>'Ind T6'!S125</f>
        <v>0.73560745093267688</v>
      </c>
      <c r="G309" s="299" t="str">
        <f>CONCATENATE("(",ROUND((F309/$H310)*100,1),")")</f>
        <v>(1.4)</v>
      </c>
      <c r="H309" s="302">
        <f t="shared" ref="H309" si="236">SUM(B309,D309,F309)</f>
        <v>25.310235399120234</v>
      </c>
      <c r="I309" s="299" t="str">
        <f>CONCATENATE("(",ROUND((H309/$H310)*100,1),")")</f>
        <v>(48.3)</v>
      </c>
      <c r="K309" s="302">
        <f t="shared" ref="K309:K310" si="237">B314-B309</f>
        <v>-0.69729215673655887</v>
      </c>
      <c r="L309" s="302">
        <f t="shared" ref="L309:L310" si="238">D314-D309</f>
        <v>-0.37538232033288566</v>
      </c>
      <c r="M309" s="302">
        <f t="shared" ref="M309:M310" si="239">F314-F309</f>
        <v>-1.7587280618485246E-2</v>
      </c>
      <c r="N309" s="302">
        <f t="shared" ref="N309:N310" si="240">SUM(K309:M309)</f>
        <v>-1.0902617576879297</v>
      </c>
    </row>
    <row r="310" spans="1:14" x14ac:dyDescent="0.2">
      <c r="A310" s="282" t="s">
        <v>363</v>
      </c>
      <c r="B310" s="302">
        <f>SUM(B308:B309)</f>
        <v>38.405086181788718</v>
      </c>
      <c r="C310" s="299" t="str">
        <f>CONCATENATE("(",ROUND((B310/$H310)*100,1),")")</f>
        <v>(73.4)</v>
      </c>
      <c r="D310" s="302">
        <f>SUM(D308:D309)</f>
        <v>9.2892686873924042</v>
      </c>
      <c r="E310" s="299" t="str">
        <f>CONCATENATE("(",ROUND((D310/$H310)*100,1),")")</f>
        <v>(17.7)</v>
      </c>
      <c r="F310" s="302">
        <f>SUM(F308:F309)</f>
        <v>4.6546451308189267</v>
      </c>
      <c r="G310" s="299" t="str">
        <f>CONCATENATE("(",ROUND((F310/$H310)*100,1),")")</f>
        <v>(8.9)</v>
      </c>
      <c r="H310" s="302">
        <f>SUM(H308:H309)</f>
        <v>52.349000000000046</v>
      </c>
      <c r="I310" s="299" t="str">
        <f>CONCATENATE("(",ROUND((H310/$H310)*100,1),")")</f>
        <v>(100)</v>
      </c>
      <c r="K310" s="302">
        <f t="shared" si="237"/>
        <v>-1.5062900508482997</v>
      </c>
      <c r="L310" s="302">
        <f t="shared" si="238"/>
        <v>-0.32703764967934568</v>
      </c>
      <c r="M310" s="302">
        <f t="shared" si="239"/>
        <v>-1.4672299472415773E-2</v>
      </c>
      <c r="N310" s="302">
        <f t="shared" si="240"/>
        <v>-1.8480000000000611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20.566627490004144</v>
      </c>
      <c r="C313" s="299" t="str">
        <f>CONCATENATE("(",ROUND((B313/$H315)*100,1),")")</f>
        <v>(40.7)</v>
      </c>
      <c r="D313" s="302">
        <f>'Ind T6'!W126</f>
        <v>1.7924462075312193</v>
      </c>
      <c r="E313" s="299" t="str">
        <f>CONCATENATE("(",ROUND((D313/$H315)*100,1),")")</f>
        <v>(3.5)</v>
      </c>
      <c r="F313" s="302">
        <f>'Ind T6'!X126</f>
        <v>3.9219526610323192</v>
      </c>
      <c r="G313" s="299" t="str">
        <f>CONCATENATE("(",ROUND((F313/$H315)*100,1),")")</f>
        <v>(7.8)</v>
      </c>
      <c r="H313" s="302">
        <f>SUM(B313,D313,F313)</f>
        <v>26.281026358567683</v>
      </c>
      <c r="I313" s="299" t="str">
        <f>CONCATENATE("(",ROUND((H313/$H315)*100,1),")")</f>
        <v>(52)</v>
      </c>
      <c r="K313" s="302">
        <f>B313-B303</f>
        <v>-0.85868163071443249</v>
      </c>
      <c r="L313" s="302">
        <f>D313-D303</f>
        <v>0.11325141927696536</v>
      </c>
      <c r="M313" s="302">
        <f>F313-F303</f>
        <v>0.18233246548129012</v>
      </c>
      <c r="N313" s="302">
        <f>SUM(K313:M313)</f>
        <v>-0.56309774595617701</v>
      </c>
    </row>
    <row r="314" spans="1:14" x14ac:dyDescent="0.2">
      <c r="A314" s="282" t="s">
        <v>365</v>
      </c>
      <c r="B314" s="302">
        <f>'Ind T6'!V125</f>
        <v>16.332168640936274</v>
      </c>
      <c r="C314" s="299" t="str">
        <f>CONCATENATE("(",ROUND((B314/$H315)*100,1),")")</f>
        <v>(32.3)</v>
      </c>
      <c r="D314" s="302">
        <f>'Ind T6'!W125</f>
        <v>7.1697848301818397</v>
      </c>
      <c r="E314" s="299" t="str">
        <f>CONCATENATE("(",ROUND((D314/$H315)*100,1),")")</f>
        <v>(14.2)</v>
      </c>
      <c r="F314" s="302">
        <f>'Ind T6'!X125</f>
        <v>0.71802017031419163</v>
      </c>
      <c r="G314" s="299" t="str">
        <f>CONCATENATE("(",ROUND((F314/$H315)*100,1),")")</f>
        <v>(1.4)</v>
      </c>
      <c r="H314" s="302">
        <f t="shared" ref="H314" si="241">SUM(B314,D314,F314)</f>
        <v>24.219973641432304</v>
      </c>
      <c r="I314" s="299" t="str">
        <f>CONCATENATE("(",ROUND((H314/$H315)*100,1),")")</f>
        <v>(48)</v>
      </c>
      <c r="K314" s="302">
        <f t="shared" ref="K314:K315" si="242">B314-B304</f>
        <v>-0.80985872040571749</v>
      </c>
      <c r="L314" s="302">
        <f t="shared" ref="L314:L315" si="243">D314-D304</f>
        <v>-0.50674611438958017</v>
      </c>
      <c r="M314" s="302">
        <f t="shared" ref="M314:M315" si="244">F314-F304</f>
        <v>9.7025807513991813E-3</v>
      </c>
      <c r="N314" s="302">
        <f t="shared" ref="N314:N315" si="245">SUM(K314:M314)</f>
        <v>-1.3069022540438984</v>
      </c>
    </row>
    <row r="315" spans="1:14" x14ac:dyDescent="0.2">
      <c r="A315" s="282" t="s">
        <v>363</v>
      </c>
      <c r="B315" s="302">
        <f>SUM(B313:B314)</f>
        <v>36.898796130940418</v>
      </c>
      <c r="C315" s="299" t="str">
        <f>CONCATENATE("(",ROUND((B315/$H315)*100,1),")")</f>
        <v>(73.1)</v>
      </c>
      <c r="D315" s="302">
        <f>SUM(D313:D314)</f>
        <v>8.9622310377130585</v>
      </c>
      <c r="E315" s="299" t="str">
        <f>CONCATENATE("(",ROUND((D315/$H315)*100,1),")")</f>
        <v>(17.7)</v>
      </c>
      <c r="F315" s="302">
        <f>SUM(F313:F314)</f>
        <v>4.639972831346511</v>
      </c>
      <c r="G315" s="299" t="str">
        <f>CONCATENATE("(",ROUND((F315/$H315)*100,1),")")</f>
        <v>(9.2)</v>
      </c>
      <c r="H315" s="302">
        <f>SUM(H313:H314)</f>
        <v>50.500999999999991</v>
      </c>
      <c r="I315" s="299" t="str">
        <f>CONCATENATE("(",ROUND((H315/$H315)*100,1),")")</f>
        <v>(100)</v>
      </c>
      <c r="K315" s="302">
        <f t="shared" si="242"/>
        <v>-1.66854035112015</v>
      </c>
      <c r="L315" s="302">
        <f t="shared" si="243"/>
        <v>-0.39349469511261503</v>
      </c>
      <c r="M315" s="302">
        <f t="shared" si="244"/>
        <v>0.19203504623268941</v>
      </c>
      <c r="N315" s="302">
        <f t="shared" si="245"/>
        <v>-1.8700000000000756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9.6845272746082767</v>
      </c>
      <c r="C324" s="299" t="str">
        <f>CONCATENATE("(",ROUND((B324/$H326)*100,1),")")</f>
        <v>(31.2)</v>
      </c>
      <c r="D324" s="302">
        <f>'Ind T6'!M135</f>
        <v>3.22308592507681</v>
      </c>
      <c r="E324" s="299" t="str">
        <f>CONCATENATE("(",ROUND((D324/$H326)*100,1),")")</f>
        <v>(10.4)</v>
      </c>
      <c r="F324" s="302">
        <f>'Ind T6'!N135</f>
        <v>2.2287361266546091</v>
      </c>
      <c r="G324" s="299" t="str">
        <f>CONCATENATE("(",ROUND((F324/$H326)*100,1),")")</f>
        <v>(7.2)</v>
      </c>
      <c r="H324" s="302">
        <f>SUM(B324,D324,F324)</f>
        <v>15.136349326339698</v>
      </c>
      <c r="I324" s="299" t="str">
        <f>CONCATENATE("(",ROUND((H324/$H326)*100,1),")")</f>
        <v>(48.7)</v>
      </c>
      <c r="K324" s="302">
        <f>B329-B324</f>
        <v>2.5322836541644023E-2</v>
      </c>
      <c r="L324" s="302">
        <f>D329-D324</f>
        <v>1.6989789394095567E-2</v>
      </c>
      <c r="M324" s="302">
        <f>F329-F324</f>
        <v>0.12318771044952692</v>
      </c>
      <c r="N324" s="302">
        <f>SUM(K324:M324)</f>
        <v>0.16550033638526651</v>
      </c>
    </row>
    <row r="325" spans="1:14" x14ac:dyDescent="0.2">
      <c r="A325" s="282" t="s">
        <v>365</v>
      </c>
      <c r="B325" s="302">
        <f>'Ind T6'!L134</f>
        <v>8.4916739844161029</v>
      </c>
      <c r="C325" s="299" t="str">
        <f>CONCATENATE("(",ROUND((B325/$H326)*100,1),")")</f>
        <v>(27.3)</v>
      </c>
      <c r="D325" s="302">
        <f>'Ind T6'!M134</f>
        <v>6.291033736601122</v>
      </c>
      <c r="E325" s="299" t="str">
        <f>CONCATENATE("(",ROUND((D325/$H326)*100,1),")")</f>
        <v>(20.3)</v>
      </c>
      <c r="F325" s="302">
        <f>'Ind T6'!N134</f>
        <v>1.129942952643102</v>
      </c>
      <c r="G325" s="299" t="str">
        <f>CONCATENATE("(",ROUND((F325/$H326)*100,1),")")</f>
        <v>(3.6)</v>
      </c>
      <c r="H325" s="302">
        <f t="shared" ref="H325" si="246">SUM(B325,D325,F325)</f>
        <v>15.912650673660327</v>
      </c>
      <c r="I325" s="299" t="str">
        <f>CONCATENATE("(",ROUND((H325/$H326)*100,1),")")</f>
        <v>(51.3)</v>
      </c>
      <c r="K325" s="302">
        <f t="shared" ref="K325:K326" si="247">B330-B325</f>
        <v>0.33246590419043187</v>
      </c>
      <c r="L325" s="302">
        <f t="shared" ref="L325:L326" si="248">D330-D325</f>
        <v>-0.25343221221142898</v>
      </c>
      <c r="M325" s="302">
        <f t="shared" ref="M325:M326" si="249">F330-F325</f>
        <v>1.9465971635678425E-2</v>
      </c>
      <c r="N325" s="302">
        <f t="shared" ref="N325:N326" si="250">SUM(K325:M325)</f>
        <v>9.8499663614681321E-2</v>
      </c>
    </row>
    <row r="326" spans="1:14" x14ac:dyDescent="0.2">
      <c r="A326" s="282" t="s">
        <v>363</v>
      </c>
      <c r="B326" s="302">
        <f>SUM(B324:B325)</f>
        <v>18.176201259024381</v>
      </c>
      <c r="C326" s="299" t="str">
        <f>CONCATENATE("(",ROUND((B326/$H326)*100,1),")")</f>
        <v>(58.5)</v>
      </c>
      <c r="D326" s="302">
        <f>SUM(D324:D325)</f>
        <v>9.5141196616779311</v>
      </c>
      <c r="E326" s="299" t="str">
        <f>CONCATENATE("(",ROUND((D326/$H326)*100,1),")")</f>
        <v>(30.6)</v>
      </c>
      <c r="F326" s="302">
        <f>SUM(F324:F325)</f>
        <v>3.358679079297711</v>
      </c>
      <c r="G326" s="299" t="str">
        <f>CONCATENATE("(",ROUND((F326/$H326)*100,1),")")</f>
        <v>(10.8)</v>
      </c>
      <c r="H326" s="302">
        <f>SUM(H324:H325)</f>
        <v>31.049000000000024</v>
      </c>
      <c r="I326" s="299" t="str">
        <f>CONCATENATE("(",ROUND((H326/$H326)*100,1),")")</f>
        <v>(100)</v>
      </c>
      <c r="K326" s="302">
        <f t="shared" si="247"/>
        <v>0.35778874073207589</v>
      </c>
      <c r="L326" s="302">
        <f t="shared" si="248"/>
        <v>-0.23644242281733341</v>
      </c>
      <c r="M326" s="302">
        <f t="shared" si="249"/>
        <v>0.14265368208520535</v>
      </c>
      <c r="N326" s="302">
        <f t="shared" si="250"/>
        <v>0.26399999999994783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9.7098501111499207</v>
      </c>
      <c r="C329" s="299" t="str">
        <f>CONCATENATE("(",ROUND((B329/$H331)*100,1),")")</f>
        <v>(31)</v>
      </c>
      <c r="D329" s="302">
        <f>'Ind T6'!R135</f>
        <v>3.2400757144709056</v>
      </c>
      <c r="E329" s="299" t="str">
        <f>CONCATENATE("(",ROUND((D329/$H331)*100,1),")")</f>
        <v>(10.3)</v>
      </c>
      <c r="F329" s="302">
        <f>'Ind T6'!S135</f>
        <v>2.351923837104136</v>
      </c>
      <c r="G329" s="299" t="str">
        <f>CONCATENATE("(",ROUND((F329/$H331)*100,1),")")</f>
        <v>(7.5)</v>
      </c>
      <c r="H329" s="302">
        <f>SUM(B329,D329,F329)</f>
        <v>15.301849662724964</v>
      </c>
      <c r="I329" s="299" t="str">
        <f>CONCATENATE("(",ROUND((H329/$H331)*100,1),")")</f>
        <v>(48.9)</v>
      </c>
      <c r="K329" s="302">
        <f>B334-B329</f>
        <v>0.99932730661097402</v>
      </c>
      <c r="L329" s="302">
        <f>D334-D329</f>
        <v>0.39865954405692738</v>
      </c>
      <c r="M329" s="302">
        <f>F334-F329</f>
        <v>0.46656748932070613</v>
      </c>
      <c r="N329" s="302">
        <f>SUM(K329:M329)</f>
        <v>1.8645543399886075</v>
      </c>
    </row>
    <row r="330" spans="1:14" x14ac:dyDescent="0.2">
      <c r="A330" s="282" t="s">
        <v>365</v>
      </c>
      <c r="B330" s="302">
        <f>'Ind T6'!Q134</f>
        <v>8.8241398886065348</v>
      </c>
      <c r="C330" s="299" t="str">
        <f>CONCATENATE("(",ROUND((B330/$H331)*100,1),")")</f>
        <v>(28.2)</v>
      </c>
      <c r="D330" s="302">
        <f>'Ind T6'!R134</f>
        <v>6.037601524389693</v>
      </c>
      <c r="E330" s="299" t="str">
        <f>CONCATENATE("(",ROUND((D330/$H331)*100,1),")")</f>
        <v>(19.3)</v>
      </c>
      <c r="F330" s="302">
        <f>'Ind T6'!S134</f>
        <v>1.1494089242787804</v>
      </c>
      <c r="G330" s="299" t="str">
        <f>CONCATENATE("(",ROUND((F330/$H331)*100,1),")")</f>
        <v>(3.7)</v>
      </c>
      <c r="H330" s="302">
        <f t="shared" ref="H330" si="251">SUM(B330,D330,F330)</f>
        <v>16.011150337275009</v>
      </c>
      <c r="I330" s="299" t="str">
        <f>CONCATENATE("(",ROUND((H330/$H331)*100,1),")")</f>
        <v>(51.1)</v>
      </c>
      <c r="K330" s="302">
        <f t="shared" ref="K330:K331" si="252">B335-B330</f>
        <v>1.6005248737108335</v>
      </c>
      <c r="L330" s="302">
        <f t="shared" ref="L330:L331" si="253">D335-D330</f>
        <v>6.0049491778841002E-2</v>
      </c>
      <c r="M330" s="302">
        <f t="shared" ref="M330:M331" si="254">F335-F330</f>
        <v>0.12787129452173684</v>
      </c>
      <c r="N330" s="302">
        <f t="shared" ref="N330:N331" si="255">SUM(K330:M330)</f>
        <v>1.7884456600114114</v>
      </c>
    </row>
    <row r="331" spans="1:14" x14ac:dyDescent="0.2">
      <c r="A331" s="282" t="s">
        <v>363</v>
      </c>
      <c r="B331" s="302">
        <f>SUM(B329:B330)</f>
        <v>18.533989999756457</v>
      </c>
      <c r="C331" s="299" t="str">
        <f>CONCATENATE("(",ROUND((B331/$H331)*100,1),")")</f>
        <v>(59.2)</v>
      </c>
      <c r="D331" s="302">
        <f>SUM(D329:D330)</f>
        <v>9.2776772388605977</v>
      </c>
      <c r="E331" s="299" t="str">
        <f>CONCATENATE("(",ROUND((D331/$H331)*100,1),")")</f>
        <v>(29.6)</v>
      </c>
      <c r="F331" s="302">
        <f>SUM(F329:F330)</f>
        <v>3.5013327613829164</v>
      </c>
      <c r="G331" s="299" t="str">
        <f>CONCATENATE("(",ROUND((F331/$H331)*100,1),")")</f>
        <v>(11.2)</v>
      </c>
      <c r="H331" s="302">
        <f>SUM(H329:H330)</f>
        <v>31.312999999999974</v>
      </c>
      <c r="I331" s="299" t="str">
        <f>CONCATENATE("(",ROUND((H331/$H331)*100,1),")")</f>
        <v>(100)</v>
      </c>
      <c r="K331" s="302">
        <f t="shared" si="252"/>
        <v>2.599852180321804</v>
      </c>
      <c r="L331" s="302">
        <f t="shared" si="253"/>
        <v>0.45870903583576883</v>
      </c>
      <c r="M331" s="302">
        <f t="shared" si="254"/>
        <v>0.59443878384244275</v>
      </c>
      <c r="N331" s="302">
        <f t="shared" si="255"/>
        <v>3.6530000000000156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10.709177417760895</v>
      </c>
      <c r="C334" s="299" t="str">
        <f>CONCATENATE("(",ROUND((B334/$H336)*100,1),")")</f>
        <v>(30.6)</v>
      </c>
      <c r="D334" s="302">
        <f>'Ind T6'!W135</f>
        <v>3.638735258527833</v>
      </c>
      <c r="E334" s="299" t="str">
        <f>CONCATENATE("(",ROUND((D334/$H336)*100,1),")")</f>
        <v>(10.4)</v>
      </c>
      <c r="F334" s="302">
        <f>'Ind T6'!X135</f>
        <v>2.8184913264248421</v>
      </c>
      <c r="G334" s="299" t="str">
        <f>CONCATENATE("(",ROUND((F334/$H336)*100,1),")")</f>
        <v>(8.1)</v>
      </c>
      <c r="H334" s="302">
        <f>SUM(B334,D334,F334)</f>
        <v>17.16640400271357</v>
      </c>
      <c r="I334" s="299" t="str">
        <f>CONCATENATE("(",ROUND((H334/$H336)*100,1),")")</f>
        <v>(49.1)</v>
      </c>
      <c r="K334" s="302">
        <f>B334-B324</f>
        <v>1.024650143152618</v>
      </c>
      <c r="L334" s="302">
        <f>D334-D324</f>
        <v>0.41564933345102295</v>
      </c>
      <c r="M334" s="302">
        <f>F334-F324</f>
        <v>0.58975519977023305</v>
      </c>
      <c r="N334" s="302">
        <f>SUM(K334:M334)</f>
        <v>2.030054676373874</v>
      </c>
    </row>
    <row r="335" spans="1:14" x14ac:dyDescent="0.2">
      <c r="A335" s="282" t="s">
        <v>365</v>
      </c>
      <c r="B335" s="302">
        <f>'Ind T6'!V134</f>
        <v>10.424664762317368</v>
      </c>
      <c r="C335" s="299" t="str">
        <f>CONCATENATE("(",ROUND((B335/$H336)*100,1),")")</f>
        <v>(29.8)</v>
      </c>
      <c r="D335" s="302">
        <f>'Ind T6'!W134</f>
        <v>6.097651016168534</v>
      </c>
      <c r="E335" s="299" t="str">
        <f>CONCATENATE("(",ROUND((D335/$H336)*100,1),")")</f>
        <v>(17.4)</v>
      </c>
      <c r="F335" s="302">
        <f>'Ind T6'!X134</f>
        <v>1.2772802188005172</v>
      </c>
      <c r="G335" s="299" t="str">
        <f>CONCATENATE("(",ROUND((F335/$H336)*100,1),")")</f>
        <v>(3.7)</v>
      </c>
      <c r="H335" s="302">
        <f>SUM(B335,D335,F335)</f>
        <v>17.799595997286421</v>
      </c>
      <c r="I335" s="299" t="str">
        <f>CONCATENATE("(",ROUND((H335/$H336)*100,1),")")</f>
        <v>(50.9)</v>
      </c>
      <c r="K335" s="302">
        <f t="shared" ref="K335:K336" si="256">B335-B325</f>
        <v>1.9329907779012654</v>
      </c>
      <c r="L335" s="302">
        <f t="shared" ref="L335:L336" si="257">D335-D325</f>
        <v>-0.19338272043258797</v>
      </c>
      <c r="M335" s="302">
        <f t="shared" ref="M335:M336" si="258">F335-F325</f>
        <v>0.14733726615741527</v>
      </c>
      <c r="N335" s="302">
        <f t="shared" ref="N335:N336" si="259">SUM(K335:M335)</f>
        <v>1.8869453236260927</v>
      </c>
    </row>
    <row r="336" spans="1:14" x14ac:dyDescent="0.2">
      <c r="A336" s="282" t="s">
        <v>363</v>
      </c>
      <c r="B336" s="302">
        <f>SUM(B334:B335)</f>
        <v>21.133842180078261</v>
      </c>
      <c r="C336" s="299" t="str">
        <f>CONCATENATE("(",ROUND((B336/$H336)*100,1),")")</f>
        <v>(60.4)</v>
      </c>
      <c r="D336" s="302">
        <f>SUM(D334:D335)</f>
        <v>9.7363862746963665</v>
      </c>
      <c r="E336" s="299" t="str">
        <f>CONCATENATE("(",ROUND((D336/$H336)*100,1),")")</f>
        <v>(27.8)</v>
      </c>
      <c r="F336" s="302">
        <f>SUM(F334:F335)</f>
        <v>4.0957715452253591</v>
      </c>
      <c r="G336" s="299" t="str">
        <f>CONCATENATE("(",ROUND((F336/$H336)*100,1),")")</f>
        <v>(11.7)</v>
      </c>
      <c r="H336" s="302">
        <f>SUM(H334:H335)</f>
        <v>34.965999999999994</v>
      </c>
      <c r="I336" s="299" t="str">
        <f>CONCATENATE("(",ROUND((H336/$H336)*100,1),")")</f>
        <v>(100)</v>
      </c>
      <c r="K336" s="302">
        <f t="shared" si="256"/>
        <v>2.9576409210538799</v>
      </c>
      <c r="L336" s="302">
        <f t="shared" si="257"/>
        <v>0.22226661301843542</v>
      </c>
      <c r="M336" s="302">
        <f t="shared" si="258"/>
        <v>0.7370924659276481</v>
      </c>
      <c r="N336" s="302">
        <f t="shared" si="259"/>
        <v>3.9169999999999634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52.055237234482654</v>
      </c>
      <c r="C345" s="299" t="str">
        <f>CONCATENATE("(",ROUND((B345/$H347)*100,1),")")</f>
        <v>(37.9)</v>
      </c>
      <c r="D345" s="302">
        <f>'Ind T6'!M144</f>
        <v>8.0154900350934515</v>
      </c>
      <c r="E345" s="299" t="str">
        <f>CONCATENATE("(",ROUND((D345/$H347)*100,1),")")</f>
        <v>(5.8)</v>
      </c>
      <c r="F345" s="302">
        <f>'Ind T6'!N144</f>
        <v>23.617594661427908</v>
      </c>
      <c r="G345" s="299" t="str">
        <f>CONCATENATE("(",ROUND((F345/$H347)*100,1),")")</f>
        <v>(17.2)</v>
      </c>
      <c r="H345" s="302">
        <f>SUM(B345,D345,F345)</f>
        <v>83.688321931004012</v>
      </c>
      <c r="I345" s="299" t="str">
        <f>CONCATENATE("(",ROUND((H345/$H347)*100,1),")")</f>
        <v>(60.9)</v>
      </c>
      <c r="K345" s="302">
        <f>B350-B345</f>
        <v>0.95279979107033341</v>
      </c>
      <c r="L345" s="302">
        <f>D350-D345</f>
        <v>0.48446586860311314</v>
      </c>
      <c r="M345" s="302">
        <f>F350-F345</f>
        <v>0.77550129993563743</v>
      </c>
      <c r="N345" s="302">
        <f>SUM(K345:M345)</f>
        <v>2.212766959609084</v>
      </c>
    </row>
    <row r="346" spans="1:14" x14ac:dyDescent="0.2">
      <c r="A346" s="282" t="s">
        <v>365</v>
      </c>
      <c r="B346" s="302">
        <f>'Ind T6'!L143</f>
        <v>27.614457763390952</v>
      </c>
      <c r="C346" s="299" t="str">
        <f>CONCATENATE("(",ROUND((B346/$H347)*100,1),")")</f>
        <v>(20.1)</v>
      </c>
      <c r="D346" s="302">
        <f>'Ind T6'!M143</f>
        <v>19.812765338253602</v>
      </c>
      <c r="E346" s="299" t="str">
        <f>CONCATENATE("(",ROUND((D346/$H347)*100,1),")")</f>
        <v>(14.4)</v>
      </c>
      <c r="F346" s="302">
        <f>'Ind T6'!N143</f>
        <v>6.224454967351515</v>
      </c>
      <c r="G346" s="299" t="str">
        <f>CONCATENATE("(",ROUND((F346/$H347)*100,1),")")</f>
        <v>(4.5)</v>
      </c>
      <c r="H346" s="302">
        <f t="shared" ref="H346" si="260">SUM(B346,D346,F346)</f>
        <v>53.65167806899607</v>
      </c>
      <c r="I346" s="299" t="str">
        <f>CONCATENATE("(",ROUND((H346/$H347)*100,1),")")</f>
        <v>(39.1)</v>
      </c>
      <c r="K346" s="302">
        <f t="shared" ref="K346:K347" si="261">B351-B346</f>
        <v>1.1187691338396419</v>
      </c>
      <c r="L346" s="302">
        <f t="shared" ref="L346:L347" si="262">D351-D346</f>
        <v>0.94416022667416044</v>
      </c>
      <c r="M346" s="302">
        <f t="shared" ref="M346:M347" si="263">F351-F346</f>
        <v>0.36630367987704204</v>
      </c>
      <c r="N346" s="302">
        <f t="shared" ref="N346:N347" si="264">SUM(K346:M346)</f>
        <v>2.4292330403908444</v>
      </c>
    </row>
    <row r="347" spans="1:14" x14ac:dyDescent="0.2">
      <c r="A347" s="282" t="s">
        <v>363</v>
      </c>
      <c r="B347" s="302">
        <f>SUM(B345:B346)</f>
        <v>79.669694997873606</v>
      </c>
      <c r="C347" s="299" t="str">
        <f>CONCATENATE("(",ROUND((B347/$H347)*100,1),")")</f>
        <v>(58)</v>
      </c>
      <c r="D347" s="302">
        <f>SUM(D345:D346)</f>
        <v>27.828255373347055</v>
      </c>
      <c r="E347" s="299" t="str">
        <f>CONCATENATE("(",ROUND((D347/$H347)*100,1),")")</f>
        <v>(20.3)</v>
      </c>
      <c r="F347" s="302">
        <f>SUM(F345:F346)</f>
        <v>29.842049628779424</v>
      </c>
      <c r="G347" s="299" t="str">
        <f>CONCATENATE("(",ROUND((F347/$H347)*100,1),")")</f>
        <v>(21.7)</v>
      </c>
      <c r="H347" s="302">
        <f>SUM(H345:H346)</f>
        <v>137.34000000000009</v>
      </c>
      <c r="I347" s="299" t="str">
        <f>CONCATENATE("(",ROUND((H347/$H347)*100,1),")")</f>
        <v>(100)</v>
      </c>
      <c r="K347" s="302">
        <f t="shared" si="261"/>
        <v>2.0715689249099825</v>
      </c>
      <c r="L347" s="302">
        <f t="shared" si="262"/>
        <v>1.4286260952772736</v>
      </c>
      <c r="M347" s="302">
        <f t="shared" si="263"/>
        <v>1.1418049798126795</v>
      </c>
      <c r="N347" s="302">
        <f t="shared" si="264"/>
        <v>4.6419999999999355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53.008037025552987</v>
      </c>
      <c r="C350" s="299" t="str">
        <f>CONCATENATE("(",ROUND((B350/$H352)*100,1),")")</f>
        <v>(37.3)</v>
      </c>
      <c r="D350" s="302">
        <f>'Ind T6'!R144</f>
        <v>8.4999559036965646</v>
      </c>
      <c r="E350" s="299" t="str">
        <f>CONCATENATE("(",ROUND((D350/$H352)*100,1),")")</f>
        <v>(6)</v>
      </c>
      <c r="F350" s="302">
        <f>'Ind T6'!S144</f>
        <v>24.393095961363546</v>
      </c>
      <c r="G350" s="299" t="str">
        <f>CONCATENATE("(",ROUND((F350/$H352)*100,1),")")</f>
        <v>(17.2)</v>
      </c>
      <c r="H350" s="302">
        <f>SUM(B350,D350,F350)</f>
        <v>85.901088890613096</v>
      </c>
      <c r="I350" s="299" t="str">
        <f>CONCATENATE("(",ROUND((H350/$H352)*100,1),")")</f>
        <v>(60.5)</v>
      </c>
      <c r="K350" s="302">
        <f>B355-B350</f>
        <v>1.5984577228904087</v>
      </c>
      <c r="L350" s="302">
        <f>D355-D350</f>
        <v>0.842415365200333</v>
      </c>
      <c r="M350" s="302">
        <f>F355-F350</f>
        <v>1.3773140397773957</v>
      </c>
      <c r="N350" s="302">
        <f>SUM(K350:M350)</f>
        <v>3.8181871278681374</v>
      </c>
    </row>
    <row r="351" spans="1:14" x14ac:dyDescent="0.2">
      <c r="A351" s="282" t="s">
        <v>365</v>
      </c>
      <c r="B351" s="302">
        <f>'Ind T6'!Q143</f>
        <v>28.733226897230594</v>
      </c>
      <c r="C351" s="299" t="str">
        <f>CONCATENATE("(",ROUND((B351/$H352)*100,1),")")</f>
        <v>(20.2)</v>
      </c>
      <c r="D351" s="302">
        <f>'Ind T6'!R143</f>
        <v>20.756925564927762</v>
      </c>
      <c r="E351" s="299" t="str">
        <f>CONCATENATE("(",ROUND((D351/$H352)*100,1),")")</f>
        <v>(14.6)</v>
      </c>
      <c r="F351" s="302">
        <f>'Ind T6'!S143</f>
        <v>6.5907586472285571</v>
      </c>
      <c r="G351" s="299" t="str">
        <f>CONCATENATE("(",ROUND((F351/$H352)*100,1),")")</f>
        <v>(4.6)</v>
      </c>
      <c r="H351" s="302">
        <f t="shared" ref="H351" si="265">SUM(B351,D351,F351)</f>
        <v>56.080911109386911</v>
      </c>
      <c r="I351" s="299" t="str">
        <f>CONCATENATE("(",ROUND((H351/$H352)*100,1),")")</f>
        <v>(39.5)</v>
      </c>
      <c r="K351" s="302">
        <f t="shared" ref="K351:K352" si="266">B356-B351</f>
        <v>1.7545865412623058</v>
      </c>
      <c r="L351" s="302">
        <f t="shared" ref="L351:L352" si="267">D356-D351</f>
        <v>1.3995709088750985</v>
      </c>
      <c r="M351" s="302">
        <f t="shared" ref="M351:M352" si="268">F356-F351</f>
        <v>0.66065542199442895</v>
      </c>
      <c r="N351" s="302">
        <f t="shared" ref="N351:N352" si="269">SUM(K351:M351)</f>
        <v>3.8148128721318333</v>
      </c>
    </row>
    <row r="352" spans="1:14" x14ac:dyDescent="0.2">
      <c r="A352" s="282" t="s">
        <v>363</v>
      </c>
      <c r="B352" s="302">
        <f>SUM(B350:B351)</f>
        <v>81.741263922783588</v>
      </c>
      <c r="C352" s="299" t="str">
        <f>CONCATENATE("(",ROUND((B352/$H352)*100,1),")")</f>
        <v>(57.6)</v>
      </c>
      <c r="D352" s="302">
        <f>SUM(D350:D351)</f>
        <v>29.256881468624329</v>
      </c>
      <c r="E352" s="299" t="str">
        <f>CONCATENATE("(",ROUND((D352/$H352)*100,1),")")</f>
        <v>(20.6)</v>
      </c>
      <c r="F352" s="302">
        <f>SUM(F350:F351)</f>
        <v>30.983854608592104</v>
      </c>
      <c r="G352" s="299" t="str">
        <f>CONCATENATE("(",ROUND((F352/$H352)*100,1),")")</f>
        <v>(21.8)</v>
      </c>
      <c r="H352" s="302">
        <f>SUM(H350:H351)</f>
        <v>141.982</v>
      </c>
      <c r="I352" s="299" t="str">
        <f>CONCATENATE("(",ROUND((H352/$H352)*100,1),")")</f>
        <v>(100)</v>
      </c>
      <c r="K352" s="302">
        <f t="shared" si="266"/>
        <v>3.3530442641527145</v>
      </c>
      <c r="L352" s="302">
        <f t="shared" si="267"/>
        <v>2.2419862740754297</v>
      </c>
      <c r="M352" s="302">
        <f t="shared" si="268"/>
        <v>2.0379694617718229</v>
      </c>
      <c r="N352" s="302">
        <f t="shared" si="269"/>
        <v>7.6329999999999671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54.606494748443396</v>
      </c>
      <c r="C355" s="299" t="str">
        <f>CONCATENATE("(",ROUND((B355/$H357)*100,1),")")</f>
        <v>(36.5)</v>
      </c>
      <c r="D355" s="302">
        <f>'Ind T6'!W144</f>
        <v>9.3423712688968976</v>
      </c>
      <c r="E355" s="299" t="str">
        <f>CONCATENATE("(",ROUND((D355/$H357)*100,1),")")</f>
        <v>(6.2)</v>
      </c>
      <c r="F355" s="302">
        <f>'Ind T6'!X144</f>
        <v>25.770410001140942</v>
      </c>
      <c r="G355" s="299" t="str">
        <f>CONCATENATE("(",ROUND((F355/$H357)*100,1),")")</f>
        <v>(17.2)</v>
      </c>
      <c r="H355" s="302">
        <f>SUM(B355,D355,F355)</f>
        <v>89.719276018481239</v>
      </c>
      <c r="I355" s="299" t="str">
        <f>CONCATENATE("(",ROUND((H355/$H357)*100,1),")")</f>
        <v>(60)</v>
      </c>
      <c r="K355" s="302">
        <f>B355-B345</f>
        <v>2.5512575139607421</v>
      </c>
      <c r="L355" s="302">
        <f>D355-D345</f>
        <v>1.3268812338034461</v>
      </c>
      <c r="M355" s="302">
        <f>F355-F345</f>
        <v>2.1528153397130332</v>
      </c>
      <c r="N355" s="302">
        <f>SUM(K355:M355)</f>
        <v>6.0309540874772214</v>
      </c>
    </row>
    <row r="356" spans="1:14" x14ac:dyDescent="0.2">
      <c r="A356" s="282" t="s">
        <v>365</v>
      </c>
      <c r="B356" s="302">
        <f>'Ind T6'!V143</f>
        <v>30.4878134384929</v>
      </c>
      <c r="C356" s="299" t="str">
        <f>CONCATENATE("(",ROUND((B356/$H357)*100,1),")")</f>
        <v>(20.4)</v>
      </c>
      <c r="D356" s="302">
        <f>'Ind T6'!W143</f>
        <v>22.156496473802861</v>
      </c>
      <c r="E356" s="299" t="str">
        <f>CONCATENATE("(",ROUND((D356/$H357)*100,1),")")</f>
        <v>(14.8)</v>
      </c>
      <c r="F356" s="302">
        <f>'Ind T6'!X143</f>
        <v>7.251414069222986</v>
      </c>
      <c r="G356" s="299" t="str">
        <f>CONCATENATE("(",ROUND((F356/$H357)*100,1),")")</f>
        <v>(4.8)</v>
      </c>
      <c r="H356" s="302">
        <f t="shared" ref="H356" si="270">SUM(B356,D356,F356)</f>
        <v>59.895723981518749</v>
      </c>
      <c r="I356" s="299" t="str">
        <f>CONCATENATE("(",ROUND((H356/$H357)*100,1),")")</f>
        <v>(40)</v>
      </c>
      <c r="K356" s="302">
        <f t="shared" ref="K356:K357" si="271">B356-B346</f>
        <v>2.8733556751019478</v>
      </c>
      <c r="L356" s="302">
        <f t="shared" ref="L356:L357" si="272">D356-D346</f>
        <v>2.3437311355492589</v>
      </c>
      <c r="M356" s="302">
        <f t="shared" ref="M356:M357" si="273">F356-F346</f>
        <v>1.026959101871471</v>
      </c>
      <c r="N356" s="302">
        <f t="shared" ref="N356:N357" si="274">SUM(K356:M356)</f>
        <v>6.2440459125226777</v>
      </c>
    </row>
    <row r="357" spans="1:14" x14ac:dyDescent="0.2">
      <c r="A357" s="282" t="s">
        <v>363</v>
      </c>
      <c r="B357" s="302">
        <f>SUM(B355:B356)</f>
        <v>85.094308186936303</v>
      </c>
      <c r="C357" s="299" t="str">
        <f>CONCATENATE("(",ROUND((B357/$H357)*100,1),")")</f>
        <v>(56.9)</v>
      </c>
      <c r="D357" s="302">
        <f>SUM(D355:D356)</f>
        <v>31.498867742699758</v>
      </c>
      <c r="E357" s="299" t="str">
        <f>CONCATENATE("(",ROUND((D357/$H357)*100,1),")")</f>
        <v>(21.1)</v>
      </c>
      <c r="F357" s="302">
        <f>SUM(F355:F356)</f>
        <v>33.021824070363927</v>
      </c>
      <c r="G357" s="299" t="str">
        <f>CONCATENATE("(",ROUND((F357/$H357)*100,1),")")</f>
        <v>(22.1)</v>
      </c>
      <c r="H357" s="302">
        <f>SUM(H355:H356)</f>
        <v>149.61499999999998</v>
      </c>
      <c r="I357" s="299" t="str">
        <f>CONCATENATE("(",ROUND((H357/$H357)*100,1),")")</f>
        <v>(100)</v>
      </c>
      <c r="K357" s="302">
        <f t="shared" si="271"/>
        <v>5.424613189062697</v>
      </c>
      <c r="L357" s="302">
        <f t="shared" si="272"/>
        <v>3.6706123693527033</v>
      </c>
      <c r="M357" s="302">
        <f t="shared" si="273"/>
        <v>3.1797744415845024</v>
      </c>
      <c r="N357" s="302">
        <f t="shared" si="274"/>
        <v>12.274999999999903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60.699825109169034</v>
      </c>
      <c r="C366" s="299" t="str">
        <f>CONCATENATE("(",ROUND((B366/$H368)*100,1),")")</f>
        <v>(39.1)</v>
      </c>
      <c r="D366" s="302">
        <f>'Ind T6'!M153</f>
        <v>21.38353458329944</v>
      </c>
      <c r="E366" s="299" t="str">
        <f>CONCATENATE("(",ROUND((D366/$H368)*100,1),")")</f>
        <v>(13.8)</v>
      </c>
      <c r="F366" s="302">
        <f>'Ind T6'!N153</f>
        <v>5.8518224630208149</v>
      </c>
      <c r="G366" s="299" t="str">
        <f>CONCATENATE("(",ROUND((F366/$H368)*100,1),")")</f>
        <v>(3.8)</v>
      </c>
      <c r="H366" s="302">
        <f>SUM(B366,D366,F366)</f>
        <v>87.935182155489287</v>
      </c>
      <c r="I366" s="299" t="str">
        <f>CONCATENATE("(",ROUND((H366/$H368)*100,1),")")</f>
        <v>(56.7)</v>
      </c>
      <c r="K366" s="302">
        <f>B371-B366</f>
        <v>3.7857046776613359</v>
      </c>
      <c r="L366" s="302">
        <f>D371-D366</f>
        <v>1.2874188917871514</v>
      </c>
      <c r="M366" s="302">
        <f>F371-F366</f>
        <v>0.26800679872804256</v>
      </c>
      <c r="N366" s="302">
        <f>SUM(K366:M366)</f>
        <v>5.3411303681765299</v>
      </c>
    </row>
    <row r="367" spans="1:14" x14ac:dyDescent="0.2">
      <c r="A367" s="282" t="s">
        <v>365</v>
      </c>
      <c r="B367" s="302">
        <f>'Ind T6'!L152</f>
        <v>31.076898832008229</v>
      </c>
      <c r="C367" s="299" t="str">
        <f>CONCATENATE("(",ROUND((B367/$H368)*100,1),")")</f>
        <v>(20)</v>
      </c>
      <c r="D367" s="302">
        <f>'Ind T6'!M152</f>
        <v>29.276436789206954</v>
      </c>
      <c r="E367" s="299" t="str">
        <f>CONCATENATE("(",ROUND((D367/$H368)*100,1),")")</f>
        <v>(18.9)</v>
      </c>
      <c r="F367" s="302">
        <f>'Ind T6'!N152</f>
        <v>6.9034822232951889</v>
      </c>
      <c r="G367" s="299" t="str">
        <f>CONCATENATE("(",ROUND((F367/$H368)*100,1),")")</f>
        <v>(4.4)</v>
      </c>
      <c r="H367" s="302">
        <f t="shared" ref="H367" si="275">SUM(B367,D367,F367)</f>
        <v>67.256817844510365</v>
      </c>
      <c r="I367" s="299" t="str">
        <f>CONCATENATE("(",ROUND((H367/$H368)*100,1),")")</f>
        <v>(43.3)</v>
      </c>
      <c r="K367" s="302">
        <f t="shared" ref="K367:K368" si="276">B372-B367</f>
        <v>2.5329940301900216</v>
      </c>
      <c r="L367" s="302">
        <f t="shared" ref="L367:L368" si="277">D372-D367</f>
        <v>1.2416141188271865</v>
      </c>
      <c r="M367" s="302">
        <f t="shared" ref="M367:M368" si="278">F372-F367</f>
        <v>0.3082614828066772</v>
      </c>
      <c r="N367" s="302">
        <f t="shared" ref="N367:N368" si="279">SUM(K367:M367)</f>
        <v>4.0828696318238853</v>
      </c>
    </row>
    <row r="368" spans="1:14" x14ac:dyDescent="0.2">
      <c r="A368" s="282" t="s">
        <v>363</v>
      </c>
      <c r="B368" s="302">
        <f>SUM(B366:B367)</f>
        <v>91.776723941177266</v>
      </c>
      <c r="C368" s="299" t="str">
        <f>CONCATENATE("(",ROUND((B368/$H368)*100,1),")")</f>
        <v>(59.1)</v>
      </c>
      <c r="D368" s="302">
        <f>SUM(D366:D367)</f>
        <v>50.659971372506391</v>
      </c>
      <c r="E368" s="299" t="str">
        <f>CONCATENATE("(",ROUND((D368/$H368)*100,1),")")</f>
        <v>(32.6)</v>
      </c>
      <c r="F368" s="302">
        <f>SUM(F366:F367)</f>
        <v>12.755304686316004</v>
      </c>
      <c r="G368" s="299" t="str">
        <f>CONCATENATE("(",ROUND((F368/$H368)*100,1),")")</f>
        <v>(8.2)</v>
      </c>
      <c r="H368" s="302">
        <f>SUM(H366:H367)</f>
        <v>155.19199999999967</v>
      </c>
      <c r="I368" s="299" t="str">
        <f>CONCATENATE("(",ROUND((H368/$H368)*100,1),")")</f>
        <v>(100)</v>
      </c>
      <c r="K368" s="302">
        <f t="shared" si="276"/>
        <v>6.3186987078513539</v>
      </c>
      <c r="L368" s="302">
        <f t="shared" si="277"/>
        <v>2.5290330106143415</v>
      </c>
      <c r="M368" s="302">
        <f t="shared" si="278"/>
        <v>0.57626828153471976</v>
      </c>
      <c r="N368" s="302">
        <f t="shared" si="279"/>
        <v>9.4240000000004152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64.485529786830369</v>
      </c>
      <c r="C371" s="299" t="str">
        <f>CONCATENATE("(",ROUND((B371/$H373)*100,1),")")</f>
        <v>(39.2)</v>
      </c>
      <c r="D371" s="302">
        <f>'Ind T6'!R153</f>
        <v>22.670953475086591</v>
      </c>
      <c r="E371" s="299" t="str">
        <f>CONCATENATE("(",ROUND((D371/$H373)*100,1),")")</f>
        <v>(13.8)</v>
      </c>
      <c r="F371" s="302">
        <f>'Ind T6'!S153</f>
        <v>6.1198292617488574</v>
      </c>
      <c r="G371" s="299" t="str">
        <f>CONCATENATE("(",ROUND((F371/$H373)*100,1),")")</f>
        <v>(3.7)</v>
      </c>
      <c r="H371" s="302">
        <f>SUM(B371,D371,F371)</f>
        <v>93.276312523665823</v>
      </c>
      <c r="I371" s="299" t="str">
        <f>CONCATENATE("(",ROUND((H371/$H373)*100,1),")")</f>
        <v>(56.7)</v>
      </c>
      <c r="K371" s="302">
        <f>B376-B371</f>
        <v>4.0387932489179121</v>
      </c>
      <c r="L371" s="302">
        <f>D376-D371</f>
        <v>1.1992686670208847</v>
      </c>
      <c r="M371" s="302">
        <f>F376-F371</f>
        <v>0.40242277180199792</v>
      </c>
      <c r="N371" s="302">
        <f>SUM(K371:M371)</f>
        <v>5.6404846877407948</v>
      </c>
    </row>
    <row r="372" spans="1:14" x14ac:dyDescent="0.2">
      <c r="A372" s="282" t="s">
        <v>365</v>
      </c>
      <c r="B372" s="302">
        <f>'Ind T6'!Q152</f>
        <v>33.609892862198251</v>
      </c>
      <c r="C372" s="299" t="str">
        <f>CONCATENATE("(",ROUND((B372/$H373)*100,1),")")</f>
        <v>(20.4)</v>
      </c>
      <c r="D372" s="302">
        <f>'Ind T6'!R152</f>
        <v>30.518050908034141</v>
      </c>
      <c r="E372" s="299" t="str">
        <f>CONCATENATE("(",ROUND((D372/$H373)*100,1),")")</f>
        <v>(18.5)</v>
      </c>
      <c r="F372" s="302">
        <f>'Ind T6'!S152</f>
        <v>7.2117437061018661</v>
      </c>
      <c r="G372" s="299" t="str">
        <f>CONCATENATE("(",ROUND((F372/$H373)*100,1),")")</f>
        <v>(4.4)</v>
      </c>
      <c r="H372" s="302">
        <f t="shared" ref="H372" si="280">SUM(B372,D372,F372)</f>
        <v>71.339687476334262</v>
      </c>
      <c r="I372" s="299" t="str">
        <f>CONCATENATE("(",ROUND((H372/$H373)*100,1),")")</f>
        <v>(43.3)</v>
      </c>
      <c r="K372" s="302">
        <f t="shared" ref="K372:K373" si="281">B377-B372</f>
        <v>2.9018799468971679</v>
      </c>
      <c r="L372" s="302">
        <f t="shared" ref="L372:L373" si="282">D377-D372</f>
        <v>0.80299569216420963</v>
      </c>
      <c r="M372" s="302">
        <f t="shared" ref="M372:M373" si="283">F377-F372</f>
        <v>0.52063967319764437</v>
      </c>
      <c r="N372" s="302">
        <f t="shared" ref="N372:N373" si="284">SUM(K372:M372)</f>
        <v>4.2255153122590219</v>
      </c>
    </row>
    <row r="373" spans="1:14" x14ac:dyDescent="0.2">
      <c r="A373" s="282" t="s">
        <v>363</v>
      </c>
      <c r="B373" s="302">
        <f>SUM(B371:B372)</f>
        <v>98.09542264902862</v>
      </c>
      <c r="C373" s="299" t="str">
        <f>CONCATENATE("(",ROUND((B373/$H373)*100,1),")")</f>
        <v>(59.6)</v>
      </c>
      <c r="D373" s="302">
        <f>SUM(D371:D372)</f>
        <v>53.189004383120732</v>
      </c>
      <c r="E373" s="299" t="str">
        <f>CONCATENATE("(",ROUND((D373/$H373)*100,1),")")</f>
        <v>(32.3)</v>
      </c>
      <c r="F373" s="302">
        <f>SUM(F371:F372)</f>
        <v>13.331572967850724</v>
      </c>
      <c r="G373" s="299" t="str">
        <f>CONCATENATE("(",ROUND((F373/$H373)*100,1),")")</f>
        <v>(8.1)</v>
      </c>
      <c r="H373" s="302">
        <f>SUM(H371:H372)</f>
        <v>164.6160000000001</v>
      </c>
      <c r="I373" s="299" t="str">
        <f>CONCATENATE("(",ROUND((H373/$H373)*100,1),")")</f>
        <v>(100)</v>
      </c>
      <c r="K373" s="302">
        <f t="shared" si="281"/>
        <v>6.94067319581508</v>
      </c>
      <c r="L373" s="302">
        <f t="shared" si="282"/>
        <v>2.0022643591850908</v>
      </c>
      <c r="M373" s="302">
        <f t="shared" si="283"/>
        <v>0.9230624449996423</v>
      </c>
      <c r="N373" s="302">
        <f t="shared" si="284"/>
        <v>9.8659999999998131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68.524323035748282</v>
      </c>
      <c r="C376" s="299" t="str">
        <f>CONCATENATE("(",ROUND((B376/$H378)*100,1),")")</f>
        <v>(39.3)</v>
      </c>
      <c r="D376" s="302">
        <f>'Ind T6'!W153</f>
        <v>23.870222142107476</v>
      </c>
      <c r="E376" s="299" t="str">
        <f>CONCATENATE("(",ROUND((D376/$H378)*100,1),")")</f>
        <v>(13.7)</v>
      </c>
      <c r="F376" s="302">
        <f>'Ind T6'!X153</f>
        <v>6.5222520335508554</v>
      </c>
      <c r="G376" s="299" t="str">
        <f>CONCATENATE("(",ROUND((F376/$H378)*100,1),")")</f>
        <v>(3.7)</v>
      </c>
      <c r="H376" s="302">
        <f>SUM(B376,D376,F376)</f>
        <v>98.916797211406617</v>
      </c>
      <c r="I376" s="299" t="str">
        <f>CONCATENATE("(",ROUND((H376/$H378)*100,1),")")</f>
        <v>(56.7)</v>
      </c>
      <c r="K376" s="302">
        <f>B376-B366</f>
        <v>7.824497926579248</v>
      </c>
      <c r="L376" s="302">
        <f>D376-D366</f>
        <v>2.4866875588080362</v>
      </c>
      <c r="M376" s="302">
        <f>F376-F366</f>
        <v>0.67042957053004049</v>
      </c>
      <c r="N376" s="302">
        <f>SUM(K376:M376)</f>
        <v>10.981615055917324</v>
      </c>
    </row>
    <row r="377" spans="1:14" x14ac:dyDescent="0.2">
      <c r="A377" s="282" t="s">
        <v>365</v>
      </c>
      <c r="B377" s="302">
        <f>'Ind T6'!V152</f>
        <v>36.511772809095419</v>
      </c>
      <c r="C377" s="299" t="str">
        <f>CONCATENATE("(",ROUND((B377/$H378)*100,1),")")</f>
        <v>(20.9)</v>
      </c>
      <c r="D377" s="302">
        <f>'Ind T6'!W152</f>
        <v>31.321046600198351</v>
      </c>
      <c r="E377" s="299" t="str">
        <f>CONCATENATE("(",ROUND((D377/$H378)*100,1),")")</f>
        <v>(18)</v>
      </c>
      <c r="F377" s="302">
        <f>'Ind T6'!X152</f>
        <v>7.7323833792995105</v>
      </c>
      <c r="G377" s="299" t="str">
        <f>CONCATENATE("(",ROUND((F377/$H378)*100,1),")")</f>
        <v>(4.4)</v>
      </c>
      <c r="H377" s="302">
        <f t="shared" ref="H377" si="285">SUM(B377,D377,F377)</f>
        <v>75.565202788593268</v>
      </c>
      <c r="I377" s="299" t="str">
        <f>CONCATENATE("(",ROUND((H377/$H378)*100,1),")")</f>
        <v>(43.3)</v>
      </c>
      <c r="K377" s="302">
        <f t="shared" ref="K377:K378" si="286">B377-B367</f>
        <v>5.4348739770871894</v>
      </c>
      <c r="L377" s="302">
        <f t="shared" ref="L377:L378" si="287">D377-D367</f>
        <v>2.0446098109913962</v>
      </c>
      <c r="M377" s="302">
        <f t="shared" ref="M377:M378" si="288">F377-F367</f>
        <v>0.82890115600432157</v>
      </c>
      <c r="N377" s="302">
        <f t="shared" ref="N377:N378" si="289">SUM(K377:M377)</f>
        <v>8.3083849440829063</v>
      </c>
    </row>
    <row r="378" spans="1:14" x14ac:dyDescent="0.2">
      <c r="A378" s="282" t="s">
        <v>363</v>
      </c>
      <c r="B378" s="302">
        <f>SUM(B376:B377)</f>
        <v>105.0360958448437</v>
      </c>
      <c r="C378" s="299" t="str">
        <f>CONCATENATE("(",ROUND((B378/$H378)*100,1),")")</f>
        <v>(60.2)</v>
      </c>
      <c r="D378" s="302">
        <f>SUM(D376:D377)</f>
        <v>55.191268742305823</v>
      </c>
      <c r="E378" s="299" t="str">
        <f>CONCATENATE("(",ROUND((D378/$H378)*100,1),")")</f>
        <v>(31.6)</v>
      </c>
      <c r="F378" s="302">
        <f>SUM(F376:F377)</f>
        <v>14.254635412850366</v>
      </c>
      <c r="G378" s="299" t="str">
        <f>CONCATENATE("(",ROUND((F378/$H378)*100,1),")")</f>
        <v>(8.2)</v>
      </c>
      <c r="H378" s="302">
        <f>SUM(H376:H377)</f>
        <v>174.48199999999989</v>
      </c>
      <c r="I378" s="299" t="str">
        <f>CONCATENATE("(",ROUND((H378/$H378)*100,1),")")</f>
        <v>(100)</v>
      </c>
      <c r="K378" s="302">
        <f t="shared" si="286"/>
        <v>13.259371903666434</v>
      </c>
      <c r="L378" s="302">
        <f t="shared" si="287"/>
        <v>4.5312973697994323</v>
      </c>
      <c r="M378" s="302">
        <f t="shared" si="288"/>
        <v>1.4993307265343621</v>
      </c>
      <c r="N378" s="302">
        <f t="shared" si="289"/>
        <v>19.290000000000227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22.408659012702167</v>
      </c>
      <c r="C387" s="299" t="str">
        <f>CONCATENATE("(",ROUND((B387/$H389)*100,1),")")</f>
        <v>(35.2)</v>
      </c>
      <c r="D387" s="302">
        <f>'Ind T6'!M162</f>
        <v>3.1648899038279574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25.573548916530125</v>
      </c>
      <c r="I387" s="299" t="str">
        <f>CONCATENATE("(",ROUND((H387/$H389)*100,1),")")</f>
        <v>(40.2)</v>
      </c>
      <c r="K387" s="302">
        <f>B392-B387</f>
        <v>-0.2753770294322635</v>
      </c>
      <c r="L387" s="302">
        <f>D392-D387</f>
        <v>0.19744948369593729</v>
      </c>
      <c r="M387" s="302">
        <f>F392-F387</f>
        <v>0</v>
      </c>
      <c r="N387" s="302">
        <f>SUM(K387:M387)</f>
        <v>-7.7927545736326209E-2</v>
      </c>
    </row>
    <row r="388" spans="1:14" x14ac:dyDescent="0.2">
      <c r="A388" s="282" t="s">
        <v>365</v>
      </c>
      <c r="B388" s="302">
        <f>'Ind T6'!L161</f>
        <v>19.717627571539698</v>
      </c>
      <c r="C388" s="299" t="str">
        <f>CONCATENATE("(",ROUND((B388/$H389)*100,1),")")</f>
        <v>(31)</v>
      </c>
      <c r="D388" s="302">
        <f>'Ind T6'!M161</f>
        <v>17.221793508718651</v>
      </c>
      <c r="E388" s="299" t="str">
        <f>CONCATENATE("(",ROUND((D388/$H389)*100,1),")")</f>
        <v>(27)</v>
      </c>
      <c r="F388" s="302">
        <f>'Ind T6'!N161</f>
        <v>1.1550300032114633</v>
      </c>
      <c r="G388" s="299" t="str">
        <f>CONCATENATE("(",ROUND((F388/$H389)*100,1),")")</f>
        <v>(1.8)</v>
      </c>
      <c r="H388" s="302">
        <f t="shared" ref="H388" si="290">SUM(B388,D388,F388)</f>
        <v>38.094451083469814</v>
      </c>
      <c r="I388" s="299" t="str">
        <f>CONCATENATE("(",ROUND((H388/$H389)*100,1),")")</f>
        <v>(59.8)</v>
      </c>
      <c r="K388" s="302">
        <f t="shared" ref="K388:K389" si="291">B393-B388</f>
        <v>0.15909893005995812</v>
      </c>
      <c r="L388" s="302">
        <f t="shared" ref="L388:L389" si="292">D393-D388</f>
        <v>0.17409115233044403</v>
      </c>
      <c r="M388" s="302">
        <f t="shared" ref="M388:M389" si="293">F393-F388</f>
        <v>1.0737463346023546E-2</v>
      </c>
      <c r="N388" s="302">
        <f t="shared" ref="N388:N389" si="294">SUM(K388:M388)</f>
        <v>0.3439275457364257</v>
      </c>
    </row>
    <row r="389" spans="1:14" x14ac:dyDescent="0.2">
      <c r="A389" s="282" t="s">
        <v>363</v>
      </c>
      <c r="B389" s="302">
        <f>SUM(B387:B388)</f>
        <v>42.126286584241868</v>
      </c>
      <c r="C389" s="299" t="str">
        <f>CONCATENATE("(",ROUND((B389/$H389)*100,1),")")</f>
        <v>(66.2)</v>
      </c>
      <c r="D389" s="302">
        <f>SUM(D387:D388)</f>
        <v>20.38668341254661</v>
      </c>
      <c r="E389" s="299" t="str">
        <f>CONCATENATE("(",ROUND((D389/$H389)*100,1),")")</f>
        <v>(32)</v>
      </c>
      <c r="F389" s="302">
        <f>SUM(F387:F388)</f>
        <v>1.1550300032114633</v>
      </c>
      <c r="G389" s="299" t="str">
        <f>CONCATENATE("(",ROUND((F389/$H389)*100,1),")")</f>
        <v>(1.8)</v>
      </c>
      <c r="H389" s="302">
        <f>SUM(H387:H388)</f>
        <v>63.667999999999935</v>
      </c>
      <c r="I389" s="299" t="str">
        <f>CONCATENATE("(",ROUND((H389/$H389)*100,1),")")</f>
        <v>(100)</v>
      </c>
      <c r="K389" s="302">
        <f t="shared" si="291"/>
        <v>-0.11627809937230893</v>
      </c>
      <c r="L389" s="302">
        <f t="shared" si="292"/>
        <v>0.37154063602638132</v>
      </c>
      <c r="M389" s="302">
        <f t="shared" si="293"/>
        <v>1.0737463346023546E-2</v>
      </c>
      <c r="N389" s="302">
        <f t="shared" si="294"/>
        <v>0.26600000000009594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22.133281983269903</v>
      </c>
      <c r="C392" s="299" t="str">
        <f>CONCATENATE("(",ROUND((B392/$H394)*100,1),")")</f>
        <v>(34.6)</v>
      </c>
      <c r="D392" s="302">
        <f>'Ind T6'!R162</f>
        <v>3.3623393875238947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25.495621370793799</v>
      </c>
      <c r="I392" s="299" t="str">
        <f>CONCATENATE("(",ROUND((H392/$H394)*100,1),")")</f>
        <v>(39.9)</v>
      </c>
      <c r="K392" s="302">
        <f>B397-B392</f>
        <v>0.17107842487469682</v>
      </c>
      <c r="L392" s="302">
        <f>D397-D392</f>
        <v>0.53444099459841699</v>
      </c>
      <c r="M392" s="302">
        <f>F397-F392</f>
        <v>0</v>
      </c>
      <c r="N392" s="302">
        <f>SUM(K392:M392)</f>
        <v>0.70551941947311381</v>
      </c>
    </row>
    <row r="393" spans="1:14" x14ac:dyDescent="0.2">
      <c r="A393" s="282" t="s">
        <v>365</v>
      </c>
      <c r="B393" s="302">
        <f>'Ind T6'!Q161</f>
        <v>19.876726501599656</v>
      </c>
      <c r="C393" s="299" t="str">
        <f>CONCATENATE("(",ROUND((B393/$H394)*100,1),")")</f>
        <v>(31.1)</v>
      </c>
      <c r="D393" s="302">
        <f>'Ind T6'!R161</f>
        <v>17.395884661049095</v>
      </c>
      <c r="E393" s="299" t="str">
        <f>CONCATENATE("(",ROUND((D393/$H394)*100,1),")")</f>
        <v>(27.2)</v>
      </c>
      <c r="F393" s="302">
        <f>'Ind T6'!S161</f>
        <v>1.1657674665574869</v>
      </c>
      <c r="G393" s="299" t="str">
        <f>CONCATENATE("(",ROUND((F393/$H394)*100,1),")")</f>
        <v>(1.8)</v>
      </c>
      <c r="H393" s="302">
        <f t="shared" ref="H393" si="295">SUM(B393,D393,F393)</f>
        <v>38.438378629206241</v>
      </c>
      <c r="I393" s="299" t="str">
        <f>CONCATENATE("(",ROUND((H393/$H394)*100,1),")")</f>
        <v>(60.1)</v>
      </c>
      <c r="K393" s="302">
        <f t="shared" ref="K393:K394" si="296">B398-B393</f>
        <v>1.0046998897210884</v>
      </c>
      <c r="L393" s="302">
        <f t="shared" ref="L393:L394" si="297">D398-D393</f>
        <v>0.88725379111273739</v>
      </c>
      <c r="M393" s="302">
        <f t="shared" ref="M393:M394" si="298">F398-F393</f>
        <v>6.9526899693119537E-2</v>
      </c>
      <c r="N393" s="302">
        <f t="shared" ref="N393:N394" si="299">SUM(K393:M393)</f>
        <v>1.9614805805269453</v>
      </c>
    </row>
    <row r="394" spans="1:14" x14ac:dyDescent="0.2">
      <c r="A394" s="282" t="s">
        <v>363</v>
      </c>
      <c r="B394" s="302">
        <f>SUM(B392:B393)</f>
        <v>42.010008484869559</v>
      </c>
      <c r="C394" s="299" t="str">
        <f>CONCATENATE("(",ROUND((B394/$H394)*100,1),")")</f>
        <v>(65.7)</v>
      </c>
      <c r="D394" s="302">
        <f>SUM(D392:D393)</f>
        <v>20.758224048572991</v>
      </c>
      <c r="E394" s="299" t="str">
        <f>CONCATENATE("(",ROUND((D394/$H394)*100,1),")")</f>
        <v>(32.5)</v>
      </c>
      <c r="F394" s="302">
        <f>SUM(F392:F393)</f>
        <v>1.1657674665574869</v>
      </c>
      <c r="G394" s="299" t="str">
        <f>CONCATENATE("(",ROUND((F394/$H394)*100,1),")")</f>
        <v>(1.8)</v>
      </c>
      <c r="H394" s="302">
        <f>SUM(H392:H393)</f>
        <v>63.93400000000004</v>
      </c>
      <c r="I394" s="299" t="str">
        <f>CONCATENATE("(",ROUND((H394/$H394)*100,1),")")</f>
        <v>(100)</v>
      </c>
      <c r="K394" s="302">
        <f t="shared" si="296"/>
        <v>1.1757783145957887</v>
      </c>
      <c r="L394" s="302">
        <f t="shared" si="297"/>
        <v>1.4216947857111535</v>
      </c>
      <c r="M394" s="302">
        <f t="shared" si="298"/>
        <v>6.9526899693119537E-2</v>
      </c>
      <c r="N394" s="302">
        <f t="shared" si="299"/>
        <v>2.667000000000062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22.3043604081446</v>
      </c>
      <c r="C397" s="299" t="str">
        <f>CONCATENATE("(",ROUND((B397/$H399)*100,1),")")</f>
        <v>(33.5)</v>
      </c>
      <c r="D397" s="302">
        <f>'Ind T6'!W162</f>
        <v>3.8967803821223117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26.201140790266912</v>
      </c>
      <c r="I397" s="299" t="str">
        <f>CONCATENATE("(",ROUND((H397/$H399)*100,1),")")</f>
        <v>(39.3)</v>
      </c>
      <c r="K397" s="302">
        <f>B397-B387</f>
        <v>-0.10429860455756668</v>
      </c>
      <c r="L397" s="302">
        <f>D397-D387</f>
        <v>0.73189047829435427</v>
      </c>
      <c r="M397" s="302">
        <f>F397-F387</f>
        <v>0</v>
      </c>
      <c r="N397" s="302">
        <f>SUM(K397:M397)</f>
        <v>0.6275918737367876</v>
      </c>
    </row>
    <row r="398" spans="1:14" x14ac:dyDescent="0.2">
      <c r="A398" s="282" t="s">
        <v>365</v>
      </c>
      <c r="B398" s="302">
        <f>'Ind T6'!V161</f>
        <v>20.881426391320744</v>
      </c>
      <c r="C398" s="299" t="str">
        <f>CONCATENATE("(",ROUND((B398/$H399)*100,1),")")</f>
        <v>(31.4)</v>
      </c>
      <c r="D398" s="302">
        <f>'Ind T6'!W161</f>
        <v>18.283138452161833</v>
      </c>
      <c r="E398" s="299" t="str">
        <f>CONCATENATE("(",ROUND((D398/$H399)*100,1),")")</f>
        <v>(27.5)</v>
      </c>
      <c r="F398" s="302">
        <f>'Ind T6'!X161</f>
        <v>1.2352943662506064</v>
      </c>
      <c r="G398" s="299" t="str">
        <f>CONCATENATE("(",ROUND((F398/$H399)*100,1),")")</f>
        <v>(1.9)</v>
      </c>
      <c r="H398" s="302">
        <f t="shared" ref="H398" si="300">SUM(B398,D398,F398)</f>
        <v>40.399859209733187</v>
      </c>
      <c r="I398" s="299" t="str">
        <f>CONCATENATE("(",ROUND((H398/$H399)*100,1),")")</f>
        <v>(60.7)</v>
      </c>
      <c r="K398" s="302">
        <f t="shared" ref="K398:K399" si="301">B398-B388</f>
        <v>1.1637988197810465</v>
      </c>
      <c r="L398" s="302">
        <f t="shared" ref="L398:L399" si="302">D398-D388</f>
        <v>1.0613449434431814</v>
      </c>
      <c r="M398" s="302">
        <f t="shared" ref="M398:M399" si="303">F398-F388</f>
        <v>8.0264363039143083E-2</v>
      </c>
      <c r="N398" s="302">
        <f t="shared" ref="N398:N399" si="304">SUM(K398:M398)</f>
        <v>2.3054081262633712</v>
      </c>
    </row>
    <row r="399" spans="1:14" x14ac:dyDescent="0.2">
      <c r="A399" s="282" t="s">
        <v>363</v>
      </c>
      <c r="B399" s="302">
        <f>SUM(B397:B398)</f>
        <v>43.185786799465347</v>
      </c>
      <c r="C399" s="299" t="str">
        <f>CONCATENATE("(",ROUND((B399/$H399)*100,1),")")</f>
        <v>(64.8)</v>
      </c>
      <c r="D399" s="302">
        <f>SUM(D397:D398)</f>
        <v>22.179918834284145</v>
      </c>
      <c r="E399" s="299" t="str">
        <f>CONCATENATE("(",ROUND((D399/$H399)*100,1),")")</f>
        <v>(33.3)</v>
      </c>
      <c r="F399" s="302">
        <f>SUM(F397:F398)</f>
        <v>1.2352943662506064</v>
      </c>
      <c r="G399" s="299" t="str">
        <f>CONCATENATE("(",ROUND((F399/$H399)*100,1),")")</f>
        <v>(1.9)</v>
      </c>
      <c r="H399" s="302">
        <f>SUM(H397:H398)</f>
        <v>66.601000000000099</v>
      </c>
      <c r="I399" s="299" t="str">
        <f>CONCATENATE("(",ROUND((H399/$H399)*100,1),")")</f>
        <v>(100)</v>
      </c>
      <c r="K399" s="302">
        <f t="shared" si="301"/>
        <v>1.0595002152234798</v>
      </c>
      <c r="L399" s="302">
        <f t="shared" si="302"/>
        <v>1.7932354217375348</v>
      </c>
      <c r="M399" s="302">
        <f t="shared" si="303"/>
        <v>8.0264363039143083E-2</v>
      </c>
      <c r="N399" s="302">
        <f t="shared" si="304"/>
        <v>2.9330000000001579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30.604135024389574</v>
      </c>
      <c r="C408" s="299" t="str">
        <f>CONCATENATE("(",ROUND((B408/$H410)*100,1),")")</f>
        <v>(19.4)</v>
      </c>
      <c r="D408" s="302">
        <f>'Ind T6'!M171</f>
        <v>8.9569822337760083</v>
      </c>
      <c r="E408" s="299" t="str">
        <f>CONCATENATE("(",ROUND((D408/$H410)*100,1),")")</f>
        <v>(5.7)</v>
      </c>
      <c r="F408" s="302">
        <f>'Ind T6'!N171</f>
        <v>4.9110527808475162</v>
      </c>
      <c r="G408" s="299" t="str">
        <f>CONCATENATE("(",ROUND((F408/$H410)*100,1),")")</f>
        <v>(3.1)</v>
      </c>
      <c r="H408" s="302">
        <f>SUM(B408,D408,F408)</f>
        <v>44.472170039013093</v>
      </c>
      <c r="I408" s="299" t="str">
        <f>CONCATENATE("(",ROUND((H408/$H410)*100,1),")")</f>
        <v>(28.2)</v>
      </c>
      <c r="K408" s="302">
        <f>B413-B408</f>
        <v>0.54254841393894893</v>
      </c>
      <c r="L408" s="302">
        <f>D413-D408</f>
        <v>0.40344459935128008</v>
      </c>
      <c r="M408" s="302">
        <f>F413-F408</f>
        <v>0.25099411293847584</v>
      </c>
      <c r="N408" s="302">
        <f>SUM(K408:M408)</f>
        <v>1.1969871262287048</v>
      </c>
    </row>
    <row r="409" spans="1:14" x14ac:dyDescent="0.2">
      <c r="A409" s="282" t="s">
        <v>365</v>
      </c>
      <c r="B409" s="302">
        <f>'Ind T6'!L170</f>
        <v>49.338091476637594</v>
      </c>
      <c r="C409" s="299" t="str">
        <f>CONCATENATE("(",ROUND((B409/$H410)*100,1),")")</f>
        <v>(31.3)</v>
      </c>
      <c r="D409" s="302">
        <f>'Ind T6'!M170</f>
        <v>57.885077711845845</v>
      </c>
      <c r="E409" s="299" t="str">
        <f>CONCATENATE("(",ROUND((D409/$H410)*100,1),")")</f>
        <v>(36.7)</v>
      </c>
      <c r="F409" s="302">
        <f>'Ind T6'!N170</f>
        <v>6.1556607725035137</v>
      </c>
      <c r="G409" s="299" t="str">
        <f>CONCATENATE("(",ROUND((F409/$H410)*100,1),")")</f>
        <v>(3.9)</v>
      </c>
      <c r="H409" s="302">
        <f t="shared" ref="H409" si="305">SUM(B409,D409,F409)</f>
        <v>113.37882996098695</v>
      </c>
      <c r="I409" s="299" t="str">
        <f>CONCATENATE("(",ROUND((H409/$H410)*100,1),")")</f>
        <v>(71.8)</v>
      </c>
      <c r="K409" s="302">
        <f t="shared" ref="K409:K410" si="306">B414-B409</f>
        <v>2.6700083474298211</v>
      </c>
      <c r="L409" s="302">
        <f t="shared" ref="L409:L410" si="307">D414-D409</f>
        <v>0.52115964250429414</v>
      </c>
      <c r="M409" s="302">
        <f t="shared" ref="M409:M410" si="308">F414-F409</f>
        <v>0.26284488383711313</v>
      </c>
      <c r="N409" s="302">
        <f t="shared" ref="N409:N410" si="309">SUM(K409:M409)</f>
        <v>3.4540128737712283</v>
      </c>
    </row>
    <row r="410" spans="1:14" x14ac:dyDescent="0.2">
      <c r="A410" s="282" t="s">
        <v>363</v>
      </c>
      <c r="B410" s="302">
        <f>SUM(B408:B409)</f>
        <v>79.942226501027164</v>
      </c>
      <c r="C410" s="299" t="str">
        <f>CONCATENATE("(",ROUND((B410/$H410)*100,1),")")</f>
        <v>(50.6)</v>
      </c>
      <c r="D410" s="302">
        <f>SUM(D408:D409)</f>
        <v>66.842059945621855</v>
      </c>
      <c r="E410" s="299" t="str">
        <f>CONCATENATE("(",ROUND((D410/$H410)*100,1),")")</f>
        <v>(42.3)</v>
      </c>
      <c r="F410" s="302">
        <f>SUM(F408:F409)</f>
        <v>11.066713553351029</v>
      </c>
      <c r="G410" s="299" t="str">
        <f>CONCATENATE("(",ROUND((F410/$H410)*100,1),")")</f>
        <v>(7)</v>
      </c>
      <c r="H410" s="302">
        <f>SUM(H408:H409)</f>
        <v>157.85100000000006</v>
      </c>
      <c r="I410" s="299" t="str">
        <f>CONCATENATE("(",ROUND((H410/$H410)*100,1),")")</f>
        <v>(100)</v>
      </c>
      <c r="K410" s="302">
        <f t="shared" si="306"/>
        <v>3.2125567613687736</v>
      </c>
      <c r="L410" s="302">
        <f t="shared" si="307"/>
        <v>0.92460424185557599</v>
      </c>
      <c r="M410" s="302">
        <f t="shared" si="308"/>
        <v>0.51383899677558986</v>
      </c>
      <c r="N410" s="302">
        <f t="shared" si="309"/>
        <v>4.6509999999999394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31.146683438328523</v>
      </c>
      <c r="C413" s="299" t="str">
        <f>CONCATENATE("(",ROUND((B413/$H415)*100,1),")")</f>
        <v>(19.2)</v>
      </c>
      <c r="D413" s="302">
        <f>'Ind T6'!R171</f>
        <v>9.3604268331272884</v>
      </c>
      <c r="E413" s="299" t="str">
        <f>CONCATENATE("(",ROUND((D413/$H415)*100,1),")")</f>
        <v>(5.8)</v>
      </c>
      <c r="F413" s="302">
        <f>'Ind T6'!S171</f>
        <v>5.162046893785992</v>
      </c>
      <c r="G413" s="299" t="str">
        <f>CONCATENATE("(",ROUND((F413/$H415)*100,1),")")</f>
        <v>(3.2)</v>
      </c>
      <c r="H413" s="302">
        <f>SUM(B413,D413,F413)</f>
        <v>45.669157165241806</v>
      </c>
      <c r="I413" s="299" t="str">
        <f>CONCATENATE("(",ROUND((H413/$H415)*100,1),")")</f>
        <v>(28.1)</v>
      </c>
      <c r="K413" s="302">
        <f>B418-B413</f>
        <v>1.4105741081872694</v>
      </c>
      <c r="L413" s="302">
        <f>D418-D413</f>
        <v>0.89473254775552924</v>
      </c>
      <c r="M413" s="302">
        <f>F418-F413</f>
        <v>0.54406171342530651</v>
      </c>
      <c r="N413" s="302">
        <f>SUM(K413:M413)</f>
        <v>2.8493683693681051</v>
      </c>
    </row>
    <row r="414" spans="1:14" x14ac:dyDescent="0.2">
      <c r="A414" s="282" t="s">
        <v>365</v>
      </c>
      <c r="B414" s="302">
        <f>'Ind T6'!Q170</f>
        <v>52.008099824067415</v>
      </c>
      <c r="C414" s="299" t="str">
        <f>CONCATENATE("(",ROUND((B414/$H415)*100,1),")")</f>
        <v>(32)</v>
      </c>
      <c r="D414" s="302">
        <f>'Ind T6'!R170</f>
        <v>58.406237354350139</v>
      </c>
      <c r="E414" s="299" t="str">
        <f>CONCATENATE("(",ROUND((D414/$H415)*100,1),")")</f>
        <v>(35.9)</v>
      </c>
      <c r="F414" s="302">
        <f>'Ind T6'!S170</f>
        <v>6.4185056563406269</v>
      </c>
      <c r="G414" s="299" t="str">
        <f>CONCATENATE("(",ROUND((F414/$H415)*100,1),")")</f>
        <v>(3.9)</v>
      </c>
      <c r="H414" s="302">
        <f t="shared" ref="H414" si="310">SUM(B414,D414,F414)</f>
        <v>116.83284283475818</v>
      </c>
      <c r="I414" s="299" t="str">
        <f>CONCATENATE("(",ROUND((H414/$H415)*100,1),")")</f>
        <v>(71.9)</v>
      </c>
      <c r="K414" s="302">
        <f t="shared" ref="K414:K415" si="311">B419-B414</f>
        <v>6.3505257139069684</v>
      </c>
      <c r="L414" s="302">
        <f t="shared" ref="L414:L415" si="312">D419-D414</f>
        <v>1.5040717004253779</v>
      </c>
      <c r="M414" s="302">
        <f t="shared" ref="M414:M415" si="313">F419-F414</f>
        <v>0.4740342162991853</v>
      </c>
      <c r="N414" s="302">
        <f t="shared" ref="N414:N415" si="314">SUM(K414:M414)</f>
        <v>8.3286316306315307</v>
      </c>
    </row>
    <row r="415" spans="1:14" x14ac:dyDescent="0.2">
      <c r="A415" s="282" t="s">
        <v>363</v>
      </c>
      <c r="B415" s="302">
        <f>SUM(B413:B414)</f>
        <v>83.154783262395938</v>
      </c>
      <c r="C415" s="299" t="str">
        <f>CONCATENATE("(",ROUND((B415/$H415)*100,1),")")</f>
        <v>(51.2)</v>
      </c>
      <c r="D415" s="302">
        <f>SUM(D413:D414)</f>
        <v>67.766664187477431</v>
      </c>
      <c r="E415" s="299" t="str">
        <f>CONCATENATE("(",ROUND((D415/$H415)*100,1),")")</f>
        <v>(41.7)</v>
      </c>
      <c r="F415" s="302">
        <f>SUM(F413:F414)</f>
        <v>11.580552550126619</v>
      </c>
      <c r="G415" s="299" t="str">
        <f>CONCATENATE("(",ROUND((F415/$H415)*100,1),")")</f>
        <v>(7.1)</v>
      </c>
      <c r="H415" s="302">
        <f>SUM(H413:H414)</f>
        <v>162.50199999999998</v>
      </c>
      <c r="I415" s="299" t="str">
        <f>CONCATENATE("(",ROUND((H415/$H415)*100,1),")")</f>
        <v>(100)</v>
      </c>
      <c r="K415" s="302">
        <f t="shared" si="311"/>
        <v>7.7610998220942378</v>
      </c>
      <c r="L415" s="302">
        <f t="shared" si="312"/>
        <v>2.3988042481809089</v>
      </c>
      <c r="M415" s="302">
        <f t="shared" si="313"/>
        <v>1.0180959297244918</v>
      </c>
      <c r="N415" s="302">
        <f t="shared" si="314"/>
        <v>11.177999999999638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32.557257546515793</v>
      </c>
      <c r="C418" s="299" t="str">
        <f>CONCATENATE("(",ROUND((B418/$H420)*100,1),")")</f>
        <v>(18.7)</v>
      </c>
      <c r="D418" s="302">
        <f>'Ind T6'!W171</f>
        <v>10.255159380882818</v>
      </c>
      <c r="E418" s="299" t="str">
        <f>CONCATENATE("(",ROUND((D418/$H420)*100,1),")")</f>
        <v>(5.9)</v>
      </c>
      <c r="F418" s="302">
        <f>'Ind T6'!X171</f>
        <v>5.7061086072112985</v>
      </c>
      <c r="G418" s="299" t="str">
        <f>CONCATENATE("(",ROUND((F418/$H420)*100,1),")")</f>
        <v>(3.3)</v>
      </c>
      <c r="H418" s="302">
        <f>SUM(B418,D418,F418)</f>
        <v>48.518525534609907</v>
      </c>
      <c r="I418" s="299" t="str">
        <f>CONCATENATE("(",ROUND((H418/$H420)*100,1),")")</f>
        <v>(27.9)</v>
      </c>
      <c r="K418" s="302">
        <f>B418-B408</f>
        <v>1.9531225221262183</v>
      </c>
      <c r="L418" s="302">
        <f>D418-D408</f>
        <v>1.2981771471068093</v>
      </c>
      <c r="M418" s="302">
        <f>F418-F408</f>
        <v>0.79505582636378236</v>
      </c>
      <c r="N418" s="302">
        <f>SUM(K418:M418)</f>
        <v>4.04635549559681</v>
      </c>
    </row>
    <row r="419" spans="1:14" x14ac:dyDescent="0.2">
      <c r="A419" s="282" t="s">
        <v>365</v>
      </c>
      <c r="B419" s="302">
        <f>'Ind T6'!V170</f>
        <v>58.358625537974383</v>
      </c>
      <c r="C419" s="299" t="str">
        <f>CONCATENATE("(",ROUND((B419/$H420)*100,1),")")</f>
        <v>(33.6)</v>
      </c>
      <c r="D419" s="302">
        <f>'Ind T6'!W170</f>
        <v>59.910309054775517</v>
      </c>
      <c r="E419" s="299" t="str">
        <f>CONCATENATE("(",ROUND((D419/$H420)*100,1),")")</f>
        <v>(34.5)</v>
      </c>
      <c r="F419" s="302">
        <f>'Ind T6'!X170</f>
        <v>6.8925398726398122</v>
      </c>
      <c r="G419" s="299" t="str">
        <f>CONCATENATE("(",ROUND((F419/$H420)*100,1),")")</f>
        <v>(4)</v>
      </c>
      <c r="H419" s="302">
        <f t="shared" ref="H419" si="315">SUM(B419,D419,F419)</f>
        <v>125.16147446538972</v>
      </c>
      <c r="I419" s="299" t="str">
        <f>CONCATENATE("(",ROUND((H419/$H420)*100,1),")")</f>
        <v>(72.1)</v>
      </c>
      <c r="K419" s="302">
        <f t="shared" ref="K419:K420" si="316">B419-B409</f>
        <v>9.0205340613367895</v>
      </c>
      <c r="L419" s="302">
        <f t="shared" ref="L419:L420" si="317">D419-D409</f>
        <v>2.025231342929672</v>
      </c>
      <c r="M419" s="302">
        <f t="shared" ref="M419:M420" si="318">F419-F409</f>
        <v>0.73687910013629843</v>
      </c>
      <c r="N419" s="302">
        <f t="shared" ref="N419:N420" si="319">SUM(K419:M419)</f>
        <v>11.782644504402761</v>
      </c>
    </row>
    <row r="420" spans="1:14" x14ac:dyDescent="0.2">
      <c r="A420" s="282" t="s">
        <v>363</v>
      </c>
      <c r="B420" s="302">
        <f>SUM(B418:B419)</f>
        <v>90.915883084490176</v>
      </c>
      <c r="C420" s="299" t="str">
        <f>CONCATENATE("(",ROUND((B420/$H420)*100,1),")")</f>
        <v>(52.3)</v>
      </c>
      <c r="D420" s="302">
        <f>SUM(D418:D419)</f>
        <v>70.16546843565834</v>
      </c>
      <c r="E420" s="299" t="str">
        <f>CONCATENATE("(",ROUND((D420/$H420)*100,1),")")</f>
        <v>(40.4)</v>
      </c>
      <c r="F420" s="302">
        <f>SUM(F418:F419)</f>
        <v>12.598648479851111</v>
      </c>
      <c r="G420" s="299" t="str">
        <f>CONCATENATE("(",ROUND((F420/$H420)*100,1),")")</f>
        <v>(7.3)</v>
      </c>
      <c r="H420" s="302">
        <f>SUM(H418:H419)</f>
        <v>173.67999999999961</v>
      </c>
      <c r="I420" s="299" t="str">
        <f>CONCATENATE("(",ROUND((H420/$H420)*100,1),")")</f>
        <v>(100)</v>
      </c>
      <c r="K420" s="302">
        <f t="shared" si="316"/>
        <v>10.973656583463011</v>
      </c>
      <c r="L420" s="302">
        <f t="shared" si="317"/>
        <v>3.3234084900364849</v>
      </c>
      <c r="M420" s="302">
        <f t="shared" si="318"/>
        <v>1.5319349265000817</v>
      </c>
      <c r="N420" s="302">
        <f t="shared" si="319"/>
        <v>15.828999999999578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29.88892550397955</v>
      </c>
      <c r="C429" s="299" t="str">
        <f>CONCATENATE("(",ROUND((B429/$H431)*100,1),")")</f>
        <v>(13.5)</v>
      </c>
      <c r="D429" s="302">
        <f>'Ind T6'!M180</f>
        <v>8.9752060185746245</v>
      </c>
      <c r="E429" s="299" t="str">
        <f>CONCATENATE("(",ROUND((D429/$H431)*100,1),")")</f>
        <v>(4.1)</v>
      </c>
      <c r="F429" s="302">
        <f>'Ind T6'!N180</f>
        <v>7.8406928922092991</v>
      </c>
      <c r="G429" s="299" t="str">
        <f>CONCATENATE("(",ROUND((F429/$H431)*100,1),")")</f>
        <v>(3.5)</v>
      </c>
      <c r="H429" s="302">
        <f>SUM(B429,D429,F429)</f>
        <v>46.704824414763472</v>
      </c>
      <c r="I429" s="299" t="str">
        <f>CONCATENATE("(",ROUND((H429/$H431)*100,1),")")</f>
        <v>(21.1)</v>
      </c>
      <c r="K429" s="302">
        <f>B434-B429</f>
        <v>1.7409353190354047</v>
      </c>
      <c r="L429" s="302">
        <f>D434-D429</f>
        <v>0.7533141062198947</v>
      </c>
      <c r="M429" s="302">
        <f>F434-F429</f>
        <v>3.9125935970524495E-2</v>
      </c>
      <c r="N429" s="302">
        <f>SUM(K429:M429)</f>
        <v>2.5333753612258239</v>
      </c>
    </row>
    <row r="430" spans="1:14" x14ac:dyDescent="0.2">
      <c r="A430" s="282" t="s">
        <v>365</v>
      </c>
      <c r="B430" s="302">
        <f>'Ind T6'!L179</f>
        <v>89.285402324419778</v>
      </c>
      <c r="C430" s="299" t="str">
        <f>CONCATENATE("(",ROUND((B430/$H431)*100,1),")")</f>
        <v>(40.3)</v>
      </c>
      <c r="D430" s="302">
        <f>'Ind T6'!M179</f>
        <v>78.203329152508687</v>
      </c>
      <c r="E430" s="299" t="str">
        <f>CONCATENATE("(",ROUND((D430/$H431)*100,1),")")</f>
        <v>(35.3)</v>
      </c>
      <c r="F430" s="302">
        <f>'Ind T6'!N179</f>
        <v>7.1794441083085303</v>
      </c>
      <c r="G430" s="299" t="str">
        <f>CONCATENATE("(",ROUND((F430/$H431)*100,1),")")</f>
        <v>(3.2)</v>
      </c>
      <c r="H430" s="302">
        <f t="shared" ref="H430" si="320">SUM(B430,D430,F430)</f>
        <v>174.66817558523701</v>
      </c>
      <c r="I430" s="299" t="str">
        <f>CONCATENATE("(",ROUND((H430/$H431)*100,1),")")</f>
        <v>(78.9)</v>
      </c>
      <c r="K430" s="302">
        <f t="shared" ref="K430:K431" si="321">B435-B430</f>
        <v>7.7924510862331005</v>
      </c>
      <c r="L430" s="302">
        <f t="shared" ref="L430:L431" si="322">D435-D430</f>
        <v>1.9507336705407567</v>
      </c>
      <c r="M430" s="302">
        <f t="shared" ref="M430:M431" si="323">F435-F430</f>
        <v>0.85843988199956733</v>
      </c>
      <c r="N430" s="302">
        <f t="shared" ref="N430:N431" si="324">SUM(K430:M430)</f>
        <v>10.601624638773425</v>
      </c>
    </row>
    <row r="431" spans="1:14" x14ac:dyDescent="0.2">
      <c r="A431" s="282" t="s">
        <v>363</v>
      </c>
      <c r="B431" s="302">
        <f>SUM(B429:B430)</f>
        <v>119.17432782839933</v>
      </c>
      <c r="C431" s="299" t="str">
        <f>CONCATENATE("(",ROUND((B431/$H431)*100,1),")")</f>
        <v>(53.8)</v>
      </c>
      <c r="D431" s="302">
        <f>SUM(D429:D430)</f>
        <v>87.178535171083311</v>
      </c>
      <c r="E431" s="299" t="str">
        <f>CONCATENATE("(",ROUND((D431/$H431)*100,1),")")</f>
        <v>(39.4)</v>
      </c>
      <c r="F431" s="302">
        <f>SUM(F429:F430)</f>
        <v>15.020137000517829</v>
      </c>
      <c r="G431" s="299" t="str">
        <f>CONCATENATE("(",ROUND((F431/$H431)*100,1),")")</f>
        <v>(6.8)</v>
      </c>
      <c r="H431" s="302">
        <f>SUM(H429:H430)</f>
        <v>221.37300000000047</v>
      </c>
      <c r="I431" s="299" t="str">
        <f>CONCATENATE("(",ROUND((H431/$H431)*100,1),")")</f>
        <v>(100)</v>
      </c>
      <c r="K431" s="302">
        <f t="shared" si="321"/>
        <v>9.5333864052685158</v>
      </c>
      <c r="L431" s="302">
        <f t="shared" si="322"/>
        <v>2.7040477767606461</v>
      </c>
      <c r="M431" s="302">
        <f t="shared" si="323"/>
        <v>0.89756581797009183</v>
      </c>
      <c r="N431" s="302">
        <f t="shared" si="324"/>
        <v>13.134999999999254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31.629860823014955</v>
      </c>
      <c r="C434" s="299" t="str">
        <f>CONCATENATE("(",ROUND((B434/$H436)*100,1),")")</f>
        <v>(13.5)</v>
      </c>
      <c r="D434" s="302">
        <f>'Ind T6'!R180</f>
        <v>9.7285201247945192</v>
      </c>
      <c r="E434" s="299" t="str">
        <f>CONCATENATE("(",ROUND((D434/$H436)*100,1),")")</f>
        <v>(4.1)</v>
      </c>
      <c r="F434" s="302">
        <f>'Ind T6'!S180</f>
        <v>7.8798188281798236</v>
      </c>
      <c r="G434" s="299" t="str">
        <f>CONCATENATE("(",ROUND((F434/$H436)*100,1),")")</f>
        <v>(3.4)</v>
      </c>
      <c r="H434" s="302">
        <f>SUM(B434,D434,F434)</f>
        <v>49.238199775989294</v>
      </c>
      <c r="I434" s="299" t="str">
        <f>CONCATENATE("(",ROUND((H434/$H436)*100,1),")")</f>
        <v>(21)</v>
      </c>
      <c r="K434" s="302">
        <f>B439-B434</f>
        <v>1.8210368782457032</v>
      </c>
      <c r="L434" s="302">
        <f>D439-D434</f>
        <v>0.95227804744334854</v>
      </c>
      <c r="M434" s="302">
        <f>F439-F434</f>
        <v>-0.40350077398329898</v>
      </c>
      <c r="N434" s="302">
        <f>SUM(K434:M434)</f>
        <v>2.3698141517057527</v>
      </c>
    </row>
    <row r="435" spans="1:14" x14ac:dyDescent="0.2">
      <c r="A435" s="282" t="s">
        <v>365</v>
      </c>
      <c r="B435" s="302">
        <f>'Ind T6'!Q179</f>
        <v>97.077853410652878</v>
      </c>
      <c r="C435" s="299" t="str">
        <f>CONCATENATE("(",ROUND((B435/$H436)*100,1),")")</f>
        <v>(41.4)</v>
      </c>
      <c r="D435" s="302">
        <f>'Ind T6'!R179</f>
        <v>80.154062823049443</v>
      </c>
      <c r="E435" s="299" t="str">
        <f>CONCATENATE("(",ROUND((D435/$H436)*100,1),")")</f>
        <v>(34.2)</v>
      </c>
      <c r="F435" s="302">
        <f>'Ind T6'!S179</f>
        <v>8.0378839903080976</v>
      </c>
      <c r="G435" s="299" t="str">
        <f>CONCATENATE("(",ROUND((F435/$H436)*100,1),")")</f>
        <v>(3.4)</v>
      </c>
      <c r="H435" s="302">
        <f t="shared" ref="H435" si="325">SUM(B435,D435,F435)</f>
        <v>185.26980022401042</v>
      </c>
      <c r="I435" s="299" t="str">
        <f>CONCATENATE("(",ROUND((H435/$H436)*100,1),")")</f>
        <v>(79)</v>
      </c>
      <c r="K435" s="302">
        <f t="shared" ref="K435:K436" si="326">B440-B435</f>
        <v>11.063423081241666</v>
      </c>
      <c r="L435" s="302">
        <f t="shared" ref="L435:L436" si="327">D440-D435</f>
        <v>-1.5468298127365472</v>
      </c>
      <c r="M435" s="302">
        <f t="shared" ref="M435:M436" si="328">F440-F435</f>
        <v>1.1555925797895288</v>
      </c>
      <c r="N435" s="302">
        <f t="shared" ref="N435:N436" si="329">SUM(K435:M435)</f>
        <v>10.672185848294648</v>
      </c>
    </row>
    <row r="436" spans="1:14" x14ac:dyDescent="0.2">
      <c r="A436" s="282" t="s">
        <v>363</v>
      </c>
      <c r="B436" s="302">
        <f>SUM(B434:B435)</f>
        <v>128.70771423366784</v>
      </c>
      <c r="C436" s="299" t="str">
        <f>CONCATENATE("(",ROUND((B436/$H436)*100,1),")")</f>
        <v>(54.9)</v>
      </c>
      <c r="D436" s="302">
        <f>SUM(D434:D435)</f>
        <v>89.882582947843957</v>
      </c>
      <c r="E436" s="299" t="str">
        <f>CONCATENATE("(",ROUND((D436/$H436)*100,1),")")</f>
        <v>(38.3)</v>
      </c>
      <c r="F436" s="302">
        <f>SUM(F434:F435)</f>
        <v>15.917702818487921</v>
      </c>
      <c r="G436" s="299" t="str">
        <f>CONCATENATE("(",ROUND((F436/$H436)*100,1),")")</f>
        <v>(6.8)</v>
      </c>
      <c r="H436" s="302">
        <f>SUM(H434:H435)</f>
        <v>234.50799999999973</v>
      </c>
      <c r="I436" s="299" t="str">
        <f>CONCATENATE("(",ROUND((H436/$H436)*100,1),")")</f>
        <v>(100)</v>
      </c>
      <c r="K436" s="302">
        <f t="shared" si="326"/>
        <v>12.884459959487344</v>
      </c>
      <c r="L436" s="302">
        <f t="shared" si="327"/>
        <v>-0.59455176529318976</v>
      </c>
      <c r="M436" s="302">
        <f t="shared" si="328"/>
        <v>0.7520918058062307</v>
      </c>
      <c r="N436" s="302">
        <f t="shared" si="329"/>
        <v>13.042000000000385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33.450897701260658</v>
      </c>
      <c r="C439" s="299" t="str">
        <f>CONCATENATE("(",ROUND((B439/$H441)*100,1),")")</f>
        <v>(13.5)</v>
      </c>
      <c r="D439" s="302">
        <f>'Ind T6'!W180</f>
        <v>10.680798172237868</v>
      </c>
      <c r="E439" s="299" t="str">
        <f>CONCATENATE("(",ROUND((D439/$H441)*100,1),")")</f>
        <v>(4.3)</v>
      </c>
      <c r="F439" s="302">
        <f>'Ind T6'!X180</f>
        <v>7.4763180541965246</v>
      </c>
      <c r="G439" s="299" t="str">
        <f>CONCATENATE("(",ROUND((F439/$H441)*100,1),")")</f>
        <v>(3)</v>
      </c>
      <c r="H439" s="302">
        <f>SUM(B439,D439,F439)</f>
        <v>51.608013927695055</v>
      </c>
      <c r="I439" s="299" t="str">
        <f>CONCATENATE("(",ROUND((H439/$H441)*100,1),")")</f>
        <v>(20.8)</v>
      </c>
      <c r="K439" s="302">
        <f>B439-B429</f>
        <v>3.5619721972811078</v>
      </c>
      <c r="L439" s="302">
        <f>D439-D429</f>
        <v>1.7055921536632432</v>
      </c>
      <c r="M439" s="302">
        <f>F439-F429</f>
        <v>-0.36437483801277448</v>
      </c>
      <c r="N439" s="302">
        <f>SUM(K439:M439)</f>
        <v>4.9031895129315766</v>
      </c>
    </row>
    <row r="440" spans="1:14" x14ac:dyDescent="0.2">
      <c r="A440" s="282" t="s">
        <v>365</v>
      </c>
      <c r="B440" s="302">
        <f>'Ind T6'!V179</f>
        <v>108.14127649189454</v>
      </c>
      <c r="C440" s="299" t="str">
        <f>CONCATENATE("(",ROUND((B440/$H441)*100,1),")")</f>
        <v>(43.7)</v>
      </c>
      <c r="D440" s="302">
        <f>'Ind T6'!W179</f>
        <v>78.607233010312896</v>
      </c>
      <c r="E440" s="299" t="str">
        <f>CONCATENATE("(",ROUND((D440/$H441)*100,1),")")</f>
        <v>(31.8)</v>
      </c>
      <c r="F440" s="302">
        <f>'Ind T6'!X179</f>
        <v>9.1934765700976264</v>
      </c>
      <c r="G440" s="299" t="str">
        <f>CONCATENATE("(",ROUND((F440/$H441)*100,1),")")</f>
        <v>(3.7)</v>
      </c>
      <c r="H440" s="302">
        <f t="shared" ref="H440" si="330">SUM(B440,D440,F440)</f>
        <v>195.94198607230507</v>
      </c>
      <c r="I440" s="299" t="str">
        <f>CONCATENATE("(",ROUND((H440/$H441)*100,1),")")</f>
        <v>(79.2)</v>
      </c>
      <c r="K440" s="302">
        <f t="shared" ref="K440:K441" si="331">B440-B430</f>
        <v>18.855874167474767</v>
      </c>
      <c r="L440" s="302">
        <f t="shared" ref="L440:L441" si="332">D440-D430</f>
        <v>0.40390385780420957</v>
      </c>
      <c r="M440" s="302">
        <f t="shared" ref="M440:M441" si="333">F440-F430</f>
        <v>2.0140324617890961</v>
      </c>
      <c r="N440" s="302">
        <f t="shared" ref="N440:N441" si="334">SUM(K440:M440)</f>
        <v>21.273810487068072</v>
      </c>
    </row>
    <row r="441" spans="1:14" x14ac:dyDescent="0.2">
      <c r="A441" s="282" t="s">
        <v>363</v>
      </c>
      <c r="B441" s="302">
        <f>SUM(B439:B440)</f>
        <v>141.59217419315519</v>
      </c>
      <c r="C441" s="299" t="str">
        <f>CONCATENATE("(",ROUND((B441/$H441)*100,1),")")</f>
        <v>(57.2)</v>
      </c>
      <c r="D441" s="302">
        <f>SUM(D439:D440)</f>
        <v>89.288031182550768</v>
      </c>
      <c r="E441" s="299" t="str">
        <f>CONCATENATE("(",ROUND((D441/$H441)*100,1),")")</f>
        <v>(36.1)</v>
      </c>
      <c r="F441" s="302">
        <f>SUM(F439:F440)</f>
        <v>16.669794624294152</v>
      </c>
      <c r="G441" s="299" t="str">
        <f>CONCATENATE("(",ROUND((F441/$H441)*100,1),")")</f>
        <v>(6.7)</v>
      </c>
      <c r="H441" s="302">
        <f>SUM(H439:H440)</f>
        <v>247.55000000000013</v>
      </c>
      <c r="I441" s="299" t="str">
        <f>CONCATENATE("(",ROUND((H441/$H441)*100,1),")")</f>
        <v>(100)</v>
      </c>
      <c r="K441" s="302">
        <f t="shared" si="331"/>
        <v>22.41784636475586</v>
      </c>
      <c r="L441" s="302">
        <f t="shared" si="332"/>
        <v>2.1094960114674564</v>
      </c>
      <c r="M441" s="302">
        <f t="shared" si="333"/>
        <v>1.6496576237763225</v>
      </c>
      <c r="N441" s="302">
        <f t="shared" si="334"/>
        <v>26.176999999999637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7.4847968626988566</v>
      </c>
      <c r="C450" s="299" t="str">
        <f>CONCATENATE("(",ROUND((B450/$H452)*100,1),")")</f>
        <v>(18.6)</v>
      </c>
      <c r="D450" s="302">
        <f>'Ind T6'!M189</f>
        <v>5.7352504093711421</v>
      </c>
      <c r="E450" s="299" t="str">
        <f>CONCATENATE("(",ROUND((D450/$H452)*100,1),")")</f>
        <v>(14.2)</v>
      </c>
      <c r="F450" s="302">
        <f>'Ind T6'!N189</f>
        <v>7.0276936498906339</v>
      </c>
      <c r="G450" s="299" t="str">
        <f>CONCATENATE("(",ROUND((F450/$H452)*100,1),")")</f>
        <v>(17.4)</v>
      </c>
      <c r="H450" s="302">
        <f>SUM(B450,D450,F450)</f>
        <v>20.247740921960631</v>
      </c>
      <c r="I450" s="299" t="str">
        <f>CONCATENATE("(",ROUND((H450/$H452)*100,1),")")</f>
        <v>(50.3)</v>
      </c>
      <c r="K450" s="302">
        <f>B455-B450</f>
        <v>-0.3226480444579618</v>
      </c>
      <c r="L450" s="302">
        <f>D455-D450</f>
        <v>-6.6298531490973645E-2</v>
      </c>
      <c r="M450" s="302">
        <f>F455-F450</f>
        <v>-0.98915431842215007</v>
      </c>
      <c r="N450" s="302">
        <f>SUM(K450:M450)</f>
        <v>-1.3781008943710855</v>
      </c>
    </row>
    <row r="451" spans="1:14" x14ac:dyDescent="0.2">
      <c r="A451" s="282" t="s">
        <v>365</v>
      </c>
      <c r="B451" s="302">
        <f>'Ind T6'!L188</f>
        <v>6.7674881818814034</v>
      </c>
      <c r="C451" s="299" t="str">
        <f>CONCATENATE("(",ROUND((B451/$H452)*100,1),")")</f>
        <v>(16.8)</v>
      </c>
      <c r="D451" s="302">
        <f>'Ind T6'!M188</f>
        <v>10.021397792085901</v>
      </c>
      <c r="E451" s="299" t="str">
        <f>CONCATENATE("(",ROUND((D451/$H452)*100,1),")")</f>
        <v>(24.9)</v>
      </c>
      <c r="F451" s="302">
        <f>'Ind T6'!N188</f>
        <v>3.2533731040720295</v>
      </c>
      <c r="G451" s="299" t="str">
        <f>CONCATENATE("(",ROUND((F451/$H452)*100,1),")")</f>
        <v>(8.1)</v>
      </c>
      <c r="H451" s="302">
        <f t="shared" ref="H451" si="335">SUM(B451,D451,F451)</f>
        <v>20.042259078039333</v>
      </c>
      <c r="I451" s="299" t="str">
        <f>CONCATENATE("(",ROUND((H451/$H452)*100,1),")")</f>
        <v>(49.7)</v>
      </c>
      <c r="K451" s="302">
        <f t="shared" ref="K451:K452" si="336">B456-B451</f>
        <v>-0.71463197681308888</v>
      </c>
      <c r="L451" s="302">
        <f t="shared" ref="L451:L452" si="337">D456-D451</f>
        <v>-0.4439392924765464</v>
      </c>
      <c r="M451" s="302">
        <f t="shared" ref="M451:M452" si="338">F456-F451</f>
        <v>-0.59732783633923869</v>
      </c>
      <c r="N451" s="302">
        <f t="shared" ref="N451:N452" si="339">SUM(K451:M451)</f>
        <v>-1.755899105628874</v>
      </c>
    </row>
    <row r="452" spans="1:14" x14ac:dyDescent="0.2">
      <c r="A452" s="282" t="s">
        <v>363</v>
      </c>
      <c r="B452" s="302">
        <f>SUM(B450:B451)</f>
        <v>14.25228504458026</v>
      </c>
      <c r="C452" s="299" t="str">
        <f>CONCATENATE("(",ROUND((B452/$H452)*100,1),")")</f>
        <v>(35.4)</v>
      </c>
      <c r="D452" s="302">
        <f>SUM(D450:D451)</f>
        <v>15.756648201457043</v>
      </c>
      <c r="E452" s="299" t="str">
        <f>CONCATENATE("(",ROUND((D452/$H452)*100,1),")")</f>
        <v>(39.1)</v>
      </c>
      <c r="F452" s="302">
        <f>SUM(F450:F451)</f>
        <v>10.281066753962664</v>
      </c>
      <c r="G452" s="299" t="str">
        <f>CONCATENATE("(",ROUND((F452/$H452)*100,1),")")</f>
        <v>(25.5)</v>
      </c>
      <c r="H452" s="302">
        <f>SUM(H450:H451)</f>
        <v>40.289999999999964</v>
      </c>
      <c r="I452" s="299" t="str">
        <f>CONCATENATE("(",ROUND((H452/$H452)*100,1),")")</f>
        <v>(100)</v>
      </c>
      <c r="K452" s="302">
        <f t="shared" si="336"/>
        <v>-1.0372800212710498</v>
      </c>
      <c r="L452" s="302">
        <f t="shared" si="337"/>
        <v>-0.51023782396752004</v>
      </c>
      <c r="M452" s="302">
        <f t="shared" si="338"/>
        <v>-1.5864821547613897</v>
      </c>
      <c r="N452" s="302">
        <f t="shared" si="339"/>
        <v>-3.1339999999999595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7.1621488182408948</v>
      </c>
      <c r="C455" s="299" t="str">
        <f>CONCATENATE("(",ROUND((B455/$H457)*100,1),")")</f>
        <v>(19.3)</v>
      </c>
      <c r="D455" s="302">
        <f>'Ind T6'!R189</f>
        <v>5.6689518778801684</v>
      </c>
      <c r="E455" s="299" t="str">
        <f>CONCATENATE("(",ROUND((D455/$H457)*100,1),")")</f>
        <v>(15.3)</v>
      </c>
      <c r="F455" s="302">
        <f>'Ind T6'!S189</f>
        <v>6.0385393314684839</v>
      </c>
      <c r="G455" s="299" t="str">
        <f>CONCATENATE("(",ROUND((F455/$H457)*100,1),")")</f>
        <v>(16.3)</v>
      </c>
      <c r="H455" s="302">
        <f>SUM(B455,D455,F455)</f>
        <v>18.869640027589547</v>
      </c>
      <c r="I455" s="299" t="str">
        <f>CONCATENATE("(",ROUND((H455/$H457)*100,1),")")</f>
        <v>(50.8)</v>
      </c>
      <c r="K455" s="302">
        <f>B460-B455</f>
        <v>0.44834001803863366</v>
      </c>
      <c r="L455" s="302">
        <f>D460-D455</f>
        <v>0.56366326610079831</v>
      </c>
      <c r="M455" s="302">
        <f>F460-F455</f>
        <v>0.34792878134196403</v>
      </c>
      <c r="N455" s="302">
        <f>SUM(K455:M455)</f>
        <v>1.359932065481396</v>
      </c>
    </row>
    <row r="456" spans="1:14" x14ac:dyDescent="0.2">
      <c r="A456" s="282" t="s">
        <v>365</v>
      </c>
      <c r="B456" s="302">
        <f>'Ind T6'!Q188</f>
        <v>6.0528562050683146</v>
      </c>
      <c r="C456" s="299" t="str">
        <f>CONCATENATE("(",ROUND((B456/$H457)*100,1),")")</f>
        <v>(16.3)</v>
      </c>
      <c r="D456" s="302">
        <f>'Ind T6'!R188</f>
        <v>9.5774584996093548</v>
      </c>
      <c r="E456" s="299" t="str">
        <f>CONCATENATE("(",ROUND((D456/$H457)*100,1),")")</f>
        <v>(25.8)</v>
      </c>
      <c r="F456" s="302">
        <f>'Ind T6'!S188</f>
        <v>2.6560452677327908</v>
      </c>
      <c r="G456" s="299" t="str">
        <f>CONCATENATE("(",ROUND((F456/$H457)*100,1),")")</f>
        <v>(7.1)</v>
      </c>
      <c r="H456" s="302">
        <f t="shared" ref="H456" si="340">SUM(B456,D456,F456)</f>
        <v>18.286359972410459</v>
      </c>
      <c r="I456" s="299" t="str">
        <f>CONCATENATE("(",ROUND((H456/$H457)*100,1),")")</f>
        <v>(49.2)</v>
      </c>
      <c r="K456" s="302">
        <f t="shared" ref="K456:K457" si="341">B461-B456</f>
        <v>-6.3579939448509926E-2</v>
      </c>
      <c r="L456" s="302">
        <f t="shared" ref="L456:L457" si="342">D461-D456</f>
        <v>0.48682818798599925</v>
      </c>
      <c r="M456" s="302">
        <f t="shared" ref="M456:M457" si="343">F461-F456</f>
        <v>0.22581968598108437</v>
      </c>
      <c r="N456" s="302">
        <f t="shared" ref="N456:N457" si="344">SUM(K456:M456)</f>
        <v>0.6490679345185737</v>
      </c>
    </row>
    <row r="457" spans="1:14" x14ac:dyDescent="0.2">
      <c r="A457" s="282" t="s">
        <v>363</v>
      </c>
      <c r="B457" s="302">
        <f>SUM(B455:B456)</f>
        <v>13.21500502330921</v>
      </c>
      <c r="C457" s="299" t="str">
        <f>CONCATENATE("(",ROUND((B457/$H457)*100,1),")")</f>
        <v>(35.6)</v>
      </c>
      <c r="D457" s="302">
        <f>SUM(D455:D456)</f>
        <v>15.246410377489523</v>
      </c>
      <c r="E457" s="299" t="str">
        <f>CONCATENATE("(",ROUND((D457/$H457)*100,1),")")</f>
        <v>(41)</v>
      </c>
      <c r="F457" s="302">
        <f>SUM(F455:F456)</f>
        <v>8.6945845992012742</v>
      </c>
      <c r="G457" s="299" t="str">
        <f>CONCATENATE("(",ROUND((F457/$H457)*100,1),")")</f>
        <v>(23.4)</v>
      </c>
      <c r="H457" s="302">
        <f>SUM(H455:H456)</f>
        <v>37.156000000000006</v>
      </c>
      <c r="I457" s="299" t="str">
        <f>CONCATENATE("(",ROUND((H457/$H457)*100,1),")")</f>
        <v>(100)</v>
      </c>
      <c r="K457" s="302">
        <f t="shared" si="341"/>
        <v>0.38476007859012284</v>
      </c>
      <c r="L457" s="302">
        <f t="shared" si="342"/>
        <v>1.0504914540867976</v>
      </c>
      <c r="M457" s="302">
        <f t="shared" si="343"/>
        <v>0.57374846732304974</v>
      </c>
      <c r="N457" s="302">
        <f t="shared" si="344"/>
        <v>2.0089999999999701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7.6104888362795284</v>
      </c>
      <c r="C460" s="299" t="str">
        <f>CONCATENATE("(",ROUND((B460/$H462)*100,1),")")</f>
        <v>(19.4)</v>
      </c>
      <c r="D460" s="302">
        <f>'Ind T6'!W189</f>
        <v>6.2326151439809667</v>
      </c>
      <c r="E460" s="299" t="str">
        <f>CONCATENATE("(",ROUND((D460/$H462)*100,1),")")</f>
        <v>(15.9)</v>
      </c>
      <c r="F460" s="302">
        <f>'Ind T6'!X189</f>
        <v>6.3864681128104479</v>
      </c>
      <c r="G460" s="299" t="str">
        <f>CONCATENATE("(",ROUND((F460/$H462)*100,1),")")</f>
        <v>(16.3)</v>
      </c>
      <c r="H460" s="302">
        <f>SUM(B460,D460,F460)</f>
        <v>20.229572093070942</v>
      </c>
      <c r="I460" s="299" t="str">
        <f>CONCATENATE("(",ROUND((H460/$H462)*100,1),")")</f>
        <v>(51.7)</v>
      </c>
      <c r="K460" s="302">
        <f>B460-B450</f>
        <v>0.12569197358067186</v>
      </c>
      <c r="L460" s="302">
        <f>D460-D450</f>
        <v>0.49736473460982467</v>
      </c>
      <c r="M460" s="302">
        <f>F460-F450</f>
        <v>-0.64122553708018604</v>
      </c>
      <c r="N460" s="302">
        <f>SUM(K460:M460)</f>
        <v>-1.8168828889689514E-2</v>
      </c>
    </row>
    <row r="461" spans="1:14" x14ac:dyDescent="0.2">
      <c r="A461" s="282" t="s">
        <v>365</v>
      </c>
      <c r="B461" s="302">
        <f>'Ind T6'!V188</f>
        <v>5.9892762656198046</v>
      </c>
      <c r="C461" s="299" t="str">
        <f>CONCATENATE("(",ROUND((B461/$H462)*100,1),")")</f>
        <v>(15.3)</v>
      </c>
      <c r="D461" s="302">
        <f>'Ind T6'!W188</f>
        <v>10.064286687595354</v>
      </c>
      <c r="E461" s="299" t="str">
        <f>CONCATENATE("(",ROUND((D461/$H462)*100,1),")")</f>
        <v>(25.7)</v>
      </c>
      <c r="F461" s="302">
        <f>'Ind T6'!X188</f>
        <v>2.8818649537138752</v>
      </c>
      <c r="G461" s="299" t="str">
        <f>CONCATENATE("(",ROUND((F461/$H462)*100,1),")")</f>
        <v>(7.4)</v>
      </c>
      <c r="H461" s="302">
        <f t="shared" ref="H461" si="345">SUM(B461,D461,F461)</f>
        <v>18.935427906929036</v>
      </c>
      <c r="I461" s="299" t="str">
        <f>CONCATENATE("(",ROUND((H461/$H462)*100,1),")")</f>
        <v>(48.3)</v>
      </c>
      <c r="K461" s="302">
        <f t="shared" ref="K461:K462" si="346">B461-B451</f>
        <v>-0.7782119162615988</v>
      </c>
      <c r="L461" s="302">
        <f t="shared" ref="L461:L462" si="347">D461-D451</f>
        <v>4.2888895509452851E-2</v>
      </c>
      <c r="M461" s="302">
        <f t="shared" ref="M461:M462" si="348">F461-F451</f>
        <v>-0.37150815035815432</v>
      </c>
      <c r="N461" s="302">
        <f t="shared" ref="N461:N462" si="349">SUM(K461:M461)</f>
        <v>-1.1068311711103003</v>
      </c>
    </row>
    <row r="462" spans="1:14" x14ac:dyDescent="0.2">
      <c r="A462" s="282" t="s">
        <v>363</v>
      </c>
      <c r="B462" s="302">
        <f>SUM(B460:B461)</f>
        <v>13.599765101899333</v>
      </c>
      <c r="C462" s="299" t="str">
        <f>CONCATENATE("(",ROUND((B462/$H462)*100,1),")")</f>
        <v>(34.7)</v>
      </c>
      <c r="D462" s="302">
        <f>SUM(D460:D461)</f>
        <v>16.296901831576321</v>
      </c>
      <c r="E462" s="299" t="str">
        <f>CONCATENATE("(",ROUND((D462/$H462)*100,1),")")</f>
        <v>(41.6)</v>
      </c>
      <c r="F462" s="302">
        <f>SUM(F460:F461)</f>
        <v>9.268333066524324</v>
      </c>
      <c r="G462" s="299" t="str">
        <f>CONCATENATE("(",ROUND((F462/$H462)*100,1),")")</f>
        <v>(23.7)</v>
      </c>
      <c r="H462" s="302">
        <f>SUM(H460:H461)</f>
        <v>39.164999999999978</v>
      </c>
      <c r="I462" s="299" t="str">
        <f>CONCATENATE("(",ROUND((H462/$H462)*100,1),")")</f>
        <v>(100)</v>
      </c>
      <c r="K462" s="302">
        <f t="shared" si="346"/>
        <v>-0.65251994268092695</v>
      </c>
      <c r="L462" s="302">
        <f t="shared" si="347"/>
        <v>0.54025363011927752</v>
      </c>
      <c r="M462" s="302">
        <f t="shared" si="348"/>
        <v>-1.0127336874383399</v>
      </c>
      <c r="N462" s="302">
        <f t="shared" si="349"/>
        <v>-1.1249999999999893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9.3126908217489834</v>
      </c>
      <c r="C471" s="299" t="str">
        <f>CONCATENATE("(",ROUND((B471/$H473)*100,1),")")</f>
        <v>(20.4)</v>
      </c>
      <c r="D471" s="302">
        <f>'Ind T6'!M198</f>
        <v>4.0161274471752817</v>
      </c>
      <c r="E471" s="299" t="str">
        <f>CONCATENATE("(",ROUND((D471/$H473)*100,1),")")</f>
        <v>(8.8)</v>
      </c>
      <c r="F471" s="302">
        <f>'Ind T6'!N198</f>
        <v>2.394320686972959</v>
      </c>
      <c r="G471" s="299" t="str">
        <f>CONCATENATE("(",ROUND((F471/$H473)*100,1),")")</f>
        <v>(5.2)</v>
      </c>
      <c r="H471" s="302">
        <f>SUM(B471,D471,F471)</f>
        <v>15.723138955897225</v>
      </c>
      <c r="I471" s="299" t="str">
        <f>CONCATENATE("(",ROUND((H471/$H473)*100,1),")")</f>
        <v>(34.4)</v>
      </c>
      <c r="K471" s="302">
        <f>B476-B471</f>
        <v>9.7988364049756527E-2</v>
      </c>
      <c r="L471" s="302">
        <f>D476-D471</f>
        <v>-0.10102464832363767</v>
      </c>
      <c r="M471" s="302">
        <f>F476-F471</f>
        <v>2.2526274373702471E-2</v>
      </c>
      <c r="N471" s="302">
        <f>SUM(K471:M471)</f>
        <v>1.948999009982133E-2</v>
      </c>
    </row>
    <row r="472" spans="1:14" x14ac:dyDescent="0.2">
      <c r="A472" s="282" t="s">
        <v>365</v>
      </c>
      <c r="B472" s="302">
        <f>'Ind T6'!L197</f>
        <v>10.534656658070524</v>
      </c>
      <c r="C472" s="299" t="str">
        <f>CONCATENATE("(",ROUND((B472/$H473)*100,1),")")</f>
        <v>(23.1)</v>
      </c>
      <c r="D472" s="302">
        <f>'Ind T6'!M197</f>
        <v>8.8413864535506033</v>
      </c>
      <c r="E472" s="299" t="str">
        <f>CONCATENATE("(",ROUND((D472/$H473)*100,1),")")</f>
        <v>(19.4)</v>
      </c>
      <c r="F472" s="302">
        <f>'Ind T6'!N197</f>
        <v>10.574817932481638</v>
      </c>
      <c r="G472" s="299" t="str">
        <f>CONCATENATE("(",ROUND((F472/$H473)*100,1),")")</f>
        <v>(23.2)</v>
      </c>
      <c r="H472" s="302">
        <f t="shared" ref="H472" si="350">SUM(B472,D472,F472)</f>
        <v>29.950861044102766</v>
      </c>
      <c r="I472" s="299" t="str">
        <f>CONCATENATE("(",ROUND((H472/$H473)*100,1),")")</f>
        <v>(65.6)</v>
      </c>
      <c r="K472" s="302">
        <f t="shared" ref="K472:K473" si="351">B477-B472</f>
        <v>-0.54963620954016079</v>
      </c>
      <c r="L472" s="302">
        <f t="shared" ref="L472:L473" si="352">D477-D472</f>
        <v>-0.31440020967577631</v>
      </c>
      <c r="M472" s="302">
        <f t="shared" ref="M472:M473" si="353">F477-F472</f>
        <v>-0.19645357088385218</v>
      </c>
      <c r="N472" s="302">
        <f t="shared" ref="N472:N473" si="354">SUM(K472:M472)</f>
        <v>-1.0604899900997893</v>
      </c>
    </row>
    <row r="473" spans="1:14" x14ac:dyDescent="0.2">
      <c r="A473" s="282" t="s">
        <v>363</v>
      </c>
      <c r="B473" s="302">
        <f>SUM(B471:B472)</f>
        <v>19.847347479819508</v>
      </c>
      <c r="C473" s="299" t="str">
        <f>CONCATENATE("(",ROUND((B473/$H473)*100,1),")")</f>
        <v>(43.5)</v>
      </c>
      <c r="D473" s="302">
        <f>SUM(D471:D472)</f>
        <v>12.857513900725884</v>
      </c>
      <c r="E473" s="299" t="str">
        <f>CONCATENATE("(",ROUND((D473/$H473)*100,1),")")</f>
        <v>(28.2)</v>
      </c>
      <c r="F473" s="302">
        <f>SUM(F471:F472)</f>
        <v>12.969138619454597</v>
      </c>
      <c r="G473" s="299" t="str">
        <f>CONCATENATE("(",ROUND((F473/$H473)*100,1),")")</f>
        <v>(28.4)</v>
      </c>
      <c r="H473" s="302">
        <f>SUM(H471:H472)</f>
        <v>45.673999999999992</v>
      </c>
      <c r="I473" s="299" t="str">
        <f>CONCATENATE("(",ROUND((H473/$H473)*100,1),")")</f>
        <v>(100)</v>
      </c>
      <c r="K473" s="302">
        <f t="shared" si="351"/>
        <v>-0.45164784549040249</v>
      </c>
      <c r="L473" s="302">
        <f t="shared" si="352"/>
        <v>-0.41542485799941353</v>
      </c>
      <c r="M473" s="302">
        <f t="shared" si="353"/>
        <v>-0.1739272965101506</v>
      </c>
      <c r="N473" s="302">
        <f t="shared" si="354"/>
        <v>-1.0409999999999666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9.41067918579874</v>
      </c>
      <c r="C476" s="299" t="str">
        <f>CONCATENATE("(",ROUND((B476/$H478)*100,1),")")</f>
        <v>(21.1)</v>
      </c>
      <c r="D476" s="302">
        <f>'Ind T6'!R198</f>
        <v>3.915102798851644</v>
      </c>
      <c r="E476" s="299" t="str">
        <f>CONCATENATE("(",ROUND((D476/$H478)*100,1),")")</f>
        <v>(8.8)</v>
      </c>
      <c r="F476" s="302">
        <f>'Ind T6'!S198</f>
        <v>2.4168469613466614</v>
      </c>
      <c r="G476" s="299" t="str">
        <f>CONCATENATE("(",ROUND((F476/$H478)*100,1),")")</f>
        <v>(5.4)</v>
      </c>
      <c r="H476" s="302">
        <f>SUM(B476,D476,F476)</f>
        <v>15.742628945997044</v>
      </c>
      <c r="I476" s="299" t="str">
        <f>CONCATENATE("(",ROUND((H476/$H478)*100,1),")")</f>
        <v>(35.3)</v>
      </c>
      <c r="K476" s="302">
        <f>B481-B476</f>
        <v>0.51457865635679312</v>
      </c>
      <c r="L476" s="302">
        <f>D481-D476</f>
        <v>3.8914595654810036E-2</v>
      </c>
      <c r="M476" s="302">
        <f>F481-F476</f>
        <v>0.12197994195418316</v>
      </c>
      <c r="N476" s="302">
        <f>SUM(K476:M476)</f>
        <v>0.67547319396578631</v>
      </c>
    </row>
    <row r="477" spans="1:14" x14ac:dyDescent="0.2">
      <c r="A477" s="282" t="s">
        <v>365</v>
      </c>
      <c r="B477" s="302">
        <f>'Ind T6'!Q197</f>
        <v>9.9850204485303635</v>
      </c>
      <c r="C477" s="299" t="str">
        <f>CONCATENATE("(",ROUND((B477/$H478)*100,1),")")</f>
        <v>(22.4)</v>
      </c>
      <c r="D477" s="302">
        <f>'Ind T6'!R197</f>
        <v>8.526986243874827</v>
      </c>
      <c r="E477" s="299" t="str">
        <f>CONCATENATE("(",ROUND((D477/$H478)*100,1),")")</f>
        <v>(19.1)</v>
      </c>
      <c r="F477" s="302">
        <f>'Ind T6'!S197</f>
        <v>10.378364361597786</v>
      </c>
      <c r="G477" s="299" t="str">
        <f>CONCATENATE("(",ROUND((F477/$H478)*100,1),")")</f>
        <v>(23.3)</v>
      </c>
      <c r="H477" s="302">
        <f t="shared" ref="H477" si="355">SUM(B477,D477,F477)</f>
        <v>28.890371054002976</v>
      </c>
      <c r="I477" s="299" t="str">
        <f>CONCATENATE("(",ROUND((H477/$H478)*100,1),")")</f>
        <v>(64.7)</v>
      </c>
      <c r="K477" s="302">
        <f t="shared" ref="K477:K478" si="356">B482-B477</f>
        <v>-0.39034826658794763</v>
      </c>
      <c r="L477" s="302">
        <f t="shared" ref="L477:L478" si="357">D482-D477</f>
        <v>-0.21799067215698464</v>
      </c>
      <c r="M477" s="302">
        <f t="shared" ref="M477:M478" si="358">F482-F477</f>
        <v>-9.4134255220891916E-2</v>
      </c>
      <c r="N477" s="302">
        <f t="shared" ref="N477:N478" si="359">SUM(K477:M477)</f>
        <v>-0.70247319396582419</v>
      </c>
    </row>
    <row r="478" spans="1:14" x14ac:dyDescent="0.2">
      <c r="A478" s="282" t="s">
        <v>363</v>
      </c>
      <c r="B478" s="302">
        <f>SUM(B476:B477)</f>
        <v>19.395699634329105</v>
      </c>
      <c r="C478" s="299" t="str">
        <f>CONCATENATE("(",ROUND((B478/$H478)*100,1),")")</f>
        <v>(43.5)</v>
      </c>
      <c r="D478" s="302">
        <f>SUM(D476:D477)</f>
        <v>12.442089042726471</v>
      </c>
      <c r="E478" s="299" t="str">
        <f>CONCATENATE("(",ROUND((D478/$H478)*100,1),")")</f>
        <v>(27.9)</v>
      </c>
      <c r="F478" s="302">
        <f>SUM(F476:F477)</f>
        <v>12.795211322944446</v>
      </c>
      <c r="G478" s="299" t="str">
        <f>CONCATENATE("(",ROUND((F478/$H478)*100,1),")")</f>
        <v>(28.7)</v>
      </c>
      <c r="H478" s="302">
        <f>SUM(H476:H477)</f>
        <v>44.633000000000024</v>
      </c>
      <c r="I478" s="299" t="str">
        <f>CONCATENATE("(",ROUND((H478/$H478)*100,1),")")</f>
        <v>(100)</v>
      </c>
      <c r="K478" s="302">
        <f t="shared" si="356"/>
        <v>0.12423038976884371</v>
      </c>
      <c r="L478" s="302">
        <f t="shared" si="357"/>
        <v>-0.17907607650217372</v>
      </c>
      <c r="M478" s="302">
        <f t="shared" si="358"/>
        <v>2.7845686733291686E-2</v>
      </c>
      <c r="N478" s="302">
        <f t="shared" si="359"/>
        <v>-2.7000000000038327E-2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9.9252578421555331</v>
      </c>
      <c r="C481" s="299" t="str">
        <f>CONCATENATE("(",ROUND((B481/$H483)*100,1),")")</f>
        <v>(22.3)</v>
      </c>
      <c r="D481" s="302">
        <f>'Ind T6'!W198</f>
        <v>3.9540173945064541</v>
      </c>
      <c r="E481" s="299" t="str">
        <f>CONCATENATE("(",ROUND((D481/$H483)*100,1),")")</f>
        <v>(8.9)</v>
      </c>
      <c r="F481" s="302">
        <f>'Ind T6'!X198</f>
        <v>2.5388269033008446</v>
      </c>
      <c r="G481" s="299" t="str">
        <f>CONCATENATE("(",ROUND((F481/$H483)*100,1),")")</f>
        <v>(5.7)</v>
      </c>
      <c r="H481" s="302">
        <f>SUM(B481,D481,F481)</f>
        <v>16.418102139962834</v>
      </c>
      <c r="I481" s="299" t="str">
        <f>CONCATENATE("(",ROUND((H481/$H483)*100,1),")")</f>
        <v>(36.8)</v>
      </c>
      <c r="K481" s="302">
        <f>B481-B471</f>
        <v>0.61256702040654964</v>
      </c>
      <c r="L481" s="302">
        <f>D481-D471</f>
        <v>-6.2110052668827631E-2</v>
      </c>
      <c r="M481" s="302">
        <f>F481-F471</f>
        <v>0.14450621632788563</v>
      </c>
      <c r="N481" s="302">
        <f>SUM(K481:M481)</f>
        <v>0.69496318406560764</v>
      </c>
    </row>
    <row r="482" spans="1:14" x14ac:dyDescent="0.2">
      <c r="A482" s="282" t="s">
        <v>365</v>
      </c>
      <c r="B482" s="302">
        <f>'Ind T6'!V197</f>
        <v>9.5946721819424159</v>
      </c>
      <c r="C482" s="299" t="str">
        <f>CONCATENATE("(",ROUND((B482/$H483)*100,1),")")</f>
        <v>(21.5)</v>
      </c>
      <c r="D482" s="302">
        <f>'Ind T6'!W197</f>
        <v>8.3089955717178423</v>
      </c>
      <c r="E482" s="299" t="str">
        <f>CONCATENATE("(",ROUND((D482/$H483)*100,1),")")</f>
        <v>(18.6)</v>
      </c>
      <c r="F482" s="302">
        <f>'Ind T6'!X197</f>
        <v>10.284230106376894</v>
      </c>
      <c r="G482" s="299" t="str">
        <f>CONCATENATE("(",ROUND((F482/$H483)*100,1),")")</f>
        <v>(23.1)</v>
      </c>
      <c r="H482" s="302">
        <f t="shared" ref="H482" si="360">SUM(B482,D482,F482)</f>
        <v>28.187897860037154</v>
      </c>
      <c r="I482" s="299" t="str">
        <f>CONCATENATE("(",ROUND((H482/$H483)*100,1),")")</f>
        <v>(63.2)</v>
      </c>
      <c r="K482" s="302">
        <f t="shared" ref="K482:K483" si="361">B482-B472</f>
        <v>-0.93998447612810843</v>
      </c>
      <c r="L482" s="302">
        <f t="shared" ref="L482:L483" si="362">D482-D472</f>
        <v>-0.53239088183276095</v>
      </c>
      <c r="M482" s="302">
        <f t="shared" ref="M482:M483" si="363">F482-F472</f>
        <v>-0.2905878261047441</v>
      </c>
      <c r="N482" s="302">
        <f t="shared" ref="N482:N483" si="364">SUM(K482:M482)</f>
        <v>-1.7629631840656135</v>
      </c>
    </row>
    <row r="483" spans="1:14" x14ac:dyDescent="0.2">
      <c r="A483" s="282" t="s">
        <v>363</v>
      </c>
      <c r="B483" s="302">
        <f>SUM(B481:B482)</f>
        <v>19.519930024097949</v>
      </c>
      <c r="C483" s="299" t="str">
        <f>CONCATENATE("(",ROUND((B483/$H483)*100,1),")")</f>
        <v>(43.8)</v>
      </c>
      <c r="D483" s="302">
        <f>SUM(D481:D482)</f>
        <v>12.263012966224297</v>
      </c>
      <c r="E483" s="299" t="str">
        <f>CONCATENATE("(",ROUND((D483/$H483)*100,1),")")</f>
        <v>(27.5)</v>
      </c>
      <c r="F483" s="302">
        <f>SUM(F481:F482)</f>
        <v>12.823057009677738</v>
      </c>
      <c r="G483" s="299" t="str">
        <f>CONCATENATE("(",ROUND((F483/$H483)*100,1),")")</f>
        <v>(28.7)</v>
      </c>
      <c r="H483" s="302">
        <f>SUM(H481:H482)</f>
        <v>44.605999999999987</v>
      </c>
      <c r="I483" s="299" t="str">
        <f>CONCATENATE("(",ROUND((H483/$H483)*100,1),")")</f>
        <v>(100)</v>
      </c>
      <c r="K483" s="302">
        <f t="shared" si="361"/>
        <v>-0.32741745572155878</v>
      </c>
      <c r="L483" s="302">
        <f t="shared" si="362"/>
        <v>-0.59450093450158725</v>
      </c>
      <c r="M483" s="302">
        <f t="shared" si="363"/>
        <v>-0.14608160977685891</v>
      </c>
      <c r="N483" s="302">
        <f t="shared" si="364"/>
        <v>-1.0680000000000049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Midlands and Warwickshire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1.4801936450602069</v>
      </c>
      <c r="C8" s="300">
        <v>1.0024609030478075</v>
      </c>
      <c r="D8" s="300">
        <v>0.81188637639758043</v>
      </c>
      <c r="E8" s="300">
        <f>SUM(B8:D8)</f>
        <v>3.2945409245055948</v>
      </c>
      <c r="F8" s="300"/>
      <c r="G8" s="300">
        <v>1.022517808045031</v>
      </c>
      <c r="H8" s="300">
        <v>0.68239031522481031</v>
      </c>
      <c r="I8" s="300">
        <v>1.0795616118219797</v>
      </c>
      <c r="J8" s="300">
        <f>SUM(G8:I8)</f>
        <v>2.7844697350918208</v>
      </c>
      <c r="K8" s="300"/>
      <c r="L8" s="300">
        <v>1.1204719743343514</v>
      </c>
      <c r="M8" s="300">
        <v>5.4134259464027883E-2</v>
      </c>
      <c r="N8" s="300">
        <v>0.83157726292385326</v>
      </c>
      <c r="O8" s="300">
        <f>SUM(L8:N8)</f>
        <v>2.0061834967222327</v>
      </c>
      <c r="P8" s="300"/>
      <c r="Q8" s="300">
        <v>1.1879184495685529</v>
      </c>
      <c r="R8" s="300">
        <v>5.5726151523998929E-2</v>
      </c>
      <c r="S8" s="300">
        <v>0.89433677321881344</v>
      </c>
      <c r="T8" s="300">
        <f>SUM(Q8:S8)</f>
        <v>2.1379813743113649</v>
      </c>
      <c r="U8" s="300"/>
      <c r="V8" s="300">
        <v>1.1804042981121554</v>
      </c>
      <c r="W8" s="300">
        <v>5.1392861631508642E-2</v>
      </c>
      <c r="X8" s="300">
        <v>0.91609815256788452</v>
      </c>
      <c r="Y8" s="300">
        <f>SUM(V8:X8)</f>
        <v>2.1478953123115487</v>
      </c>
    </row>
    <row r="9" spans="1:25" x14ac:dyDescent="0.2">
      <c r="A9" s="260" t="s">
        <v>364</v>
      </c>
      <c r="B9" s="300">
        <v>4.1252254684350955</v>
      </c>
      <c r="C9" s="300">
        <v>1.0219072833174028</v>
      </c>
      <c r="D9" s="300">
        <v>4.8593263237418931</v>
      </c>
      <c r="E9" s="300">
        <f t="shared" ref="E9:E10" si="0">SUM(B9:D9)</f>
        <v>10.006459075494391</v>
      </c>
      <c r="F9" s="300"/>
      <c r="G9" s="300">
        <v>4.24595028947763</v>
      </c>
      <c r="H9" s="300">
        <v>0.49783683256319672</v>
      </c>
      <c r="I9" s="300">
        <v>2.9037431428673548</v>
      </c>
      <c r="J9" s="300">
        <f t="shared" ref="J9:J10" si="1">SUM(G9:I9)</f>
        <v>7.6475302649081813</v>
      </c>
      <c r="K9" s="300"/>
      <c r="L9" s="300">
        <v>1.9801883325569603</v>
      </c>
      <c r="M9" s="300">
        <v>5.0114388711257486E-2</v>
      </c>
      <c r="N9" s="300">
        <v>2.0595137820095468</v>
      </c>
      <c r="O9" s="300">
        <f t="shared" ref="O9:O10" si="2">SUM(L9:N9)</f>
        <v>4.0898165032777651</v>
      </c>
      <c r="P9" s="300"/>
      <c r="Q9" s="300">
        <v>2.1703297256850367</v>
      </c>
      <c r="R9" s="300">
        <v>5.3551472439424264E-2</v>
      </c>
      <c r="S9" s="300">
        <v>2.1181374275641693</v>
      </c>
      <c r="T9" s="300">
        <f t="shared" ref="T9:T10" si="3">SUM(Q9:S9)</f>
        <v>4.3420186256886302</v>
      </c>
      <c r="U9" s="300"/>
      <c r="V9" s="300">
        <v>2.3398707637203398</v>
      </c>
      <c r="W9" s="300">
        <v>5.3568220854084199E-2</v>
      </c>
      <c r="X9" s="300">
        <v>1.9496657031140272</v>
      </c>
      <c r="Y9" s="300">
        <f t="shared" ref="Y9:Y10" si="4">SUM(V9:X9)</f>
        <v>4.3431046876884514</v>
      </c>
    </row>
    <row r="10" spans="1:25" x14ac:dyDescent="0.2">
      <c r="A10" s="264" t="s">
        <v>363</v>
      </c>
      <c r="B10" s="301">
        <f>SUM(B8:B9)</f>
        <v>5.6054191134953024</v>
      </c>
      <c r="C10" s="301">
        <f t="shared" ref="C10:D10" si="5">SUM(C8:C9)</f>
        <v>2.0243681863652103</v>
      </c>
      <c r="D10" s="301">
        <f t="shared" si="5"/>
        <v>5.6712127001394732</v>
      </c>
      <c r="E10" s="301">
        <f t="shared" si="0"/>
        <v>13.300999999999986</v>
      </c>
      <c r="F10" s="301"/>
      <c r="G10" s="301">
        <f>SUM(G8:G9)</f>
        <v>5.2684680975226605</v>
      </c>
      <c r="H10" s="301">
        <f t="shared" ref="H10" si="6">SUM(H8:H9)</f>
        <v>1.1802271477880071</v>
      </c>
      <c r="I10" s="301">
        <f t="shared" ref="I10" si="7">SUM(I8:I9)</f>
        <v>3.9833047546893345</v>
      </c>
      <c r="J10" s="301">
        <f t="shared" si="1"/>
        <v>10.432000000000002</v>
      </c>
      <c r="K10" s="301"/>
      <c r="L10" s="301">
        <f>SUM(L8:L9)</f>
        <v>3.1006603068913119</v>
      </c>
      <c r="M10" s="301">
        <f t="shared" ref="M10" si="8">SUM(M8:M9)</f>
        <v>0.10424864817528537</v>
      </c>
      <c r="N10" s="301">
        <f t="shared" ref="N10" si="9">SUM(N8:N9)</f>
        <v>2.8910910449334</v>
      </c>
      <c r="O10" s="301">
        <f t="shared" si="2"/>
        <v>6.0959999999999974</v>
      </c>
      <c r="P10" s="301"/>
      <c r="Q10" s="301">
        <f>SUM(Q8:Q9)</f>
        <v>3.3582481752535895</v>
      </c>
      <c r="R10" s="301">
        <f t="shared" ref="R10" si="10">SUM(R8:R9)</f>
        <v>0.10927762396342319</v>
      </c>
      <c r="S10" s="301">
        <f t="shared" ref="S10" si="11">SUM(S8:S9)</f>
        <v>3.0124742007829828</v>
      </c>
      <c r="T10" s="301">
        <f t="shared" si="3"/>
        <v>6.4799999999999951</v>
      </c>
      <c r="U10" s="301"/>
      <c r="V10" s="301">
        <f>SUM(V8:V9)</f>
        <v>3.5202750618324954</v>
      </c>
      <c r="W10" s="301">
        <f t="shared" ref="W10" si="12">SUM(W8:W9)</f>
        <v>0.10496108248559284</v>
      </c>
      <c r="X10" s="301">
        <f t="shared" ref="X10" si="13">SUM(X8:X9)</f>
        <v>2.8657638556819118</v>
      </c>
      <c r="Y10" s="301">
        <f t="shared" si="4"/>
        <v>6.4909999999999997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3.3797101449185109E-2</v>
      </c>
      <c r="C17" s="300">
        <v>4.992753623236753E-3</v>
      </c>
      <c r="D17" s="300">
        <v>3.8405797101859597E-4</v>
      </c>
      <c r="E17" s="300">
        <f>SUM(B17:D17)</f>
        <v>3.9173913043440457E-2</v>
      </c>
      <c r="F17" s="300"/>
      <c r="G17" s="300">
        <v>6.2962881131699247E-2</v>
      </c>
      <c r="H17" s="300">
        <v>2.9330534688507291E-2</v>
      </c>
      <c r="I17" s="300">
        <v>3.9107379585430377E-4</v>
      </c>
      <c r="J17" s="300">
        <f>SUM(G17:I17)</f>
        <v>9.2684489616060836E-2</v>
      </c>
      <c r="K17" s="300"/>
      <c r="L17" s="300">
        <v>0.13330025125784745</v>
      </c>
      <c r="M17" s="300">
        <v>2.04472361809989E-2</v>
      </c>
      <c r="N17" s="300">
        <v>0</v>
      </c>
      <c r="O17" s="300">
        <f>SUM(L17:N17)</f>
        <v>0.15374748743884634</v>
      </c>
      <c r="P17" s="300"/>
      <c r="Q17" s="300">
        <v>9.6731134715494785E-2</v>
      </c>
      <c r="R17" s="300">
        <v>1.5293460033563784E-2</v>
      </c>
      <c r="S17" s="300">
        <v>0</v>
      </c>
      <c r="T17" s="300">
        <f>SUM(Q17:S17)</f>
        <v>0.11202459474905857</v>
      </c>
      <c r="U17" s="300"/>
      <c r="V17" s="300">
        <v>5.7554206419227941E-2</v>
      </c>
      <c r="W17" s="300">
        <v>9.8352124891140664E-3</v>
      </c>
      <c r="X17" s="300">
        <v>0</v>
      </c>
      <c r="Y17" s="300">
        <f>SUM(V17:X17)</f>
        <v>6.7389418908342005E-2</v>
      </c>
    </row>
    <row r="18" spans="1:25" x14ac:dyDescent="0.2">
      <c r="A18" s="260" t="s">
        <v>364</v>
      </c>
      <c r="B18" s="300">
        <v>0.23465942029094239</v>
      </c>
      <c r="C18" s="300">
        <v>7.6811594203431827E-4</v>
      </c>
      <c r="D18" s="300">
        <v>0.30839855072358369</v>
      </c>
      <c r="E18" s="300">
        <f t="shared" ref="E18:E19" si="14">SUM(B18:D18)</f>
        <v>0.54382608695656043</v>
      </c>
      <c r="F18" s="300"/>
      <c r="G18" s="300">
        <v>0.5064405656182579</v>
      </c>
      <c r="H18" s="300">
        <v>7.4304021210859468E-3</v>
      </c>
      <c r="I18" s="300">
        <v>0.27844454264459545</v>
      </c>
      <c r="J18" s="300">
        <f t="shared" ref="J18:J19" si="15">SUM(G18:I18)</f>
        <v>0.79231551038393921</v>
      </c>
      <c r="K18" s="300"/>
      <c r="L18" s="300">
        <v>0.77227638190781878</v>
      </c>
      <c r="M18" s="300">
        <v>1.2976130653333336E-2</v>
      </c>
      <c r="N18" s="300">
        <v>0</v>
      </c>
      <c r="O18" s="300">
        <f t="shared" ref="O18:O19" si="16">SUM(L18:N18)</f>
        <v>0.78525251256115214</v>
      </c>
      <c r="P18" s="300"/>
      <c r="Q18" s="300">
        <v>0.56241699273000278</v>
      </c>
      <c r="R18" s="300">
        <v>9.558412520938267E-3</v>
      </c>
      <c r="S18" s="300">
        <v>0</v>
      </c>
      <c r="T18" s="300">
        <f t="shared" ref="T18:T19" si="17">SUM(Q18:S18)</f>
        <v>0.57197540525094104</v>
      </c>
      <c r="U18" s="300"/>
      <c r="V18" s="300">
        <v>0.34605377276555516</v>
      </c>
      <c r="W18" s="300">
        <v>6.5568083261024123E-3</v>
      </c>
      <c r="X18" s="300">
        <v>0</v>
      </c>
      <c r="Y18" s="300">
        <f t="shared" ref="Y18:Y19" si="18">SUM(V18:X18)</f>
        <v>0.35261058109165755</v>
      </c>
    </row>
    <row r="19" spans="1:25" x14ac:dyDescent="0.2">
      <c r="A19" s="264" t="s">
        <v>363</v>
      </c>
      <c r="B19" s="301">
        <f>SUM(B17:B18)</f>
        <v>0.26845652174012752</v>
      </c>
      <c r="C19" s="301">
        <f t="shared" ref="C19" si="19">SUM(C17:C18)</f>
        <v>5.7608695652710713E-3</v>
      </c>
      <c r="D19" s="301">
        <f t="shared" ref="D19" si="20">SUM(D17:D18)</f>
        <v>0.30878260869460228</v>
      </c>
      <c r="E19" s="301">
        <f t="shared" si="14"/>
        <v>0.58300000000000085</v>
      </c>
      <c r="F19" s="301"/>
      <c r="G19" s="301">
        <f>SUM(G17:G18)</f>
        <v>0.56940344674995713</v>
      </c>
      <c r="H19" s="301">
        <f t="shared" ref="H19" si="21">SUM(H17:H18)</f>
        <v>3.6760936809593241E-2</v>
      </c>
      <c r="I19" s="301">
        <f t="shared" ref="I19" si="22">SUM(I17:I18)</f>
        <v>0.27883561644044974</v>
      </c>
      <c r="J19" s="301">
        <f t="shared" si="15"/>
        <v>0.88500000000000012</v>
      </c>
      <c r="K19" s="301"/>
      <c r="L19" s="301">
        <f>SUM(L17:L18)</f>
        <v>0.90557663316566628</v>
      </c>
      <c r="M19" s="301">
        <f t="shared" ref="M19" si="23">SUM(M17:M18)</f>
        <v>3.3423366834332238E-2</v>
      </c>
      <c r="N19" s="301">
        <f t="shared" ref="N19" si="24">SUM(N17:N18)</f>
        <v>0</v>
      </c>
      <c r="O19" s="301">
        <f t="shared" si="16"/>
        <v>0.9389999999999985</v>
      </c>
      <c r="P19" s="301"/>
      <c r="Q19" s="301">
        <f>SUM(Q17:Q18)</f>
        <v>0.65914812744549756</v>
      </c>
      <c r="R19" s="301">
        <f t="shared" ref="R19" si="25">SUM(R17:R18)</f>
        <v>2.4851872554502052E-2</v>
      </c>
      <c r="S19" s="301">
        <f t="shared" ref="S19" si="26">SUM(S17:S18)</f>
        <v>0</v>
      </c>
      <c r="T19" s="301">
        <f t="shared" si="17"/>
        <v>0.68399999999999961</v>
      </c>
      <c r="U19" s="301"/>
      <c r="V19" s="301">
        <f>SUM(V17:V18)</f>
        <v>0.40360797918478308</v>
      </c>
      <c r="W19" s="301">
        <f t="shared" ref="W19" si="27">SUM(W17:W18)</f>
        <v>1.6392020815216478E-2</v>
      </c>
      <c r="X19" s="301">
        <f t="shared" ref="X19" si="28">SUM(X17:X18)</f>
        <v>0</v>
      </c>
      <c r="Y19" s="301">
        <f t="shared" si="18"/>
        <v>0.41999999999999954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3.819713190519952</v>
      </c>
      <c r="C26" s="300">
        <v>1.0139070731363837</v>
      </c>
      <c r="D26" s="300">
        <v>0.26677490870724724</v>
      </c>
      <c r="E26" s="300">
        <f>SUM(B26:D26)</f>
        <v>5.1003951723635828</v>
      </c>
      <c r="F26" s="300"/>
      <c r="G26" s="300">
        <v>3.3437650063666822</v>
      </c>
      <c r="H26" s="300">
        <v>0.88091768259170489</v>
      </c>
      <c r="I26" s="300">
        <v>0.23535080692771973</v>
      </c>
      <c r="J26" s="300">
        <f>SUM(G26:I26)</f>
        <v>4.4600334958861065</v>
      </c>
      <c r="K26" s="300"/>
      <c r="L26" s="300">
        <v>3.4626868009603791</v>
      </c>
      <c r="M26" s="300">
        <v>0.85083826201168589</v>
      </c>
      <c r="N26" s="300">
        <v>0.21678148972454561</v>
      </c>
      <c r="O26" s="300">
        <f>SUM(L26:N26)</f>
        <v>4.5303065526966106</v>
      </c>
      <c r="P26" s="300"/>
      <c r="Q26" s="300">
        <v>3.6062816881671806</v>
      </c>
      <c r="R26" s="300">
        <v>0.85266150990376532</v>
      </c>
      <c r="S26" s="300">
        <v>0.22352825588577774</v>
      </c>
      <c r="T26" s="300">
        <f>SUM(Q26:S26)</f>
        <v>4.6824714539567234</v>
      </c>
      <c r="U26" s="300"/>
      <c r="V26" s="300">
        <v>3.7212328857448309</v>
      </c>
      <c r="W26" s="300">
        <v>0.81767000627909259</v>
      </c>
      <c r="X26" s="300">
        <v>0.22508239375752642</v>
      </c>
      <c r="Y26" s="300">
        <f>SUM(V26:X26)</f>
        <v>4.76398528578145</v>
      </c>
    </row>
    <row r="27" spans="1:25" x14ac:dyDescent="0.2">
      <c r="A27" s="260" t="s">
        <v>364</v>
      </c>
      <c r="B27" s="300">
        <v>9.499541840404957</v>
      </c>
      <c r="C27" s="300">
        <v>0.57902742742262603</v>
      </c>
      <c r="D27" s="300">
        <v>0.49903555980881131</v>
      </c>
      <c r="E27" s="300">
        <f t="shared" ref="E27:E28" si="29">SUM(B27:D27)</f>
        <v>10.577604827636394</v>
      </c>
      <c r="F27" s="300"/>
      <c r="G27" s="300">
        <v>8.1954036340243803</v>
      </c>
      <c r="H27" s="300">
        <v>0.61609955881368716</v>
      </c>
      <c r="I27" s="300">
        <v>8.6463311275816496E-2</v>
      </c>
      <c r="J27" s="300">
        <f t="shared" ref="J27:J28" si="30">SUM(G27:I27)</f>
        <v>8.8979665041138833</v>
      </c>
      <c r="K27" s="300"/>
      <c r="L27" s="300">
        <v>7.8467918837948494</v>
      </c>
      <c r="M27" s="300">
        <v>0.73255855829467498</v>
      </c>
      <c r="N27" s="300">
        <v>0.13534300521386752</v>
      </c>
      <c r="O27" s="300">
        <f t="shared" ref="O27:O28" si="31">SUM(L27:N27)</f>
        <v>8.7146934473033912</v>
      </c>
      <c r="P27" s="300"/>
      <c r="Q27" s="300">
        <v>7.7921097726488018</v>
      </c>
      <c r="R27" s="300">
        <v>0.73566751806233499</v>
      </c>
      <c r="S27" s="300">
        <v>0.13675125533214375</v>
      </c>
      <c r="T27" s="300">
        <f t="shared" ref="T27:T28" si="32">SUM(Q27:S27)</f>
        <v>8.6645285460432806</v>
      </c>
      <c r="U27" s="300"/>
      <c r="V27" s="300">
        <v>7.3644630797992017</v>
      </c>
      <c r="W27" s="300">
        <v>0.71056183270235629</v>
      </c>
      <c r="X27" s="300">
        <v>0.13698980171698782</v>
      </c>
      <c r="Y27" s="300">
        <f t="shared" ref="Y27:Y28" si="33">SUM(V27:X27)</f>
        <v>8.2120147142185456</v>
      </c>
    </row>
    <row r="28" spans="1:25" x14ac:dyDescent="0.2">
      <c r="A28" s="264" t="s">
        <v>363</v>
      </c>
      <c r="B28" s="301">
        <f>SUM(B26:B27)</f>
        <v>13.319255030924909</v>
      </c>
      <c r="C28" s="301">
        <f t="shared" ref="C28" si="34">SUM(C26:C27)</f>
        <v>1.5929345005590099</v>
      </c>
      <c r="D28" s="301">
        <f t="shared" ref="D28" si="35">SUM(D26:D27)</f>
        <v>0.7658104685160585</v>
      </c>
      <c r="E28" s="301">
        <f t="shared" si="29"/>
        <v>15.677999999999976</v>
      </c>
      <c r="F28" s="301"/>
      <c r="G28" s="301">
        <f>SUM(G26:G27)</f>
        <v>11.539168640391063</v>
      </c>
      <c r="H28" s="301">
        <f t="shared" ref="H28" si="36">SUM(H26:H27)</f>
        <v>1.4970172414053922</v>
      </c>
      <c r="I28" s="301">
        <f t="shared" ref="I28" si="37">SUM(I26:I27)</f>
        <v>0.32181411820353623</v>
      </c>
      <c r="J28" s="301">
        <f t="shared" si="30"/>
        <v>13.357999999999992</v>
      </c>
      <c r="K28" s="301"/>
      <c r="L28" s="301">
        <f>SUM(L26:L27)</f>
        <v>11.309478684755229</v>
      </c>
      <c r="M28" s="301">
        <f t="shared" ref="M28" si="38">SUM(M26:M27)</f>
        <v>1.5833968203063609</v>
      </c>
      <c r="N28" s="301">
        <f t="shared" ref="N28" si="39">SUM(N26:N27)</f>
        <v>0.35212449493841314</v>
      </c>
      <c r="O28" s="301">
        <f t="shared" si="31"/>
        <v>13.245000000000003</v>
      </c>
      <c r="P28" s="301"/>
      <c r="Q28" s="301">
        <f>SUM(Q26:Q27)</f>
        <v>11.398391460815983</v>
      </c>
      <c r="R28" s="301">
        <f t="shared" ref="R28" si="40">SUM(R26:R27)</f>
        <v>1.5883290279661004</v>
      </c>
      <c r="S28" s="301">
        <f t="shared" ref="S28" si="41">SUM(S26:S27)</f>
        <v>0.36027951121792146</v>
      </c>
      <c r="T28" s="301">
        <f t="shared" si="32"/>
        <v>13.347000000000005</v>
      </c>
      <c r="U28" s="301"/>
      <c r="V28" s="301">
        <f>SUM(V26:V27)</f>
        <v>11.085695965544033</v>
      </c>
      <c r="W28" s="301">
        <f t="shared" ref="W28" si="42">SUM(W26:W27)</f>
        <v>1.5282318389814489</v>
      </c>
      <c r="X28" s="301">
        <f t="shared" ref="X28" si="43">SUM(X26:X27)</f>
        <v>0.36207219547451425</v>
      </c>
      <c r="Y28" s="301">
        <f t="shared" si="33"/>
        <v>12.975999999999997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3.0261505605880616</v>
      </c>
      <c r="C35" s="300">
        <v>0.87512279766153844</v>
      </c>
      <c r="D35" s="300">
        <v>0.1176935397777293</v>
      </c>
      <c r="E35" s="300">
        <f>SUM(B35:D35)</f>
        <v>4.0189668980273296</v>
      </c>
      <c r="F35" s="300"/>
      <c r="G35" s="300">
        <v>3.251066802689571</v>
      </c>
      <c r="H35" s="300">
        <v>0.85682828161404501</v>
      </c>
      <c r="I35" s="300">
        <v>0.44513494588836738</v>
      </c>
      <c r="J35" s="300">
        <f>SUM(G35:I35)</f>
        <v>4.5530300301919828</v>
      </c>
      <c r="K35" s="300"/>
      <c r="L35" s="300">
        <v>3.5153499549599387</v>
      </c>
      <c r="M35" s="300">
        <v>0.90042453265478162</v>
      </c>
      <c r="N35" s="300">
        <v>0.29109127254105094</v>
      </c>
      <c r="O35" s="300">
        <f>SUM(L35:N35)</f>
        <v>4.7068657601557709</v>
      </c>
      <c r="P35" s="300"/>
      <c r="Q35" s="300">
        <v>3.7713979063847862</v>
      </c>
      <c r="R35" s="300">
        <v>0.96464175220431381</v>
      </c>
      <c r="S35" s="300">
        <v>0.31798932818124814</v>
      </c>
      <c r="T35" s="300">
        <f>SUM(Q35:S35)</f>
        <v>5.0540289867703478</v>
      </c>
      <c r="U35" s="300"/>
      <c r="V35" s="300">
        <v>3.2743516886172621</v>
      </c>
      <c r="W35" s="300">
        <v>0.84773710384305856</v>
      </c>
      <c r="X35" s="300">
        <v>0.29631348614250219</v>
      </c>
      <c r="Y35" s="300">
        <f>SUM(V35:X35)</f>
        <v>4.418402278602823</v>
      </c>
    </row>
    <row r="36" spans="1:25" x14ac:dyDescent="0.2">
      <c r="A36" s="260" t="s">
        <v>364</v>
      </c>
      <c r="B36" s="300">
        <v>13.866884676979709</v>
      </c>
      <c r="C36" s="300">
        <v>0.37269620929150404</v>
      </c>
      <c r="D36" s="300">
        <v>0.94645221570146298</v>
      </c>
      <c r="E36" s="300">
        <f t="shared" ref="E36:E37" si="44">SUM(B36:D36)</f>
        <v>15.186033101972676</v>
      </c>
      <c r="F36" s="300"/>
      <c r="G36" s="300">
        <v>16.333515075130169</v>
      </c>
      <c r="H36" s="300">
        <v>0.39587635796509418</v>
      </c>
      <c r="I36" s="300">
        <v>1.3055785367127644</v>
      </c>
      <c r="J36" s="300">
        <f t="shared" ref="J36:J37" si="45">SUM(G36:I36)</f>
        <v>18.034969969808028</v>
      </c>
      <c r="K36" s="300"/>
      <c r="L36" s="300">
        <v>14.459758671448103</v>
      </c>
      <c r="M36" s="300">
        <v>0.55191617424501238</v>
      </c>
      <c r="N36" s="300">
        <v>0.54345939415115341</v>
      </c>
      <c r="O36" s="300">
        <f t="shared" ref="O36:O37" si="46">SUM(L36:N36)</f>
        <v>15.555134239844268</v>
      </c>
      <c r="P36" s="300"/>
      <c r="Q36" s="300">
        <v>15.605937798479859</v>
      </c>
      <c r="R36" s="300">
        <v>0.62174696615943348</v>
      </c>
      <c r="S36" s="300">
        <v>0.59728624859038759</v>
      </c>
      <c r="T36" s="300">
        <f t="shared" ref="T36:T37" si="47">SUM(Q36:S36)</f>
        <v>16.824971013229678</v>
      </c>
      <c r="U36" s="300"/>
      <c r="V36" s="300">
        <v>13.830738799201042</v>
      </c>
      <c r="W36" s="300">
        <v>0.58999697093814152</v>
      </c>
      <c r="X36" s="300">
        <v>0.5518619512579428</v>
      </c>
      <c r="Y36" s="300">
        <f t="shared" ref="Y36:Y37" si="48">SUM(V36:X36)</f>
        <v>14.972597721397126</v>
      </c>
    </row>
    <row r="37" spans="1:25" x14ac:dyDescent="0.2">
      <c r="A37" s="264" t="s">
        <v>363</v>
      </c>
      <c r="B37" s="301">
        <f>SUM(B35:B36)</f>
        <v>16.893035237567769</v>
      </c>
      <c r="C37" s="301">
        <f t="shared" ref="C37" si="49">SUM(C35:C36)</f>
        <v>1.2478190069530424</v>
      </c>
      <c r="D37" s="301">
        <f t="shared" ref="D37" si="50">SUM(D35:D36)</f>
        <v>1.0641457554791922</v>
      </c>
      <c r="E37" s="301">
        <f t="shared" si="44"/>
        <v>19.205000000000002</v>
      </c>
      <c r="F37" s="301"/>
      <c r="G37" s="301">
        <f>SUM(G35:G36)</f>
        <v>19.58458187781974</v>
      </c>
      <c r="H37" s="301">
        <f t="shared" ref="H37" si="51">SUM(H35:H36)</f>
        <v>1.2527046395791392</v>
      </c>
      <c r="I37" s="301">
        <f t="shared" ref="I37" si="52">SUM(I35:I36)</f>
        <v>1.7507134826011317</v>
      </c>
      <c r="J37" s="301">
        <f t="shared" si="45"/>
        <v>22.588000000000012</v>
      </c>
      <c r="K37" s="301"/>
      <c r="L37" s="301">
        <f>SUM(L35:L36)</f>
        <v>17.975108626408041</v>
      </c>
      <c r="M37" s="301">
        <f t="shared" ref="M37" si="53">SUM(M35:M36)</f>
        <v>1.452340706899794</v>
      </c>
      <c r="N37" s="301">
        <f t="shared" ref="N37" si="54">SUM(N35:N36)</f>
        <v>0.83455066669220435</v>
      </c>
      <c r="O37" s="301">
        <f t="shared" si="46"/>
        <v>20.26200000000004</v>
      </c>
      <c r="P37" s="301"/>
      <c r="Q37" s="301">
        <f>SUM(Q35:Q36)</f>
        <v>19.377335704864645</v>
      </c>
      <c r="R37" s="301">
        <f t="shared" ref="R37" si="55">SUM(R35:R36)</f>
        <v>1.5863887183637473</v>
      </c>
      <c r="S37" s="301">
        <f t="shared" ref="S37" si="56">SUM(S35:S36)</f>
        <v>0.91527557677163573</v>
      </c>
      <c r="T37" s="301">
        <f t="shared" si="47"/>
        <v>21.879000000000026</v>
      </c>
      <c r="U37" s="301"/>
      <c r="V37" s="301">
        <f>SUM(V35:V36)</f>
        <v>17.105090487818302</v>
      </c>
      <c r="W37" s="301">
        <f t="shared" ref="W37" si="57">SUM(W35:W36)</f>
        <v>1.4377340747812002</v>
      </c>
      <c r="X37" s="301">
        <f t="shared" ref="X37" si="58">SUM(X35:X36)</f>
        <v>0.84817543740044499</v>
      </c>
      <c r="Y37" s="301">
        <f t="shared" si="48"/>
        <v>19.390999999999948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19.281802811579979</v>
      </c>
      <c r="C44" s="300">
        <v>4.8110030219267932</v>
      </c>
      <c r="D44" s="300">
        <v>1.442142803732553</v>
      </c>
      <c r="E44" s="300">
        <f>SUM(B44:D44)</f>
        <v>25.534948637239324</v>
      </c>
      <c r="F44" s="300"/>
      <c r="G44" s="300">
        <v>21.052472059763414</v>
      </c>
      <c r="H44" s="300">
        <v>6.1254281063034925</v>
      </c>
      <c r="I44" s="300">
        <v>2.1452517575723546</v>
      </c>
      <c r="J44" s="300">
        <f>SUM(G44:I44)</f>
        <v>29.323151923639259</v>
      </c>
      <c r="K44" s="300"/>
      <c r="L44" s="300">
        <v>20.959614989510833</v>
      </c>
      <c r="M44" s="300">
        <v>6.1190903087524147</v>
      </c>
      <c r="N44" s="300">
        <v>2.1002957291656834</v>
      </c>
      <c r="O44" s="300">
        <f>SUM(L44:N44)</f>
        <v>29.179001027428932</v>
      </c>
      <c r="P44" s="300"/>
      <c r="Q44" s="300">
        <v>20.767659049864342</v>
      </c>
      <c r="R44" s="300">
        <v>5.9026346232036104</v>
      </c>
      <c r="S44" s="300">
        <v>1.9350135139445621</v>
      </c>
      <c r="T44" s="300">
        <f>SUM(Q44:S44)</f>
        <v>28.605307187012514</v>
      </c>
      <c r="U44" s="300"/>
      <c r="V44" s="300">
        <v>19.527395478825177</v>
      </c>
      <c r="W44" s="300">
        <v>5.4061567402347217</v>
      </c>
      <c r="X44" s="300">
        <v>1.7147175643089647</v>
      </c>
      <c r="Y44" s="300">
        <f>SUM(V44:X44)</f>
        <v>26.648269783368864</v>
      </c>
    </row>
    <row r="45" spans="1:25" x14ac:dyDescent="0.2">
      <c r="A45" s="260" t="s">
        <v>364</v>
      </c>
      <c r="B45" s="300">
        <v>106.17791630485958</v>
      </c>
      <c r="C45" s="300">
        <v>2.2034430411878105</v>
      </c>
      <c r="D45" s="300">
        <v>11.111692016713155</v>
      </c>
      <c r="E45" s="300">
        <f t="shared" ref="E45:E46" si="59">SUM(B45:D45)</f>
        <v>119.49305136276054</v>
      </c>
      <c r="F45" s="300"/>
      <c r="G45" s="300">
        <v>109.00226353502671</v>
      </c>
      <c r="H45" s="300">
        <v>3.5899629812278677</v>
      </c>
      <c r="I45" s="300">
        <v>6.4216215601063018</v>
      </c>
      <c r="J45" s="300">
        <f t="shared" ref="J45:J46" si="60">SUM(G45:I45)</f>
        <v>119.01384807636089</v>
      </c>
      <c r="K45" s="300"/>
      <c r="L45" s="300">
        <v>95.227853823130147</v>
      </c>
      <c r="M45" s="300">
        <v>5.3479585147413102</v>
      </c>
      <c r="N45" s="300">
        <v>5.6001866346997824</v>
      </c>
      <c r="O45" s="300">
        <f t="shared" ref="O45:O46" si="61">SUM(L45:N45)</f>
        <v>106.17599897257124</v>
      </c>
      <c r="P45" s="300"/>
      <c r="Q45" s="300">
        <v>93.402957733716747</v>
      </c>
      <c r="R45" s="300">
        <v>5.0742897969592811</v>
      </c>
      <c r="S45" s="300">
        <v>5.3604452823112547</v>
      </c>
      <c r="T45" s="300">
        <f t="shared" ref="T45:T46" si="62">SUM(Q45:S45)</f>
        <v>103.83769281298729</v>
      </c>
      <c r="U45" s="300"/>
      <c r="V45" s="300">
        <v>85.683717225669881</v>
      </c>
      <c r="W45" s="300">
        <v>4.7142741986227392</v>
      </c>
      <c r="X45" s="300">
        <v>5.1627387923384829</v>
      </c>
      <c r="Y45" s="300">
        <f t="shared" ref="Y45:Y46" si="63">SUM(V45:X45)</f>
        <v>95.560730216631114</v>
      </c>
    </row>
    <row r="46" spans="1:25" x14ac:dyDescent="0.2">
      <c r="A46" s="264" t="s">
        <v>363</v>
      </c>
      <c r="B46" s="301">
        <f>SUM(B44:B45)</f>
        <v>125.45971911643956</v>
      </c>
      <c r="C46" s="301">
        <f t="shared" ref="C46" si="64">SUM(C44:C45)</f>
        <v>7.0144460631146037</v>
      </c>
      <c r="D46" s="301">
        <f t="shared" ref="D46" si="65">SUM(D44:D45)</f>
        <v>12.553834820445708</v>
      </c>
      <c r="E46" s="301">
        <f t="shared" si="59"/>
        <v>145.02799999999985</v>
      </c>
      <c r="F46" s="301"/>
      <c r="G46" s="301">
        <f>SUM(G44:G45)</f>
        <v>130.05473559479012</v>
      </c>
      <c r="H46" s="301">
        <f t="shared" ref="H46" si="66">SUM(H44:H45)</f>
        <v>9.7153910875313603</v>
      </c>
      <c r="I46" s="301">
        <f t="shared" ref="I46" si="67">SUM(I44:I45)</f>
        <v>8.566873317678656</v>
      </c>
      <c r="J46" s="301">
        <f t="shared" si="60"/>
        <v>148.33700000000016</v>
      </c>
      <c r="K46" s="301"/>
      <c r="L46" s="301">
        <f>SUM(L44:L45)</f>
        <v>116.18746881264099</v>
      </c>
      <c r="M46" s="301">
        <f t="shared" ref="M46" si="68">SUM(M44:M45)</f>
        <v>11.467048823493725</v>
      </c>
      <c r="N46" s="301">
        <f t="shared" ref="N46" si="69">SUM(N44:N45)</f>
        <v>7.7004823638654658</v>
      </c>
      <c r="O46" s="301">
        <f t="shared" si="61"/>
        <v>135.35500000000019</v>
      </c>
      <c r="P46" s="301"/>
      <c r="Q46" s="301">
        <f>SUM(Q44:Q45)</f>
        <v>114.1706167835811</v>
      </c>
      <c r="R46" s="301">
        <f t="shared" ref="R46" si="70">SUM(R44:R45)</f>
        <v>10.976924420162891</v>
      </c>
      <c r="S46" s="301">
        <f t="shared" ref="S46" si="71">SUM(S44:S45)</f>
        <v>7.2954587962558168</v>
      </c>
      <c r="T46" s="301">
        <f t="shared" si="62"/>
        <v>132.44299999999981</v>
      </c>
      <c r="U46" s="301"/>
      <c r="V46" s="301">
        <f>SUM(V44:V45)</f>
        <v>105.21111270449506</v>
      </c>
      <c r="W46" s="301">
        <f t="shared" ref="W46" si="72">SUM(W44:W45)</f>
        <v>10.12043093885746</v>
      </c>
      <c r="X46" s="301">
        <f t="shared" ref="X46" si="73">SUM(X44:X45)</f>
        <v>6.877456356647448</v>
      </c>
      <c r="Y46" s="301">
        <f t="shared" si="63"/>
        <v>122.20899999999996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2.1857602087844406</v>
      </c>
      <c r="C53" s="300">
        <v>0.57363048818821838</v>
      </c>
      <c r="D53" s="300">
        <v>8.7711083820591381E-4</v>
      </c>
      <c r="E53" s="300">
        <f>SUM(B53:D53)</f>
        <v>2.7602678078108647</v>
      </c>
      <c r="F53" s="300"/>
      <c r="G53" s="300">
        <v>2.364641089544949</v>
      </c>
      <c r="H53" s="300">
        <v>0.51513178591991171</v>
      </c>
      <c r="I53" s="300">
        <v>8.8662957990937356E-4</v>
      </c>
      <c r="J53" s="300">
        <f>SUM(G53:I53)</f>
        <v>2.8806595050447701</v>
      </c>
      <c r="K53" s="300"/>
      <c r="L53" s="300">
        <v>2.5088822252719516</v>
      </c>
      <c r="M53" s="300">
        <v>0.56186200312492518</v>
      </c>
      <c r="N53" s="300">
        <v>0</v>
      </c>
      <c r="O53" s="300">
        <f>SUM(L53:N53)</f>
        <v>3.0707442283968769</v>
      </c>
      <c r="P53" s="300"/>
      <c r="Q53" s="300">
        <v>2.4239106348187036</v>
      </c>
      <c r="R53" s="300">
        <v>0.53776087548518614</v>
      </c>
      <c r="S53" s="300">
        <v>0</v>
      </c>
      <c r="T53" s="300">
        <f>SUM(Q53:S53)</f>
        <v>2.9616715103038898</v>
      </c>
      <c r="U53" s="300"/>
      <c r="V53" s="300">
        <v>2.4420232364783252</v>
      </c>
      <c r="W53" s="300">
        <v>0.53145228214988005</v>
      </c>
      <c r="X53" s="300">
        <v>0</v>
      </c>
      <c r="Y53" s="300">
        <f>SUM(V53:X53)</f>
        <v>2.9734755186282054</v>
      </c>
    </row>
    <row r="54" spans="1:25" x14ac:dyDescent="0.2">
      <c r="A54" s="260" t="s">
        <v>364</v>
      </c>
      <c r="B54" s="300">
        <v>7.8904891003873923</v>
      </c>
      <c r="C54" s="300">
        <v>0.17893061099306379</v>
      </c>
      <c r="D54" s="300">
        <v>0.5973124808086705</v>
      </c>
      <c r="E54" s="300">
        <f t="shared" ref="E54:E55" si="74">SUM(B54:D54)</f>
        <v>8.6667321921891265</v>
      </c>
      <c r="F54" s="300"/>
      <c r="G54" s="300">
        <v>6.2126134663725257</v>
      </c>
      <c r="H54" s="300">
        <v>0.15072702858270792</v>
      </c>
      <c r="I54" s="300">
        <v>0</v>
      </c>
      <c r="J54" s="300">
        <f t="shared" ref="J54:J55" si="75">SUM(G54:I54)</f>
        <v>6.3633404949552332</v>
      </c>
      <c r="K54" s="300"/>
      <c r="L54" s="300">
        <v>7.0206163860801336</v>
      </c>
      <c r="M54" s="300">
        <v>0.11963938552298374</v>
      </c>
      <c r="N54" s="300">
        <v>0</v>
      </c>
      <c r="O54" s="300">
        <f t="shared" ref="O54:O55" si="76">SUM(L54:N54)</f>
        <v>7.1402557716031172</v>
      </c>
      <c r="P54" s="300"/>
      <c r="Q54" s="300">
        <v>6.6772713650039357</v>
      </c>
      <c r="R54" s="300">
        <v>0.11605712469218017</v>
      </c>
      <c r="S54" s="300">
        <v>0</v>
      </c>
      <c r="T54" s="300">
        <f t="shared" ref="T54:T55" si="77">SUM(Q54:S54)</f>
        <v>6.7933284896961155</v>
      </c>
      <c r="U54" s="300"/>
      <c r="V54" s="300">
        <v>6.5147192254934136</v>
      </c>
      <c r="W54" s="300">
        <v>0.11780525587837425</v>
      </c>
      <c r="X54" s="300">
        <v>0</v>
      </c>
      <c r="Y54" s="300">
        <f t="shared" ref="Y54:Y55" si="78">SUM(V54:X54)</f>
        <v>6.6325244813717879</v>
      </c>
    </row>
    <row r="55" spans="1:25" x14ac:dyDescent="0.2">
      <c r="A55" s="264" t="s">
        <v>363</v>
      </c>
      <c r="B55" s="301">
        <f>SUM(B53:B54)</f>
        <v>10.076249309171832</v>
      </c>
      <c r="C55" s="301">
        <f t="shared" ref="C55" si="79">SUM(C53:C54)</f>
        <v>0.75256109918128211</v>
      </c>
      <c r="D55" s="301">
        <f t="shared" ref="D55" si="80">SUM(D53:D54)</f>
        <v>0.59818959164687646</v>
      </c>
      <c r="E55" s="301">
        <f t="shared" si="74"/>
        <v>11.426999999999991</v>
      </c>
      <c r="F55" s="301"/>
      <c r="G55" s="301">
        <f>SUM(G53:G54)</f>
        <v>8.5772545559174738</v>
      </c>
      <c r="H55" s="301">
        <f t="shared" ref="H55" si="81">SUM(H53:H54)</f>
        <v>0.66585881450261963</v>
      </c>
      <c r="I55" s="301">
        <f t="shared" ref="I55" si="82">SUM(I53:I54)</f>
        <v>8.8662957990937356E-4</v>
      </c>
      <c r="J55" s="301">
        <f t="shared" si="75"/>
        <v>9.2440000000000033</v>
      </c>
      <c r="K55" s="301"/>
      <c r="L55" s="301">
        <f>SUM(L53:L54)</f>
        <v>9.5294986113520856</v>
      </c>
      <c r="M55" s="301">
        <f t="shared" ref="M55" si="83">SUM(M53:M54)</f>
        <v>0.68150138864790888</v>
      </c>
      <c r="N55" s="301">
        <f t="shared" ref="N55" si="84">SUM(N53:N54)</f>
        <v>0</v>
      </c>
      <c r="O55" s="301">
        <f t="shared" si="76"/>
        <v>10.210999999999995</v>
      </c>
      <c r="P55" s="301"/>
      <c r="Q55" s="301">
        <f>SUM(Q53:Q54)</f>
        <v>9.1011819998226393</v>
      </c>
      <c r="R55" s="301">
        <f t="shared" ref="R55" si="85">SUM(R53:R54)</f>
        <v>0.65381800017736635</v>
      </c>
      <c r="S55" s="301">
        <f t="shared" ref="S55" si="86">SUM(S53:S54)</f>
        <v>0</v>
      </c>
      <c r="T55" s="301">
        <f t="shared" si="77"/>
        <v>9.7550000000000061</v>
      </c>
      <c r="U55" s="301"/>
      <c r="V55" s="301">
        <f>SUM(V53:V54)</f>
        <v>8.9567424619717393</v>
      </c>
      <c r="W55" s="301">
        <f t="shared" ref="W55" si="87">SUM(W53:W54)</f>
        <v>0.64925753802825426</v>
      </c>
      <c r="X55" s="301">
        <f t="shared" ref="X55" si="88">SUM(X53:X54)</f>
        <v>0</v>
      </c>
      <c r="Y55" s="301">
        <f t="shared" si="78"/>
        <v>9.6059999999999928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1.6301449438640401</v>
      </c>
      <c r="C62" s="300">
        <v>0.71869079947303161</v>
      </c>
      <c r="D62" s="300">
        <v>0.3544543894926046</v>
      </c>
      <c r="E62" s="300">
        <f>SUM(B62:D62)</f>
        <v>2.7032901328296761</v>
      </c>
      <c r="F62" s="300"/>
      <c r="G62" s="300">
        <v>2.3583973369114442</v>
      </c>
      <c r="H62" s="300">
        <v>0.97242535485645387</v>
      </c>
      <c r="I62" s="300">
        <v>0</v>
      </c>
      <c r="J62" s="300">
        <f>SUM(G62:I62)</f>
        <v>3.330822691767898</v>
      </c>
      <c r="K62" s="300"/>
      <c r="L62" s="300">
        <v>1.9200228246211508</v>
      </c>
      <c r="M62" s="300">
        <v>1.0004605139555693</v>
      </c>
      <c r="N62" s="300">
        <v>4.6560116996202466E-2</v>
      </c>
      <c r="O62" s="300">
        <f>SUM(L62:N62)</f>
        <v>2.9670434555729228</v>
      </c>
      <c r="P62" s="300"/>
      <c r="Q62" s="300">
        <v>2.0389099314668631</v>
      </c>
      <c r="R62" s="300">
        <v>1.0348528321090709</v>
      </c>
      <c r="S62" s="300">
        <v>4.6484124968924609E-2</v>
      </c>
      <c r="T62" s="300">
        <f>SUM(Q62:S62)</f>
        <v>3.1202468885448584</v>
      </c>
      <c r="U62" s="300"/>
      <c r="V62" s="300">
        <v>2.2455303000726534</v>
      </c>
      <c r="W62" s="300">
        <v>1.0811169837239649</v>
      </c>
      <c r="X62" s="300">
        <v>4.6854187095849778E-2</v>
      </c>
      <c r="Y62" s="300">
        <f>SUM(V62:X62)</f>
        <v>3.3735014708924682</v>
      </c>
    </row>
    <row r="63" spans="1:25" x14ac:dyDescent="0.2">
      <c r="A63" s="260" t="s">
        <v>364</v>
      </c>
      <c r="B63" s="300">
        <v>8.5523629724124746</v>
      </c>
      <c r="C63" s="300">
        <v>0.19218793196617551</v>
      </c>
      <c r="D63" s="300">
        <v>0.29115896279163783</v>
      </c>
      <c r="E63" s="300">
        <f t="shared" ref="E63:E64" si="89">SUM(B63:D63)</f>
        <v>9.0357098671702882</v>
      </c>
      <c r="F63" s="300"/>
      <c r="G63" s="300">
        <v>8.3690021729877966</v>
      </c>
      <c r="H63" s="300">
        <v>0.64572351935051697</v>
      </c>
      <c r="I63" s="300">
        <v>0.43245161589377767</v>
      </c>
      <c r="J63" s="300">
        <f t="shared" ref="J63:J64" si="90">SUM(G63:I63)</f>
        <v>9.4471773082320905</v>
      </c>
      <c r="K63" s="300"/>
      <c r="L63" s="300">
        <v>6.1738715136196998</v>
      </c>
      <c r="M63" s="300">
        <v>2.0020850308073856</v>
      </c>
      <c r="N63" s="300">
        <v>0</v>
      </c>
      <c r="O63" s="300">
        <f t="shared" ref="O63:O64" si="91">SUM(L63:N63)</f>
        <v>8.1759565444270859</v>
      </c>
      <c r="P63" s="300"/>
      <c r="Q63" s="300">
        <v>6.2637358394385334</v>
      </c>
      <c r="R63" s="300">
        <v>2.054017272016619</v>
      </c>
      <c r="S63" s="300">
        <v>0</v>
      </c>
      <c r="T63" s="300">
        <f t="shared" ref="T63:T64" si="92">SUM(Q63:S63)</f>
        <v>8.3177531114551524</v>
      </c>
      <c r="U63" s="300"/>
      <c r="V63" s="300">
        <v>6.3195307903393205</v>
      </c>
      <c r="W63" s="300">
        <v>2.1049677387682135</v>
      </c>
      <c r="X63" s="300">
        <v>0</v>
      </c>
      <c r="Y63" s="300">
        <f t="shared" ref="Y63:Y64" si="93">SUM(V63:X63)</f>
        <v>8.4244985291075345</v>
      </c>
    </row>
    <row r="64" spans="1:25" x14ac:dyDescent="0.2">
      <c r="A64" s="264" t="s">
        <v>363</v>
      </c>
      <c r="B64" s="301">
        <f>SUM(B62:B63)</f>
        <v>10.182507916276515</v>
      </c>
      <c r="C64" s="301">
        <f t="shared" ref="C64" si="94">SUM(C62:C63)</f>
        <v>0.91087873143920706</v>
      </c>
      <c r="D64" s="301">
        <f t="shared" ref="D64" si="95">SUM(D62:D63)</f>
        <v>0.64561335228424244</v>
      </c>
      <c r="E64" s="301">
        <f t="shared" si="89"/>
        <v>11.738999999999963</v>
      </c>
      <c r="F64" s="301"/>
      <c r="G64" s="301">
        <f>SUM(G62:G63)</f>
        <v>10.727399509899241</v>
      </c>
      <c r="H64" s="301">
        <f t="shared" ref="H64" si="96">SUM(H62:H63)</f>
        <v>1.618148874206971</v>
      </c>
      <c r="I64" s="301">
        <f t="shared" ref="I64" si="97">SUM(I62:I63)</f>
        <v>0.43245161589377767</v>
      </c>
      <c r="J64" s="301">
        <f t="shared" si="90"/>
        <v>12.77799999999999</v>
      </c>
      <c r="K64" s="301"/>
      <c r="L64" s="301">
        <f>SUM(L62:L63)</f>
        <v>8.093894338240851</v>
      </c>
      <c r="M64" s="301">
        <f t="shared" ref="M64" si="98">SUM(M62:M63)</f>
        <v>3.0025455447629552</v>
      </c>
      <c r="N64" s="301">
        <f t="shared" ref="N64" si="99">SUM(N62:N63)</f>
        <v>4.6560116996202466E-2</v>
      </c>
      <c r="O64" s="301">
        <f t="shared" si="91"/>
        <v>11.14300000000001</v>
      </c>
      <c r="P64" s="301"/>
      <c r="Q64" s="301">
        <f>SUM(Q62:Q63)</f>
        <v>8.3026457709053965</v>
      </c>
      <c r="R64" s="301">
        <f t="shared" ref="R64" si="100">SUM(R62:R63)</f>
        <v>3.0888701041256899</v>
      </c>
      <c r="S64" s="301">
        <f t="shared" ref="S64" si="101">SUM(S62:S63)</f>
        <v>4.6484124968924609E-2</v>
      </c>
      <c r="T64" s="301">
        <f t="shared" si="92"/>
        <v>11.438000000000011</v>
      </c>
      <c r="U64" s="301"/>
      <c r="V64" s="301">
        <f>SUM(V62:V63)</f>
        <v>8.5650610904119731</v>
      </c>
      <c r="W64" s="301">
        <f t="shared" ref="W64" si="102">SUM(W62:W63)</f>
        <v>3.1860847224921782</v>
      </c>
      <c r="X64" s="301">
        <f t="shared" ref="X64" si="103">SUM(X62:X63)</f>
        <v>4.6854187095849778E-2</v>
      </c>
      <c r="Y64" s="301">
        <f t="shared" si="93"/>
        <v>11.798000000000002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7.4268494328197194</v>
      </c>
      <c r="C71" s="300">
        <v>5.7336264728451338</v>
      </c>
      <c r="D71" s="300">
        <v>2.5743270576550623</v>
      </c>
      <c r="E71" s="300">
        <f>SUM(B71:D71)</f>
        <v>15.734802963319915</v>
      </c>
      <c r="F71" s="300"/>
      <c r="G71" s="300">
        <v>8.4803127690097551</v>
      </c>
      <c r="H71" s="300">
        <v>4.7838221619293151</v>
      </c>
      <c r="I71" s="300">
        <v>2.3154921966208764</v>
      </c>
      <c r="J71" s="300">
        <f>SUM(G71:I71)</f>
        <v>15.579627127559947</v>
      </c>
      <c r="K71" s="300"/>
      <c r="L71" s="300">
        <v>8.3324239890012102</v>
      </c>
      <c r="M71" s="300">
        <v>5.2067984186940865</v>
      </c>
      <c r="N71" s="300">
        <v>2.3766684624324266</v>
      </c>
      <c r="O71" s="300">
        <f>SUM(L71:N71)</f>
        <v>15.915890870127724</v>
      </c>
      <c r="P71" s="300"/>
      <c r="Q71" s="300">
        <v>8.416849230010925</v>
      </c>
      <c r="R71" s="300">
        <v>5.2942192381176589</v>
      </c>
      <c r="S71" s="300">
        <v>2.4117062392913362</v>
      </c>
      <c r="T71" s="300">
        <f>SUM(Q71:S71)</f>
        <v>16.122774707419921</v>
      </c>
      <c r="U71" s="300"/>
      <c r="V71" s="300">
        <v>8.7267673467388303</v>
      </c>
      <c r="W71" s="300">
        <v>5.550164012615169</v>
      </c>
      <c r="X71" s="300">
        <v>2.5708479746630473</v>
      </c>
      <c r="Y71" s="300">
        <f>SUM(V71:X71)</f>
        <v>16.847779334017044</v>
      </c>
    </row>
    <row r="72" spans="1:25" x14ac:dyDescent="0.2">
      <c r="A72" s="260" t="s">
        <v>364</v>
      </c>
      <c r="B72" s="300">
        <v>52.275104081140881</v>
      </c>
      <c r="C72" s="300">
        <v>3.8396172192867661</v>
      </c>
      <c r="D72" s="300">
        <v>27.975475736252353</v>
      </c>
      <c r="E72" s="300">
        <f t="shared" ref="E72:E73" si="104">SUM(B72:D72)</f>
        <v>84.090197036679996</v>
      </c>
      <c r="F72" s="300"/>
      <c r="G72" s="300">
        <v>48.840946551622842</v>
      </c>
      <c r="H72" s="300">
        <v>2.1293576282196947</v>
      </c>
      <c r="I72" s="300">
        <v>50.896068692597268</v>
      </c>
      <c r="J72" s="300">
        <f t="shared" ref="J72:J73" si="105">SUM(G72:I72)</f>
        <v>101.8663728724398</v>
      </c>
      <c r="K72" s="300"/>
      <c r="L72" s="300">
        <v>45.390335636145082</v>
      </c>
      <c r="M72" s="300">
        <v>2.8864674377819965</v>
      </c>
      <c r="N72" s="300">
        <v>48.894306055945314</v>
      </c>
      <c r="O72" s="300">
        <f t="shared" ref="O72:O73" si="106">SUM(L72:N72)</f>
        <v>97.171109129872391</v>
      </c>
      <c r="P72" s="300"/>
      <c r="Q72" s="300">
        <v>45.075449517632102</v>
      </c>
      <c r="R72" s="300">
        <v>2.9562671790446649</v>
      </c>
      <c r="S72" s="300">
        <v>49.666508595903274</v>
      </c>
      <c r="T72" s="300">
        <f t="shared" ref="T72:T73" si="107">SUM(Q72:S72)</f>
        <v>97.698225292580048</v>
      </c>
      <c r="U72" s="300"/>
      <c r="V72" s="300">
        <v>44.648060155497681</v>
      </c>
      <c r="W72" s="300">
        <v>3.1338114416277376</v>
      </c>
      <c r="X72" s="300">
        <v>51.924349068857502</v>
      </c>
      <c r="Y72" s="300">
        <f t="shared" ref="Y72:Y73" si="108">SUM(V72:X72)</f>
        <v>99.706220665982926</v>
      </c>
    </row>
    <row r="73" spans="1:25" x14ac:dyDescent="0.2">
      <c r="A73" s="264" t="s">
        <v>363</v>
      </c>
      <c r="B73" s="301">
        <f>SUM(B71:B72)</f>
        <v>59.701953513960603</v>
      </c>
      <c r="C73" s="301">
        <f t="shared" ref="C73" si="109">SUM(C71:C72)</f>
        <v>9.5732436921319</v>
      </c>
      <c r="D73" s="301">
        <f t="shared" ref="D73" si="110">SUM(D71:D72)</f>
        <v>30.549802793907414</v>
      </c>
      <c r="E73" s="301">
        <f t="shared" si="104"/>
        <v>99.824999999999918</v>
      </c>
      <c r="F73" s="301"/>
      <c r="G73" s="301">
        <f>SUM(G71:G72)</f>
        <v>57.321259320632599</v>
      </c>
      <c r="H73" s="301">
        <f t="shared" ref="H73" si="111">SUM(H71:H72)</f>
        <v>6.9131797901490097</v>
      </c>
      <c r="I73" s="301">
        <f t="shared" ref="I73" si="112">SUM(I71:I72)</f>
        <v>53.211560889218141</v>
      </c>
      <c r="J73" s="301">
        <f t="shared" si="105"/>
        <v>117.44599999999974</v>
      </c>
      <c r="K73" s="301"/>
      <c r="L73" s="301">
        <f>SUM(L71:L72)</f>
        <v>53.722759625146296</v>
      </c>
      <c r="M73" s="301">
        <f t="shared" ref="M73" si="113">SUM(M71:M72)</f>
        <v>8.0932658564760835</v>
      </c>
      <c r="N73" s="301">
        <f t="shared" ref="N73" si="114">SUM(N71:N72)</f>
        <v>51.270974518377741</v>
      </c>
      <c r="O73" s="301">
        <f t="shared" si="106"/>
        <v>113.08700000000012</v>
      </c>
      <c r="P73" s="301"/>
      <c r="Q73" s="301">
        <f>SUM(Q71:Q72)</f>
        <v>53.492298747643027</v>
      </c>
      <c r="R73" s="301">
        <f t="shared" ref="R73" si="115">SUM(R71:R72)</f>
        <v>8.2504864171623247</v>
      </c>
      <c r="S73" s="301">
        <f t="shared" ref="S73" si="116">SUM(S71:S72)</f>
        <v>52.078214835194608</v>
      </c>
      <c r="T73" s="301">
        <f t="shared" si="107"/>
        <v>113.82099999999997</v>
      </c>
      <c r="U73" s="301"/>
      <c r="V73" s="301">
        <f>SUM(V71:V72)</f>
        <v>53.374827502236514</v>
      </c>
      <c r="W73" s="301">
        <f t="shared" ref="W73" si="117">SUM(W71:W72)</f>
        <v>8.6839754542429066</v>
      </c>
      <c r="X73" s="301">
        <f t="shared" ref="X73" si="118">SUM(X71:X72)</f>
        <v>54.495197043520548</v>
      </c>
      <c r="Y73" s="301">
        <f t="shared" si="108"/>
        <v>116.55399999999997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46.524271167658362</v>
      </c>
      <c r="C80" s="300">
        <v>66.301657149403155</v>
      </c>
      <c r="D80" s="300">
        <v>3.41069216707769</v>
      </c>
      <c r="E80" s="300">
        <f>SUM(B80:D80)</f>
        <v>116.23662048413919</v>
      </c>
      <c r="F80" s="300"/>
      <c r="G80" s="300">
        <v>48.064268004178047</v>
      </c>
      <c r="H80" s="300">
        <v>62.105770267449891</v>
      </c>
      <c r="I80" s="300">
        <v>3.5865898715679427</v>
      </c>
      <c r="J80" s="300">
        <f>SUM(G80:I80)</f>
        <v>113.75662814319587</v>
      </c>
      <c r="K80" s="300"/>
      <c r="L80" s="300">
        <v>47.445768099522532</v>
      </c>
      <c r="M80" s="300">
        <v>61.482194216361066</v>
      </c>
      <c r="N80" s="300">
        <v>7.1759748582803136</v>
      </c>
      <c r="O80" s="300">
        <f>SUM(L80:N80)</f>
        <v>116.10393717416392</v>
      </c>
      <c r="P80" s="300"/>
      <c r="Q80" s="300">
        <v>49.660517186292374</v>
      </c>
      <c r="R80" s="300">
        <v>59.360538166511517</v>
      </c>
      <c r="S80" s="300">
        <v>7.410086326030747</v>
      </c>
      <c r="T80" s="300">
        <f>SUM(Q80:S80)</f>
        <v>116.43114167883465</v>
      </c>
      <c r="U80" s="300"/>
      <c r="V80" s="300">
        <v>53.630856858427464</v>
      </c>
      <c r="W80" s="300">
        <v>55.464405365209565</v>
      </c>
      <c r="X80" s="300">
        <v>7.9209062455257948</v>
      </c>
      <c r="Y80" s="300">
        <f>SUM(V80:X80)</f>
        <v>117.01616846916284</v>
      </c>
    </row>
    <row r="81" spans="1:25" x14ac:dyDescent="0.2">
      <c r="A81" s="260" t="s">
        <v>364</v>
      </c>
      <c r="B81" s="300">
        <v>103.55949137696467</v>
      </c>
      <c r="C81" s="300">
        <v>30.290070741699353</v>
      </c>
      <c r="D81" s="300">
        <v>15.115817397196752</v>
      </c>
      <c r="E81" s="300">
        <f t="shared" ref="E81:E82" si="119">SUM(B81:D81)</f>
        <v>148.9653795158608</v>
      </c>
      <c r="F81" s="300"/>
      <c r="G81" s="300">
        <v>103.15890500639756</v>
      </c>
      <c r="H81" s="300">
        <v>29.053534692906688</v>
      </c>
      <c r="I81" s="300">
        <v>16.944932157499483</v>
      </c>
      <c r="J81" s="300">
        <f t="shared" ref="J81:J82" si="120">SUM(G81:I81)</f>
        <v>149.15737185680373</v>
      </c>
      <c r="K81" s="300"/>
      <c r="L81" s="300">
        <v>98.288226509255352</v>
      </c>
      <c r="M81" s="300">
        <v>35.384718028748765</v>
      </c>
      <c r="N81" s="300">
        <v>8.1791182878319457</v>
      </c>
      <c r="O81" s="300">
        <f t="shared" ref="O81:O82" si="121">SUM(L81:N81)</f>
        <v>141.85206282583607</v>
      </c>
      <c r="P81" s="300"/>
      <c r="Q81" s="300">
        <v>99.896869299620391</v>
      </c>
      <c r="R81" s="300">
        <v>35.508266424756137</v>
      </c>
      <c r="S81" s="300">
        <v>8.3117225967886572</v>
      </c>
      <c r="T81" s="300">
        <f t="shared" ref="T81:T82" si="122">SUM(Q81:S81)</f>
        <v>143.71685832116518</v>
      </c>
      <c r="U81" s="300"/>
      <c r="V81" s="300">
        <v>101.17260807748904</v>
      </c>
      <c r="W81" s="300">
        <v>35.883831905606549</v>
      </c>
      <c r="X81" s="300">
        <v>8.4883915477415286</v>
      </c>
      <c r="Y81" s="300">
        <f t="shared" ref="Y81:Y82" si="123">SUM(V81:X81)</f>
        <v>145.54483153083714</v>
      </c>
    </row>
    <row r="82" spans="1:25" x14ac:dyDescent="0.2">
      <c r="A82" s="264" t="s">
        <v>363</v>
      </c>
      <c r="B82" s="301">
        <f>SUM(B80:B81)</f>
        <v>150.08376254462303</v>
      </c>
      <c r="C82" s="301">
        <f t="shared" ref="C82" si="124">SUM(C80:C81)</f>
        <v>96.591727891102508</v>
      </c>
      <c r="D82" s="301">
        <f t="shared" ref="D82" si="125">SUM(D80:D81)</f>
        <v>18.526509564274441</v>
      </c>
      <c r="E82" s="301">
        <f t="shared" si="119"/>
        <v>265.20199999999994</v>
      </c>
      <c r="F82" s="301"/>
      <c r="G82" s="301">
        <f>SUM(G80:G81)</f>
        <v>151.22317301057561</v>
      </c>
      <c r="H82" s="301">
        <f t="shared" ref="H82" si="126">SUM(H80:H81)</f>
        <v>91.159304960356579</v>
      </c>
      <c r="I82" s="301">
        <f t="shared" ref="I82" si="127">SUM(I80:I81)</f>
        <v>20.531522029067425</v>
      </c>
      <c r="J82" s="301">
        <f t="shared" si="120"/>
        <v>262.91399999999965</v>
      </c>
      <c r="K82" s="301"/>
      <c r="L82" s="301">
        <f>SUM(L80:L81)</f>
        <v>145.73399460877789</v>
      </c>
      <c r="M82" s="301">
        <f t="shared" ref="M82" si="128">SUM(M80:M81)</f>
        <v>96.86691224510983</v>
      </c>
      <c r="N82" s="301">
        <f t="shared" ref="N82" si="129">SUM(N80:N81)</f>
        <v>15.35509314611226</v>
      </c>
      <c r="O82" s="301">
        <f t="shared" si="121"/>
        <v>257.95599999999996</v>
      </c>
      <c r="P82" s="301"/>
      <c r="Q82" s="301">
        <f>SUM(Q80:Q81)</f>
        <v>149.55738648591276</v>
      </c>
      <c r="R82" s="301">
        <f t="shared" ref="R82" si="130">SUM(R80:R81)</f>
        <v>94.868804591267661</v>
      </c>
      <c r="S82" s="301">
        <f t="shared" ref="S82" si="131">SUM(S80:S81)</f>
        <v>15.721808922819404</v>
      </c>
      <c r="T82" s="301">
        <f t="shared" si="122"/>
        <v>260.1479999999998</v>
      </c>
      <c r="U82" s="301"/>
      <c r="V82" s="301">
        <f>SUM(V80:V81)</f>
        <v>154.80346493591651</v>
      </c>
      <c r="W82" s="301">
        <f t="shared" ref="W82" si="132">SUM(W80:W81)</f>
        <v>91.348237270816114</v>
      </c>
      <c r="X82" s="301">
        <f t="shared" ref="X82" si="133">SUM(X80:X81)</f>
        <v>16.409297793267324</v>
      </c>
      <c r="Y82" s="301">
        <f t="shared" si="123"/>
        <v>262.56099999999998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12.984467031094841</v>
      </c>
      <c r="C89" s="300">
        <v>7.4606194262111076</v>
      </c>
      <c r="D89" s="300">
        <v>0.80148724554046546</v>
      </c>
      <c r="E89" s="300">
        <f>SUM(B89:D89)</f>
        <v>21.246573702846412</v>
      </c>
      <c r="F89" s="300"/>
      <c r="G89" s="300">
        <v>15.381013244751838</v>
      </c>
      <c r="H89" s="300">
        <v>9.3016057945152593</v>
      </c>
      <c r="I89" s="300">
        <v>1.7669738303588554</v>
      </c>
      <c r="J89" s="300">
        <f>SUM(G89:I89)</f>
        <v>26.449592869625949</v>
      </c>
      <c r="K89" s="300"/>
      <c r="L89" s="300">
        <v>14.004228435781677</v>
      </c>
      <c r="M89" s="300">
        <v>9.4082277822991411</v>
      </c>
      <c r="N89" s="300">
        <v>0.46809467686985556</v>
      </c>
      <c r="O89" s="300">
        <f>SUM(L89:N89)</f>
        <v>23.880550894950677</v>
      </c>
      <c r="P89" s="300"/>
      <c r="Q89" s="300">
        <v>15.739699958173185</v>
      </c>
      <c r="R89" s="300">
        <v>10.727587037879347</v>
      </c>
      <c r="S89" s="300">
        <v>0.49134888055456449</v>
      </c>
      <c r="T89" s="300">
        <f>SUM(Q89:S89)</f>
        <v>26.958635876607097</v>
      </c>
      <c r="U89" s="300"/>
      <c r="V89" s="300">
        <v>17.088354385186893</v>
      </c>
      <c r="W89" s="300">
        <v>12.100669607530635</v>
      </c>
      <c r="X89" s="300">
        <v>0.49747328102882193</v>
      </c>
      <c r="Y89" s="300">
        <f>SUM(V89:X89)</f>
        <v>29.686497273746351</v>
      </c>
    </row>
    <row r="90" spans="1:25" x14ac:dyDescent="0.2">
      <c r="A90" s="260" t="s">
        <v>364</v>
      </c>
      <c r="B90" s="300">
        <v>62.650520492698391</v>
      </c>
      <c r="C90" s="300">
        <v>5.6876324890827403</v>
      </c>
      <c r="D90" s="300">
        <v>14.391273315372434</v>
      </c>
      <c r="E90" s="300">
        <f t="shared" ref="E90:E91" si="134">SUM(B90:D90)</f>
        <v>82.729426297153566</v>
      </c>
      <c r="F90" s="300"/>
      <c r="G90" s="300">
        <v>59.339441544297543</v>
      </c>
      <c r="H90" s="300">
        <v>6.8525694176533865</v>
      </c>
      <c r="I90" s="300">
        <v>20.313396168423175</v>
      </c>
      <c r="J90" s="300">
        <f t="shared" ref="J90:J91" si="135">SUM(G90:I90)</f>
        <v>86.505407130374095</v>
      </c>
      <c r="K90" s="300"/>
      <c r="L90" s="300">
        <v>58.681726839704297</v>
      </c>
      <c r="M90" s="300">
        <v>10.862410230083274</v>
      </c>
      <c r="N90" s="300">
        <v>15.647312035261628</v>
      </c>
      <c r="O90" s="300">
        <f t="shared" ref="O90:O91" si="136">SUM(L90:N90)</f>
        <v>85.191449105049202</v>
      </c>
      <c r="P90" s="300"/>
      <c r="Q90" s="300">
        <v>63.370422630651568</v>
      </c>
      <c r="R90" s="300">
        <v>11.807137222411399</v>
      </c>
      <c r="S90" s="300">
        <v>16.959804270330118</v>
      </c>
      <c r="T90" s="300">
        <f t="shared" ref="T90:T91" si="137">SUM(Q90:S90)</f>
        <v>92.137364123393098</v>
      </c>
      <c r="U90" s="300"/>
      <c r="V90" s="300">
        <v>64.582040216811663</v>
      </c>
      <c r="W90" s="300">
        <v>12.674088513812519</v>
      </c>
      <c r="X90" s="300">
        <v>18.100373995629468</v>
      </c>
      <c r="Y90" s="300">
        <f t="shared" ref="Y90:Y91" si="138">SUM(V90:X90)</f>
        <v>95.356502726253652</v>
      </c>
    </row>
    <row r="91" spans="1:25" x14ac:dyDescent="0.2">
      <c r="A91" s="264" t="s">
        <v>363</v>
      </c>
      <c r="B91" s="301">
        <f>SUM(B89:B90)</f>
        <v>75.634987523793228</v>
      </c>
      <c r="C91" s="301">
        <f t="shared" ref="C91" si="139">SUM(C89:C90)</f>
        <v>13.148251915293848</v>
      </c>
      <c r="D91" s="301">
        <f t="shared" ref="D91" si="140">SUM(D89:D90)</f>
        <v>15.1927605609129</v>
      </c>
      <c r="E91" s="301">
        <f t="shared" si="134"/>
        <v>103.97599999999998</v>
      </c>
      <c r="F91" s="301"/>
      <c r="G91" s="301">
        <f>SUM(G89:G90)</f>
        <v>74.720454789049384</v>
      </c>
      <c r="H91" s="301">
        <f t="shared" ref="H91" si="141">SUM(H89:H90)</f>
        <v>16.154175212168646</v>
      </c>
      <c r="I91" s="301">
        <f t="shared" ref="I91" si="142">SUM(I89:I90)</f>
        <v>22.080369998782029</v>
      </c>
      <c r="J91" s="301">
        <f t="shared" si="135"/>
        <v>112.95500000000007</v>
      </c>
      <c r="K91" s="301"/>
      <c r="L91" s="301">
        <f>SUM(L89:L90)</f>
        <v>72.685955275485981</v>
      </c>
      <c r="M91" s="301">
        <f t="shared" ref="M91" si="143">SUM(M89:M90)</f>
        <v>20.270638012382413</v>
      </c>
      <c r="N91" s="301">
        <f t="shared" ref="N91" si="144">SUM(N89:N90)</f>
        <v>16.115406712131485</v>
      </c>
      <c r="O91" s="301">
        <f t="shared" si="136"/>
        <v>109.07199999999989</v>
      </c>
      <c r="P91" s="301"/>
      <c r="Q91" s="301">
        <f>SUM(Q89:Q90)</f>
        <v>79.110122588824751</v>
      </c>
      <c r="R91" s="301">
        <f t="shared" ref="R91" si="145">SUM(R89:R90)</f>
        <v>22.534724260290744</v>
      </c>
      <c r="S91" s="301">
        <f t="shared" ref="S91" si="146">SUM(S89:S90)</f>
        <v>17.451153150884682</v>
      </c>
      <c r="T91" s="301">
        <f t="shared" si="137"/>
        <v>119.09600000000017</v>
      </c>
      <c r="U91" s="301"/>
      <c r="V91" s="301">
        <f>SUM(V89:V90)</f>
        <v>81.670394601998552</v>
      </c>
      <c r="W91" s="301">
        <f t="shared" ref="W91" si="147">SUM(W89:W90)</f>
        <v>24.774758121343154</v>
      </c>
      <c r="X91" s="301">
        <f t="shared" ref="X91" si="148">SUM(X89:X90)</f>
        <v>18.597847276658289</v>
      </c>
      <c r="Y91" s="301">
        <f t="shared" si="138"/>
        <v>125.04299999999999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15.279234340838162</v>
      </c>
      <c r="C98" s="300">
        <v>31.084756548074655</v>
      </c>
      <c r="D98" s="300">
        <v>3.0372720024079913</v>
      </c>
      <c r="E98" s="300">
        <f>SUM(B98:D98)</f>
        <v>49.401262891320805</v>
      </c>
      <c r="F98" s="300"/>
      <c r="G98" s="300">
        <v>15.946425935218285</v>
      </c>
      <c r="H98" s="300">
        <v>36.119670204456462</v>
      </c>
      <c r="I98" s="300">
        <v>1.8625307164718334</v>
      </c>
      <c r="J98" s="300">
        <f>SUM(G98:I98)</f>
        <v>53.928626856146579</v>
      </c>
      <c r="K98" s="300"/>
      <c r="L98" s="300">
        <v>18.586612524712212</v>
      </c>
      <c r="M98" s="300">
        <v>35.2462896994994</v>
      </c>
      <c r="N98" s="300">
        <v>3.3123472030421106</v>
      </c>
      <c r="O98" s="300">
        <f>SUM(L98:N98)</f>
        <v>57.145249427253717</v>
      </c>
      <c r="P98" s="300"/>
      <c r="Q98" s="300">
        <v>19.838258218973692</v>
      </c>
      <c r="R98" s="300">
        <v>37.464418513493982</v>
      </c>
      <c r="S98" s="300">
        <v>3.4423068635910337</v>
      </c>
      <c r="T98" s="300">
        <f>SUM(Q98:S98)</f>
        <v>60.744983596058709</v>
      </c>
      <c r="U98" s="300"/>
      <c r="V98" s="300">
        <v>23.337024241083473</v>
      </c>
      <c r="W98" s="300">
        <v>43.305591209075644</v>
      </c>
      <c r="X98" s="300">
        <v>3.9786973113313007</v>
      </c>
      <c r="Y98" s="300">
        <f>SUM(V98:X98)</f>
        <v>70.621312761490415</v>
      </c>
    </row>
    <row r="99" spans="1:25" x14ac:dyDescent="0.2">
      <c r="A99" s="260" t="s">
        <v>364</v>
      </c>
      <c r="B99" s="300">
        <v>20.046220365232333</v>
      </c>
      <c r="C99" s="300">
        <v>20.586017224413503</v>
      </c>
      <c r="D99" s="300">
        <v>3.0034995190331983</v>
      </c>
      <c r="E99" s="300">
        <f t="shared" ref="E99:E100" si="149">SUM(B99:D99)</f>
        <v>43.635737108679038</v>
      </c>
      <c r="F99" s="300"/>
      <c r="G99" s="300">
        <v>22.109730083798691</v>
      </c>
      <c r="H99" s="300">
        <v>21.665999491667574</v>
      </c>
      <c r="I99" s="300">
        <v>3.019643568387107</v>
      </c>
      <c r="J99" s="300">
        <f t="shared" ref="J99:J100" si="150">SUM(G99:I99)</f>
        <v>46.795373143853375</v>
      </c>
      <c r="K99" s="300"/>
      <c r="L99" s="300">
        <v>21.834045239152555</v>
      </c>
      <c r="M99" s="300">
        <v>23.228567896625488</v>
      </c>
      <c r="N99" s="300">
        <v>2.113137436968314</v>
      </c>
      <c r="O99" s="300">
        <f t="shared" ref="O99:O100" si="151">SUM(L99:N99)</f>
        <v>47.17575057274636</v>
      </c>
      <c r="P99" s="300"/>
      <c r="Q99" s="300">
        <v>23.316446176467021</v>
      </c>
      <c r="R99" s="300">
        <v>24.870724043643484</v>
      </c>
      <c r="S99" s="300">
        <v>2.2018461838307166</v>
      </c>
      <c r="T99" s="300">
        <f t="shared" ref="T99:T100" si="152">SUM(Q99:S99)</f>
        <v>50.38901640394122</v>
      </c>
      <c r="U99" s="300"/>
      <c r="V99" s="300">
        <v>27.618865771628727</v>
      </c>
      <c r="W99" s="300">
        <v>28.946039066037216</v>
      </c>
      <c r="X99" s="300">
        <v>2.5487824008437201</v>
      </c>
      <c r="Y99" s="300">
        <f t="shared" ref="Y99:Y100" si="153">SUM(V99:X99)</f>
        <v>59.113687238509662</v>
      </c>
    </row>
    <row r="100" spans="1:25" x14ac:dyDescent="0.2">
      <c r="A100" s="264" t="s">
        <v>363</v>
      </c>
      <c r="B100" s="301">
        <f>SUM(B98:B99)</f>
        <v>35.325454706070495</v>
      </c>
      <c r="C100" s="301">
        <f t="shared" ref="C100" si="154">SUM(C98:C99)</f>
        <v>51.670773772488161</v>
      </c>
      <c r="D100" s="301">
        <f t="shared" ref="D100" si="155">SUM(D98:D99)</f>
        <v>6.0407715214411901</v>
      </c>
      <c r="E100" s="301">
        <f t="shared" si="149"/>
        <v>93.03699999999985</v>
      </c>
      <c r="F100" s="301"/>
      <c r="G100" s="301">
        <f>SUM(G98:G99)</f>
        <v>38.056156019016974</v>
      </c>
      <c r="H100" s="301">
        <f t="shared" ref="H100" si="156">SUM(H98:H99)</f>
        <v>57.785669696124032</v>
      </c>
      <c r="I100" s="301">
        <f t="shared" ref="I100" si="157">SUM(I98:I99)</f>
        <v>4.8821742848589409</v>
      </c>
      <c r="J100" s="301">
        <f t="shared" si="150"/>
        <v>100.72399999999993</v>
      </c>
      <c r="K100" s="301"/>
      <c r="L100" s="301">
        <f>SUM(L98:L99)</f>
        <v>40.420657763864767</v>
      </c>
      <c r="M100" s="301">
        <f t="shared" ref="M100" si="158">SUM(M98:M99)</f>
        <v>58.474857596124892</v>
      </c>
      <c r="N100" s="301">
        <f t="shared" ref="N100" si="159">SUM(N98:N99)</f>
        <v>5.4254846400104242</v>
      </c>
      <c r="O100" s="301">
        <f t="shared" si="151"/>
        <v>104.32100000000008</v>
      </c>
      <c r="P100" s="301"/>
      <c r="Q100" s="301">
        <f>SUM(Q98:Q99)</f>
        <v>43.154704395440717</v>
      </c>
      <c r="R100" s="301">
        <f t="shared" ref="R100" si="160">SUM(R98:R99)</f>
        <v>62.335142557137466</v>
      </c>
      <c r="S100" s="301">
        <f t="shared" ref="S100" si="161">SUM(S98:S99)</f>
        <v>5.6441530474217503</v>
      </c>
      <c r="T100" s="301">
        <f t="shared" si="152"/>
        <v>111.13399999999993</v>
      </c>
      <c r="U100" s="301"/>
      <c r="V100" s="301">
        <f>SUM(V98:V99)</f>
        <v>50.955890012712203</v>
      </c>
      <c r="W100" s="301">
        <f t="shared" ref="W100" si="162">SUM(W98:W99)</f>
        <v>72.251630275112859</v>
      </c>
      <c r="X100" s="301">
        <f t="shared" ref="X100" si="163">SUM(X98:X99)</f>
        <v>6.5274797121750208</v>
      </c>
      <c r="Y100" s="301">
        <f t="shared" si="153"/>
        <v>129.73500000000007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1.1208870847337773</v>
      </c>
      <c r="C107" s="300">
        <v>1.0672617016023991</v>
      </c>
      <c r="D107" s="300">
        <v>0.5525746002889298</v>
      </c>
      <c r="E107" s="300">
        <f>SUM(B107:D107)</f>
        <v>2.7407233866251062</v>
      </c>
      <c r="F107" s="300"/>
      <c r="G107" s="300">
        <v>0.90541617688436993</v>
      </c>
      <c r="H107" s="300">
        <v>1.0673751101784619</v>
      </c>
      <c r="I107" s="300">
        <v>1.0135880105903354</v>
      </c>
      <c r="J107" s="300">
        <f>SUM(G107:I107)</f>
        <v>2.9863792976531673</v>
      </c>
      <c r="K107" s="300"/>
      <c r="L107" s="300">
        <v>0.9560853003419314</v>
      </c>
      <c r="M107" s="300">
        <v>1.3114548519790998</v>
      </c>
      <c r="N107" s="300">
        <v>1.2938040464190843</v>
      </c>
      <c r="O107" s="300">
        <f>SUM(L107:N107)</f>
        <v>3.5613441987401155</v>
      </c>
      <c r="P107" s="300"/>
      <c r="Q107" s="300">
        <v>0.93447583358651232</v>
      </c>
      <c r="R107" s="300">
        <v>1.3009600507638284</v>
      </c>
      <c r="S107" s="300">
        <v>1.2520562082893816</v>
      </c>
      <c r="T107" s="300">
        <f>SUM(Q107:S107)</f>
        <v>3.4874920926397222</v>
      </c>
      <c r="U107" s="300"/>
      <c r="V107" s="300">
        <v>0.95153857694494959</v>
      </c>
      <c r="W107" s="300">
        <v>1.3173340002137353</v>
      </c>
      <c r="X107" s="300">
        <v>1.2103006127100953</v>
      </c>
      <c r="Y107" s="300">
        <f>SUM(V107:X107)</f>
        <v>3.4791731898687801</v>
      </c>
    </row>
    <row r="108" spans="1:25" x14ac:dyDescent="0.2">
      <c r="A108" s="260" t="s">
        <v>364</v>
      </c>
      <c r="B108" s="300">
        <v>1.8512414878405516</v>
      </c>
      <c r="C108" s="300">
        <v>0.42142556540310872</v>
      </c>
      <c r="D108" s="300">
        <v>2.0226095601312224</v>
      </c>
      <c r="E108" s="300">
        <f t="shared" ref="E108:E109" si="164">SUM(B108:D108)</f>
        <v>4.2952766133748828</v>
      </c>
      <c r="F108" s="300"/>
      <c r="G108" s="300">
        <v>1.5365181457523853</v>
      </c>
      <c r="H108" s="300">
        <v>0.9795228474732719</v>
      </c>
      <c r="I108" s="300">
        <v>2.632579709121166</v>
      </c>
      <c r="J108" s="300">
        <f t="shared" ref="J108:J109" si="165">SUM(G108:I108)</f>
        <v>5.1486207023468236</v>
      </c>
      <c r="K108" s="300"/>
      <c r="L108" s="300">
        <v>1.5597428500007946</v>
      </c>
      <c r="M108" s="300">
        <v>0.91019320592709996</v>
      </c>
      <c r="N108" s="300">
        <v>3.3907197453319977</v>
      </c>
      <c r="O108" s="300">
        <f t="shared" ref="O108:O109" si="166">SUM(L108:N108)</f>
        <v>5.8606558012598917</v>
      </c>
      <c r="P108" s="300"/>
      <c r="Q108" s="300">
        <v>1.5177867259201521</v>
      </c>
      <c r="R108" s="300">
        <v>0.93270822479900795</v>
      </c>
      <c r="S108" s="300">
        <v>3.3390129566411217</v>
      </c>
      <c r="T108" s="300">
        <f t="shared" ref="T108:T109" si="167">SUM(Q108:S108)</f>
        <v>5.7895079073602815</v>
      </c>
      <c r="U108" s="300"/>
      <c r="V108" s="300">
        <v>1.5166983868835333</v>
      </c>
      <c r="W108" s="300">
        <v>1.005055270704555</v>
      </c>
      <c r="X108" s="300">
        <v>3.4050731525431255</v>
      </c>
      <c r="Y108" s="300">
        <f t="shared" ref="Y108:Y109" si="168">SUM(V108:X108)</f>
        <v>5.9268268101312138</v>
      </c>
    </row>
    <row r="109" spans="1:25" x14ac:dyDescent="0.2">
      <c r="A109" s="264" t="s">
        <v>363</v>
      </c>
      <c r="B109" s="301">
        <f>SUM(B107:B108)</f>
        <v>2.9721285725743289</v>
      </c>
      <c r="C109" s="301">
        <f t="shared" ref="C109" si="169">SUM(C107:C108)</f>
        <v>1.4886872670055078</v>
      </c>
      <c r="D109" s="301">
        <f t="shared" ref="D109" si="170">SUM(D107:D108)</f>
        <v>2.575184160420152</v>
      </c>
      <c r="E109" s="301">
        <f t="shared" si="164"/>
        <v>7.0359999999999889</v>
      </c>
      <c r="F109" s="301"/>
      <c r="G109" s="301">
        <f>SUM(G107:G108)</f>
        <v>2.4419343226367554</v>
      </c>
      <c r="H109" s="301">
        <f t="shared" ref="H109" si="171">SUM(H107:H108)</f>
        <v>2.0468979576517339</v>
      </c>
      <c r="I109" s="301">
        <f t="shared" ref="I109" si="172">SUM(I107:I108)</f>
        <v>3.6461677197115012</v>
      </c>
      <c r="J109" s="301">
        <f t="shared" si="165"/>
        <v>8.1349999999999909</v>
      </c>
      <c r="K109" s="301"/>
      <c r="L109" s="301">
        <f>SUM(L107:L108)</f>
        <v>2.5158281503427258</v>
      </c>
      <c r="M109" s="301">
        <f t="shared" ref="M109" si="173">SUM(M107:M108)</f>
        <v>2.2216480579061999</v>
      </c>
      <c r="N109" s="301">
        <f t="shared" ref="N109" si="174">SUM(N107:N108)</f>
        <v>4.684523791751082</v>
      </c>
      <c r="O109" s="301">
        <f t="shared" si="166"/>
        <v>9.4220000000000077</v>
      </c>
      <c r="P109" s="301"/>
      <c r="Q109" s="301">
        <f>SUM(Q107:Q108)</f>
        <v>2.4522625595066643</v>
      </c>
      <c r="R109" s="301">
        <f t="shared" ref="R109" si="175">SUM(R107:R108)</f>
        <v>2.2336682755628363</v>
      </c>
      <c r="S109" s="301">
        <f t="shared" ref="S109" si="176">SUM(S107:S108)</f>
        <v>4.5910691649305031</v>
      </c>
      <c r="T109" s="301">
        <f t="shared" si="167"/>
        <v>9.2770000000000046</v>
      </c>
      <c r="U109" s="301"/>
      <c r="V109" s="301">
        <f>SUM(V107:V108)</f>
        <v>2.4682369638284829</v>
      </c>
      <c r="W109" s="301">
        <f t="shared" ref="W109" si="177">SUM(W107:W108)</f>
        <v>2.3223892709182903</v>
      </c>
      <c r="X109" s="301">
        <f t="shared" ref="X109" si="178">SUM(X107:X108)</f>
        <v>4.6153737652532207</v>
      </c>
      <c r="Y109" s="301">
        <f t="shared" si="168"/>
        <v>9.4059999999999935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7.3061974063407442</v>
      </c>
      <c r="C116" s="300">
        <v>3.5406440922410258</v>
      </c>
      <c r="D116" s="300">
        <v>0.6137766570708465</v>
      </c>
      <c r="E116" s="300">
        <f>SUM(B116:D116)</f>
        <v>11.460618155652618</v>
      </c>
      <c r="F116" s="300"/>
      <c r="G116" s="300">
        <v>7.6085441081810803</v>
      </c>
      <c r="H116" s="300">
        <v>2.2715919648749021</v>
      </c>
      <c r="I116" s="300">
        <v>0.25000101593237939</v>
      </c>
      <c r="J116" s="300">
        <f>SUM(G116:I116)</f>
        <v>10.130137088988363</v>
      </c>
      <c r="K116" s="300"/>
      <c r="L116" s="300">
        <v>9.4172229798749072</v>
      </c>
      <c r="M116" s="300">
        <v>1.9972625272159841</v>
      </c>
      <c r="N116" s="300">
        <v>0.93052212922361544</v>
      </c>
      <c r="O116" s="300">
        <f>SUM(L116:N116)</f>
        <v>12.345007636314506</v>
      </c>
      <c r="P116" s="300"/>
      <c r="Q116" s="300">
        <v>10.181425046463529</v>
      </c>
      <c r="R116" s="300">
        <v>2.0806595508277597</v>
      </c>
      <c r="S116" s="300">
        <v>0.99842718521548202</v>
      </c>
      <c r="T116" s="300">
        <f>SUM(Q116:S116)</f>
        <v>13.26051178250677</v>
      </c>
      <c r="U116" s="300"/>
      <c r="V116" s="300">
        <v>11.111845134528254</v>
      </c>
      <c r="W116" s="300">
        <v>2.1031807883955729</v>
      </c>
      <c r="X116" s="300">
        <v>1.0491922405070295</v>
      </c>
      <c r="Y116" s="300">
        <f>SUM(V116:X116)</f>
        <v>14.264218163430856</v>
      </c>
    </row>
    <row r="117" spans="1:25" x14ac:dyDescent="0.2">
      <c r="A117" s="260" t="s">
        <v>364</v>
      </c>
      <c r="B117" s="300">
        <v>22.269060518639019</v>
      </c>
      <c r="C117" s="300">
        <v>0.62474783862028649</v>
      </c>
      <c r="D117" s="300">
        <v>3.2925734870880836</v>
      </c>
      <c r="E117" s="300">
        <f t="shared" ref="E117:E118" si="179">SUM(B117:D117)</f>
        <v>26.186381844347391</v>
      </c>
      <c r="F117" s="300"/>
      <c r="G117" s="300">
        <v>24.683553544406049</v>
      </c>
      <c r="H117" s="300">
        <v>1.2026427768610544</v>
      </c>
      <c r="I117" s="300">
        <v>2.9316665897445948</v>
      </c>
      <c r="J117" s="300">
        <f t="shared" ref="J117:J118" si="180">SUM(G117:I117)</f>
        <v>28.817862911011698</v>
      </c>
      <c r="K117" s="300"/>
      <c r="L117" s="300">
        <v>23.514300260343777</v>
      </c>
      <c r="M117" s="300">
        <v>1.2489701708558403</v>
      </c>
      <c r="N117" s="300">
        <v>5.9397219324857673</v>
      </c>
      <c r="O117" s="300">
        <f t="shared" ref="O117:O118" si="181">SUM(L117:N117)</f>
        <v>30.702992363685386</v>
      </c>
      <c r="P117" s="300"/>
      <c r="Q117" s="300">
        <v>24.660427977348892</v>
      </c>
      <c r="R117" s="300">
        <v>1.3288245870748467</v>
      </c>
      <c r="S117" s="300">
        <v>6.419235653069495</v>
      </c>
      <c r="T117" s="300">
        <f t="shared" ref="T117:T118" si="182">SUM(Q117:S117)</f>
        <v>32.408488217493236</v>
      </c>
      <c r="U117" s="300"/>
      <c r="V117" s="300">
        <v>25.526547442733055</v>
      </c>
      <c r="W117" s="300">
        <v>1.4017208333143059</v>
      </c>
      <c r="X117" s="300">
        <v>6.8665135605217751</v>
      </c>
      <c r="Y117" s="300">
        <f t="shared" ref="Y117:Y118" si="183">SUM(V117:X117)</f>
        <v>33.794781836569136</v>
      </c>
    </row>
    <row r="118" spans="1:25" x14ac:dyDescent="0.2">
      <c r="A118" s="264" t="s">
        <v>363</v>
      </c>
      <c r="B118" s="301">
        <f>SUM(B116:B117)</f>
        <v>29.575257924979763</v>
      </c>
      <c r="C118" s="301">
        <f t="shared" ref="C118" si="184">SUM(C116:C117)</f>
        <v>4.1653919308613121</v>
      </c>
      <c r="D118" s="301">
        <f t="shared" ref="D118" si="185">SUM(D116:D117)</f>
        <v>3.9063501441589299</v>
      </c>
      <c r="E118" s="301">
        <f t="shared" si="179"/>
        <v>37.647000000000006</v>
      </c>
      <c r="F118" s="301"/>
      <c r="G118" s="301">
        <f>SUM(G116:G117)</f>
        <v>32.292097652587131</v>
      </c>
      <c r="H118" s="301">
        <f t="shared" ref="H118" si="186">SUM(H116:H117)</f>
        <v>3.4742347417359563</v>
      </c>
      <c r="I118" s="301">
        <f t="shared" ref="I118" si="187">SUM(I116:I117)</f>
        <v>3.1816676056769744</v>
      </c>
      <c r="J118" s="301">
        <f t="shared" si="180"/>
        <v>38.948000000000064</v>
      </c>
      <c r="K118" s="301"/>
      <c r="L118" s="301">
        <f>SUM(L116:L117)</f>
        <v>32.931523240218681</v>
      </c>
      <c r="M118" s="301">
        <f t="shared" ref="M118" si="188">SUM(M116:M117)</f>
        <v>3.2462326980718244</v>
      </c>
      <c r="N118" s="301">
        <f t="shared" ref="N118" si="189">SUM(N116:N117)</f>
        <v>6.870244061709383</v>
      </c>
      <c r="O118" s="301">
        <f t="shared" si="181"/>
        <v>43.047999999999888</v>
      </c>
      <c r="P118" s="301"/>
      <c r="Q118" s="301">
        <f>SUM(Q116:Q117)</f>
        <v>34.841853023812419</v>
      </c>
      <c r="R118" s="301">
        <f t="shared" ref="R118" si="190">SUM(R116:R117)</f>
        <v>3.4094841379026066</v>
      </c>
      <c r="S118" s="301">
        <f t="shared" ref="S118" si="191">SUM(S116:S117)</f>
        <v>7.4176628382849774</v>
      </c>
      <c r="T118" s="301">
        <f t="shared" si="182"/>
        <v>45.669000000000004</v>
      </c>
      <c r="U118" s="301"/>
      <c r="V118" s="301">
        <f>SUM(V116:V117)</f>
        <v>36.638392577261307</v>
      </c>
      <c r="W118" s="301">
        <f t="shared" ref="W118" si="192">SUM(W116:W117)</f>
        <v>3.5049016217098785</v>
      </c>
      <c r="X118" s="301">
        <f t="shared" ref="X118" si="193">SUM(X116:X117)</f>
        <v>7.9157058010288051</v>
      </c>
      <c r="Y118" s="301">
        <f t="shared" si="183"/>
        <v>48.05899999999999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16.049103154922609</v>
      </c>
      <c r="C125" s="300">
        <v>6.1213197518045872</v>
      </c>
      <c r="D125" s="300">
        <v>2.4853053273283736</v>
      </c>
      <c r="E125" s="300">
        <f>SUM(B125:D125)</f>
        <v>24.655728234055569</v>
      </c>
      <c r="F125" s="300"/>
      <c r="G125" s="300">
        <v>18.056752864220453</v>
      </c>
      <c r="H125" s="300">
        <v>6.5378666685343525</v>
      </c>
      <c r="I125" s="300">
        <v>0.57341888981724465</v>
      </c>
      <c r="J125" s="300">
        <f>SUM(G125:I125)</f>
        <v>25.168038422572049</v>
      </c>
      <c r="K125" s="300"/>
      <c r="L125" s="300">
        <v>17.142027361341992</v>
      </c>
      <c r="M125" s="300">
        <v>7.6765309445714198</v>
      </c>
      <c r="N125" s="300">
        <v>0.70831758956279245</v>
      </c>
      <c r="O125" s="300">
        <f>SUM(L125:N125)</f>
        <v>25.526875895476206</v>
      </c>
      <c r="P125" s="300"/>
      <c r="Q125" s="300">
        <v>17.029460797672833</v>
      </c>
      <c r="R125" s="300">
        <v>7.5451671505147253</v>
      </c>
      <c r="S125" s="300">
        <v>0.73560745093267688</v>
      </c>
      <c r="T125" s="300">
        <f>SUM(Q125:S125)</f>
        <v>25.310235399120234</v>
      </c>
      <c r="U125" s="300"/>
      <c r="V125" s="300">
        <v>16.332168640936274</v>
      </c>
      <c r="W125" s="300">
        <v>7.1697848301818397</v>
      </c>
      <c r="X125" s="300">
        <v>0.71802017031419163</v>
      </c>
      <c r="Y125" s="300">
        <f>SUM(V125:X125)</f>
        <v>24.219973641432304</v>
      </c>
    </row>
    <row r="126" spans="1:25" x14ac:dyDescent="0.2">
      <c r="A126" s="260" t="s">
        <v>364</v>
      </c>
      <c r="B126" s="300">
        <v>19.890929716557498</v>
      </c>
      <c r="C126" s="300">
        <v>0.75818079421043505</v>
      </c>
      <c r="D126" s="300">
        <v>3.9231612551766331</v>
      </c>
      <c r="E126" s="300">
        <f t="shared" ref="E126:E127" si="194">SUM(B126:D126)</f>
        <v>24.572271765944567</v>
      </c>
      <c r="F126" s="300"/>
      <c r="G126" s="300">
        <v>21.742380495894771</v>
      </c>
      <c r="H126" s="300">
        <v>0.57119057806246065</v>
      </c>
      <c r="I126" s="300">
        <v>4.2493905034707957</v>
      </c>
      <c r="J126" s="300">
        <f t="shared" ref="J126:J127" si="195">SUM(G126:I126)</f>
        <v>26.562961577428027</v>
      </c>
      <c r="K126" s="300"/>
      <c r="L126" s="300">
        <v>21.425309120718577</v>
      </c>
      <c r="M126" s="300">
        <v>1.6791947882542539</v>
      </c>
      <c r="N126" s="300">
        <v>3.7396201955510291</v>
      </c>
      <c r="O126" s="300">
        <f t="shared" ref="O126:O127" si="196">SUM(L126:N126)</f>
        <v>26.844124104523861</v>
      </c>
      <c r="P126" s="300"/>
      <c r="Q126" s="300">
        <v>21.375625384115882</v>
      </c>
      <c r="R126" s="300">
        <v>1.7441015368776789</v>
      </c>
      <c r="S126" s="300">
        <v>3.9190376798862498</v>
      </c>
      <c r="T126" s="300">
        <f t="shared" ref="T126:T127" si="197">SUM(Q126:S126)</f>
        <v>27.038764600879809</v>
      </c>
      <c r="U126" s="300"/>
      <c r="V126" s="300">
        <v>20.566627490004144</v>
      </c>
      <c r="W126" s="300">
        <v>1.7924462075312193</v>
      </c>
      <c r="X126" s="300">
        <v>3.9219526610323192</v>
      </c>
      <c r="Y126" s="300">
        <f t="shared" ref="Y126:Y127" si="198">SUM(V126:X126)</f>
        <v>26.281026358567683</v>
      </c>
    </row>
    <row r="127" spans="1:25" x14ac:dyDescent="0.2">
      <c r="A127" s="264" t="s">
        <v>363</v>
      </c>
      <c r="B127" s="301">
        <f>SUM(B125:B126)</f>
        <v>35.940032871480106</v>
      </c>
      <c r="C127" s="301">
        <f t="shared" ref="C127" si="199">SUM(C125:C126)</f>
        <v>6.8795005460150218</v>
      </c>
      <c r="D127" s="301">
        <f t="shared" ref="D127" si="200">SUM(D125:D126)</f>
        <v>6.4084665825050067</v>
      </c>
      <c r="E127" s="301">
        <f t="shared" si="194"/>
        <v>49.228000000000137</v>
      </c>
      <c r="F127" s="301"/>
      <c r="G127" s="301">
        <f>SUM(G125:G126)</f>
        <v>39.799133360115221</v>
      </c>
      <c r="H127" s="301">
        <f t="shared" ref="H127" si="201">SUM(H125:H126)</f>
        <v>7.1090572465968132</v>
      </c>
      <c r="I127" s="301">
        <f t="shared" ref="I127" si="202">SUM(I125:I126)</f>
        <v>4.8228093932880407</v>
      </c>
      <c r="J127" s="301">
        <f t="shared" si="195"/>
        <v>51.731000000000073</v>
      </c>
      <c r="K127" s="301"/>
      <c r="L127" s="301">
        <f>SUM(L125:L126)</f>
        <v>38.567336482060568</v>
      </c>
      <c r="M127" s="301">
        <f t="shared" ref="M127" si="203">SUM(M125:M126)</f>
        <v>9.3557257328256735</v>
      </c>
      <c r="N127" s="301">
        <f t="shared" ref="N127" si="204">SUM(N125:N126)</f>
        <v>4.4479377851138215</v>
      </c>
      <c r="O127" s="301">
        <f t="shared" si="196"/>
        <v>52.371000000000066</v>
      </c>
      <c r="P127" s="301"/>
      <c r="Q127" s="301">
        <f>SUM(Q125:Q126)</f>
        <v>38.405086181788718</v>
      </c>
      <c r="R127" s="301">
        <f t="shared" ref="R127" si="205">SUM(R125:R126)</f>
        <v>9.2892686873924042</v>
      </c>
      <c r="S127" s="301">
        <f t="shared" ref="S127" si="206">SUM(S125:S126)</f>
        <v>4.6546451308189267</v>
      </c>
      <c r="T127" s="301">
        <f t="shared" si="197"/>
        <v>52.349000000000053</v>
      </c>
      <c r="U127" s="301"/>
      <c r="V127" s="301">
        <f>SUM(V125:V126)</f>
        <v>36.898796130940418</v>
      </c>
      <c r="W127" s="301">
        <f t="shared" ref="W127" si="207">SUM(W125:W126)</f>
        <v>8.9622310377130585</v>
      </c>
      <c r="X127" s="301">
        <f t="shared" ref="X127" si="208">SUM(X125:X126)</f>
        <v>4.639972831346511</v>
      </c>
      <c r="Y127" s="301">
        <f t="shared" si="198"/>
        <v>50.500999999999991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8.8528324552686861</v>
      </c>
      <c r="C134" s="300">
        <v>5.5785133505116127</v>
      </c>
      <c r="D134" s="300">
        <v>1.1343725517099377</v>
      </c>
      <c r="E134" s="300">
        <f>SUM(B134:D134)</f>
        <v>15.565718357490237</v>
      </c>
      <c r="F134" s="300"/>
      <c r="G134" s="300">
        <v>9.9311487741530708</v>
      </c>
      <c r="H134" s="300">
        <v>5.9296004280538339</v>
      </c>
      <c r="I134" s="300">
        <v>2.6112730732057488</v>
      </c>
      <c r="J134" s="300">
        <f>SUM(G134:I134)</f>
        <v>18.472022275412652</v>
      </c>
      <c r="K134" s="300"/>
      <c r="L134" s="300">
        <v>8.4916739844161029</v>
      </c>
      <c r="M134" s="300">
        <v>6.291033736601122</v>
      </c>
      <c r="N134" s="300">
        <v>1.129942952643102</v>
      </c>
      <c r="O134" s="300">
        <f>SUM(L134:N134)</f>
        <v>15.912650673660327</v>
      </c>
      <c r="P134" s="300"/>
      <c r="Q134" s="300">
        <v>8.8241398886065348</v>
      </c>
      <c r="R134" s="300">
        <v>6.037601524389693</v>
      </c>
      <c r="S134" s="300">
        <v>1.1494089242787804</v>
      </c>
      <c r="T134" s="300">
        <f>SUM(Q134:S134)</f>
        <v>16.011150337275009</v>
      </c>
      <c r="U134" s="300"/>
      <c r="V134" s="300">
        <v>10.424664762317368</v>
      </c>
      <c r="W134" s="300">
        <v>6.097651016168534</v>
      </c>
      <c r="X134" s="300">
        <v>1.2772802188005172</v>
      </c>
      <c r="Y134" s="300">
        <f>SUM(V134:X134)</f>
        <v>17.799595997286421</v>
      </c>
    </row>
    <row r="135" spans="1:25" x14ac:dyDescent="0.2">
      <c r="A135" s="260" t="s">
        <v>364</v>
      </c>
      <c r="B135" s="300">
        <v>7.2393056643157987</v>
      </c>
      <c r="C135" s="300">
        <v>1.0067556396035005</v>
      </c>
      <c r="D135" s="300">
        <v>2.4312203385904669</v>
      </c>
      <c r="E135" s="300">
        <f t="shared" ref="E135:E136" si="209">SUM(B135:D135)</f>
        <v>10.677281642509767</v>
      </c>
      <c r="F135" s="300"/>
      <c r="G135" s="300">
        <v>9.2974276938483413</v>
      </c>
      <c r="H135" s="300">
        <v>2.2629403674476141</v>
      </c>
      <c r="I135" s="300">
        <v>0.8036096632913865</v>
      </c>
      <c r="J135" s="300">
        <f t="shared" ref="J135:J136" si="210">SUM(G135:I135)</f>
        <v>12.363977724587341</v>
      </c>
      <c r="K135" s="300"/>
      <c r="L135" s="300">
        <v>9.6845272746082767</v>
      </c>
      <c r="M135" s="300">
        <v>3.22308592507681</v>
      </c>
      <c r="N135" s="300">
        <v>2.2287361266546091</v>
      </c>
      <c r="O135" s="300">
        <f t="shared" ref="O135:O136" si="211">SUM(L135:N135)</f>
        <v>15.136349326339698</v>
      </c>
      <c r="P135" s="300"/>
      <c r="Q135" s="300">
        <v>9.7098501111499207</v>
      </c>
      <c r="R135" s="300">
        <v>3.2400757144709056</v>
      </c>
      <c r="S135" s="300">
        <v>2.351923837104136</v>
      </c>
      <c r="T135" s="300">
        <f t="shared" ref="T135:T136" si="212">SUM(Q135:S135)</f>
        <v>15.301849662724964</v>
      </c>
      <c r="U135" s="300"/>
      <c r="V135" s="300">
        <v>10.709177417760895</v>
      </c>
      <c r="W135" s="300">
        <v>3.638735258527833</v>
      </c>
      <c r="X135" s="300">
        <v>2.8184913264248421</v>
      </c>
      <c r="Y135" s="300">
        <f t="shared" ref="Y135:Y136" si="213">SUM(V135:X135)</f>
        <v>17.16640400271357</v>
      </c>
    </row>
    <row r="136" spans="1:25" x14ac:dyDescent="0.2">
      <c r="A136" s="264" t="s">
        <v>363</v>
      </c>
      <c r="B136" s="301">
        <f>SUM(B134:B135)</f>
        <v>16.092138119584483</v>
      </c>
      <c r="C136" s="301">
        <f t="shared" ref="C136" si="214">SUM(C134:C135)</f>
        <v>6.5852689901151127</v>
      </c>
      <c r="D136" s="301">
        <f t="shared" ref="D136" si="215">SUM(D134:D135)</f>
        <v>3.5655928903004046</v>
      </c>
      <c r="E136" s="301">
        <f t="shared" si="209"/>
        <v>26.242999999999999</v>
      </c>
      <c r="F136" s="301"/>
      <c r="G136" s="301">
        <f>SUM(G134:G135)</f>
        <v>19.228576468001414</v>
      </c>
      <c r="H136" s="301">
        <f t="shared" ref="H136" si="216">SUM(H134:H135)</f>
        <v>8.1925407955014471</v>
      </c>
      <c r="I136" s="301">
        <f t="shared" ref="I136" si="217">SUM(I134:I135)</f>
        <v>3.4148827364971353</v>
      </c>
      <c r="J136" s="301">
        <f t="shared" si="210"/>
        <v>30.835999999999995</v>
      </c>
      <c r="K136" s="301"/>
      <c r="L136" s="301">
        <f>SUM(L134:L135)</f>
        <v>18.176201259024381</v>
      </c>
      <c r="M136" s="301">
        <f t="shared" ref="M136" si="218">SUM(M134:M135)</f>
        <v>9.5141196616779311</v>
      </c>
      <c r="N136" s="301">
        <f t="shared" ref="N136" si="219">SUM(N134:N135)</f>
        <v>3.358679079297711</v>
      </c>
      <c r="O136" s="301">
        <f t="shared" si="211"/>
        <v>31.049000000000024</v>
      </c>
      <c r="P136" s="301"/>
      <c r="Q136" s="301">
        <f>SUM(Q134:Q135)</f>
        <v>18.533989999756457</v>
      </c>
      <c r="R136" s="301">
        <f t="shared" ref="R136" si="220">SUM(R134:R135)</f>
        <v>9.2776772388605977</v>
      </c>
      <c r="S136" s="301">
        <f t="shared" ref="S136" si="221">SUM(S134:S135)</f>
        <v>3.5013327613829164</v>
      </c>
      <c r="T136" s="301">
        <f t="shared" si="212"/>
        <v>31.31299999999997</v>
      </c>
      <c r="U136" s="301"/>
      <c r="V136" s="301">
        <f>SUM(V134:V135)</f>
        <v>21.133842180078261</v>
      </c>
      <c r="W136" s="301">
        <f t="shared" ref="W136" si="222">SUM(W134:W135)</f>
        <v>9.7363862746963665</v>
      </c>
      <c r="X136" s="301">
        <f t="shared" ref="X136" si="223">SUM(X134:X135)</f>
        <v>4.0957715452253591</v>
      </c>
      <c r="Y136" s="301">
        <f t="shared" si="213"/>
        <v>34.965999999999987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29.453010830824532</v>
      </c>
      <c r="C143" s="300">
        <v>19.334969039069335</v>
      </c>
      <c r="D143" s="300">
        <v>11.283920174742045</v>
      </c>
      <c r="E143" s="300">
        <f>SUM(B143:D143)</f>
        <v>60.07190004463591</v>
      </c>
      <c r="F143" s="300"/>
      <c r="G143" s="300">
        <v>31.075751648115141</v>
      </c>
      <c r="H143" s="300">
        <v>19.237977638008019</v>
      </c>
      <c r="I143" s="300">
        <v>11.367605900469487</v>
      </c>
      <c r="J143" s="300">
        <f>SUM(G143:I143)</f>
        <v>61.681335186592648</v>
      </c>
      <c r="K143" s="300"/>
      <c r="L143" s="300">
        <v>27.614457763390952</v>
      </c>
      <c r="M143" s="300">
        <v>19.812765338253602</v>
      </c>
      <c r="N143" s="300">
        <v>6.224454967351515</v>
      </c>
      <c r="O143" s="300">
        <f>SUM(L143:N143)</f>
        <v>53.65167806899607</v>
      </c>
      <c r="P143" s="300"/>
      <c r="Q143" s="300">
        <v>28.733226897230594</v>
      </c>
      <c r="R143" s="300">
        <v>20.756925564927762</v>
      </c>
      <c r="S143" s="300">
        <v>6.5907586472285571</v>
      </c>
      <c r="T143" s="300">
        <f>SUM(Q143:S143)</f>
        <v>56.080911109386911</v>
      </c>
      <c r="U143" s="300"/>
      <c r="V143" s="300">
        <v>30.4878134384929</v>
      </c>
      <c r="W143" s="300">
        <v>22.156496473802861</v>
      </c>
      <c r="X143" s="300">
        <v>7.251414069222986</v>
      </c>
      <c r="Y143" s="300">
        <f>SUM(V143:X143)</f>
        <v>59.895723981518749</v>
      </c>
    </row>
    <row r="144" spans="1:25" x14ac:dyDescent="0.2">
      <c r="A144" s="260" t="s">
        <v>364</v>
      </c>
      <c r="B144" s="300">
        <v>52.15650987861094</v>
      </c>
      <c r="C144" s="300">
        <v>7.7934939433805184</v>
      </c>
      <c r="D144" s="300">
        <v>13.881096133372568</v>
      </c>
      <c r="E144" s="300">
        <f t="shared" ref="E144:E145" si="224">SUM(B144:D144)</f>
        <v>73.831099955364024</v>
      </c>
      <c r="F144" s="300"/>
      <c r="G144" s="300">
        <v>49.88247604159767</v>
      </c>
      <c r="H144" s="300">
        <v>5.6343619345678269</v>
      </c>
      <c r="I144" s="300">
        <v>19.396826837241839</v>
      </c>
      <c r="J144" s="300">
        <f t="shared" ref="J144:J145" si="225">SUM(G144:I144)</f>
        <v>74.913664813407337</v>
      </c>
      <c r="K144" s="300"/>
      <c r="L144" s="300">
        <v>52.055237234482654</v>
      </c>
      <c r="M144" s="300">
        <v>8.0154900350934515</v>
      </c>
      <c r="N144" s="300">
        <v>23.617594661427908</v>
      </c>
      <c r="O144" s="300">
        <f t="shared" ref="O144:O145" si="226">SUM(L144:N144)</f>
        <v>83.688321931004012</v>
      </c>
      <c r="P144" s="300"/>
      <c r="Q144" s="300">
        <v>53.008037025552987</v>
      </c>
      <c r="R144" s="300">
        <v>8.4999559036965646</v>
      </c>
      <c r="S144" s="300">
        <v>24.393095961363546</v>
      </c>
      <c r="T144" s="300">
        <f t="shared" ref="T144:T145" si="227">SUM(Q144:S144)</f>
        <v>85.901088890613096</v>
      </c>
      <c r="U144" s="300"/>
      <c r="V144" s="300">
        <v>54.606494748443396</v>
      </c>
      <c r="W144" s="300">
        <v>9.3423712688968976</v>
      </c>
      <c r="X144" s="300">
        <v>25.770410001140942</v>
      </c>
      <c r="Y144" s="300">
        <f t="shared" ref="Y144:Y145" si="228">SUM(V144:X144)</f>
        <v>89.719276018481239</v>
      </c>
    </row>
    <row r="145" spans="1:25" x14ac:dyDescent="0.2">
      <c r="A145" s="264" t="s">
        <v>363</v>
      </c>
      <c r="B145" s="301">
        <f>SUM(B143:B144)</f>
        <v>81.609520709435472</v>
      </c>
      <c r="C145" s="301">
        <f t="shared" ref="C145" si="229">SUM(C143:C144)</f>
        <v>27.128462982449854</v>
      </c>
      <c r="D145" s="301">
        <f t="shared" ref="D145" si="230">SUM(D143:D144)</f>
        <v>25.165016308114613</v>
      </c>
      <c r="E145" s="301">
        <f t="shared" si="224"/>
        <v>133.90299999999993</v>
      </c>
      <c r="F145" s="301"/>
      <c r="G145" s="301">
        <f>SUM(G143:G144)</f>
        <v>80.958227689712814</v>
      </c>
      <c r="H145" s="301">
        <f t="shared" ref="H145" si="231">SUM(H143:H144)</f>
        <v>24.872339572575846</v>
      </c>
      <c r="I145" s="301">
        <f t="shared" ref="I145" si="232">SUM(I143:I144)</f>
        <v>30.764432737711324</v>
      </c>
      <c r="J145" s="301">
        <f t="shared" si="225"/>
        <v>136.595</v>
      </c>
      <c r="K145" s="301"/>
      <c r="L145" s="301">
        <f>SUM(L143:L144)</f>
        <v>79.669694997873606</v>
      </c>
      <c r="M145" s="301">
        <f t="shared" ref="M145" si="233">SUM(M143:M144)</f>
        <v>27.828255373347055</v>
      </c>
      <c r="N145" s="301">
        <f t="shared" ref="N145" si="234">SUM(N143:N144)</f>
        <v>29.842049628779424</v>
      </c>
      <c r="O145" s="301">
        <f t="shared" si="226"/>
        <v>137.34000000000009</v>
      </c>
      <c r="P145" s="301"/>
      <c r="Q145" s="301">
        <f>SUM(Q143:Q144)</f>
        <v>81.741263922783588</v>
      </c>
      <c r="R145" s="301">
        <f t="shared" ref="R145" si="235">SUM(R143:R144)</f>
        <v>29.256881468624329</v>
      </c>
      <c r="S145" s="301">
        <f t="shared" ref="S145" si="236">SUM(S143:S144)</f>
        <v>30.983854608592104</v>
      </c>
      <c r="T145" s="301">
        <f t="shared" si="227"/>
        <v>141.98200000000003</v>
      </c>
      <c r="U145" s="301"/>
      <c r="V145" s="301">
        <f>SUM(V143:V144)</f>
        <v>85.094308186936303</v>
      </c>
      <c r="W145" s="301">
        <f t="shared" ref="W145" si="237">SUM(W143:W144)</f>
        <v>31.498867742699758</v>
      </c>
      <c r="X145" s="301">
        <f t="shared" ref="X145" si="238">SUM(X143:X144)</f>
        <v>33.021824070363927</v>
      </c>
      <c r="Y145" s="301">
        <f t="shared" si="228"/>
        <v>149.61499999999998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24.116003958803223</v>
      </c>
      <c r="C152" s="300">
        <v>26.955796838365053</v>
      </c>
      <c r="D152" s="300">
        <v>5.0766856597147783</v>
      </c>
      <c r="E152" s="300">
        <f>SUM(B152:D152)</f>
        <v>56.148486456883056</v>
      </c>
      <c r="F152" s="300"/>
      <c r="G152" s="300">
        <v>34.444068681563373</v>
      </c>
      <c r="H152" s="300">
        <v>29.644678641344122</v>
      </c>
      <c r="I152" s="300">
        <v>8.7778485574030896</v>
      </c>
      <c r="J152" s="300">
        <f>SUM(G152:I152)</f>
        <v>72.866595880310584</v>
      </c>
      <c r="K152" s="300"/>
      <c r="L152" s="300">
        <v>31.076898832008229</v>
      </c>
      <c r="M152" s="300">
        <v>29.276436789206954</v>
      </c>
      <c r="N152" s="300">
        <v>6.9034822232951889</v>
      </c>
      <c r="O152" s="300">
        <f>SUM(L152:N152)</f>
        <v>67.256817844510365</v>
      </c>
      <c r="P152" s="300"/>
      <c r="Q152" s="300">
        <v>33.609892862198251</v>
      </c>
      <c r="R152" s="300">
        <v>30.518050908034141</v>
      </c>
      <c r="S152" s="300">
        <v>7.2117437061018661</v>
      </c>
      <c r="T152" s="300">
        <f>SUM(Q152:S152)</f>
        <v>71.339687476334262</v>
      </c>
      <c r="U152" s="300"/>
      <c r="V152" s="300">
        <v>36.511772809095419</v>
      </c>
      <c r="W152" s="300">
        <v>31.321046600198351</v>
      </c>
      <c r="X152" s="300">
        <v>7.7323833792995105</v>
      </c>
      <c r="Y152" s="300">
        <f>SUM(V152:X152)</f>
        <v>75.565202788593268</v>
      </c>
    </row>
    <row r="153" spans="1:25" x14ac:dyDescent="0.2">
      <c r="A153" s="260" t="s">
        <v>364</v>
      </c>
      <c r="B153" s="300">
        <v>52.581909896333052</v>
      </c>
      <c r="C153" s="300">
        <v>21.957253130479955</v>
      </c>
      <c r="D153" s="300">
        <v>9.2423505163040112</v>
      </c>
      <c r="E153" s="300">
        <f t="shared" ref="E153:E154" si="239">SUM(B153:D153)</f>
        <v>83.781513543117029</v>
      </c>
      <c r="F153" s="300"/>
      <c r="G153" s="300">
        <v>63.613907272595945</v>
      </c>
      <c r="H153" s="300">
        <v>22.341065032736935</v>
      </c>
      <c r="I153" s="300">
        <v>8.8594318143564976</v>
      </c>
      <c r="J153" s="300">
        <f t="shared" ref="J153:J154" si="240">SUM(G153:I153)</f>
        <v>94.814404119689385</v>
      </c>
      <c r="K153" s="300"/>
      <c r="L153" s="300">
        <v>60.699825109169034</v>
      </c>
      <c r="M153" s="300">
        <v>21.38353458329944</v>
      </c>
      <c r="N153" s="300">
        <v>5.8518224630208149</v>
      </c>
      <c r="O153" s="300">
        <f t="shared" ref="O153:O154" si="241">SUM(L153:N153)</f>
        <v>87.935182155489287</v>
      </c>
      <c r="P153" s="300"/>
      <c r="Q153" s="300">
        <v>64.485529786830369</v>
      </c>
      <c r="R153" s="300">
        <v>22.670953475086591</v>
      </c>
      <c r="S153" s="300">
        <v>6.1198292617488574</v>
      </c>
      <c r="T153" s="300">
        <f t="shared" ref="T153:T154" si="242">SUM(Q153:S153)</f>
        <v>93.276312523665823</v>
      </c>
      <c r="U153" s="300"/>
      <c r="V153" s="300">
        <v>68.524323035748282</v>
      </c>
      <c r="W153" s="300">
        <v>23.870222142107476</v>
      </c>
      <c r="X153" s="300">
        <v>6.5222520335508554</v>
      </c>
      <c r="Y153" s="300">
        <f t="shared" ref="Y153:Y154" si="243">SUM(V153:X153)</f>
        <v>98.916797211406617</v>
      </c>
    </row>
    <row r="154" spans="1:25" x14ac:dyDescent="0.2">
      <c r="A154" s="264" t="s">
        <v>363</v>
      </c>
      <c r="B154" s="301">
        <f>SUM(B152:B153)</f>
        <v>76.697913855136278</v>
      </c>
      <c r="C154" s="301">
        <f t="shared" ref="C154" si="244">SUM(C152:C153)</f>
        <v>48.913049968845009</v>
      </c>
      <c r="D154" s="301">
        <f t="shared" ref="D154" si="245">SUM(D152:D153)</f>
        <v>14.319036176018789</v>
      </c>
      <c r="E154" s="301">
        <f t="shared" si="239"/>
        <v>139.93000000000006</v>
      </c>
      <c r="F154" s="301"/>
      <c r="G154" s="301">
        <f>SUM(G152:G153)</f>
        <v>98.057975954159318</v>
      </c>
      <c r="H154" s="301">
        <f t="shared" ref="H154" si="246">SUM(H152:H153)</f>
        <v>51.985743674081057</v>
      </c>
      <c r="I154" s="301">
        <f t="shared" ref="I154" si="247">SUM(I152:I153)</f>
        <v>17.637280371759587</v>
      </c>
      <c r="J154" s="301">
        <f t="shared" si="240"/>
        <v>167.68099999999998</v>
      </c>
      <c r="K154" s="301"/>
      <c r="L154" s="301">
        <f>SUM(L152:L153)</f>
        <v>91.776723941177266</v>
      </c>
      <c r="M154" s="301">
        <f t="shared" ref="M154" si="248">SUM(M152:M153)</f>
        <v>50.659971372506391</v>
      </c>
      <c r="N154" s="301">
        <f t="shared" ref="N154" si="249">SUM(N152:N153)</f>
        <v>12.755304686316004</v>
      </c>
      <c r="O154" s="301">
        <f t="shared" si="241"/>
        <v>155.19199999999967</v>
      </c>
      <c r="P154" s="301"/>
      <c r="Q154" s="301">
        <f>SUM(Q152:Q153)</f>
        <v>98.09542264902862</v>
      </c>
      <c r="R154" s="301">
        <f t="shared" ref="R154" si="250">SUM(R152:R153)</f>
        <v>53.189004383120732</v>
      </c>
      <c r="S154" s="301">
        <f t="shared" ref="S154" si="251">SUM(S152:S153)</f>
        <v>13.331572967850724</v>
      </c>
      <c r="T154" s="301">
        <f t="shared" si="242"/>
        <v>164.61600000000007</v>
      </c>
      <c r="U154" s="301"/>
      <c r="V154" s="301">
        <f>SUM(V152:V153)</f>
        <v>105.0360958448437</v>
      </c>
      <c r="W154" s="301">
        <f t="shared" ref="W154" si="252">SUM(W152:W153)</f>
        <v>55.191268742305823</v>
      </c>
      <c r="X154" s="301">
        <f t="shared" ref="X154" si="253">SUM(X152:X153)</f>
        <v>14.254635412850366</v>
      </c>
      <c r="Y154" s="301">
        <f t="shared" si="243"/>
        <v>174.48199999999989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17.887227970573953</v>
      </c>
      <c r="C161" s="300">
        <v>18.075906394232494</v>
      </c>
      <c r="D161" s="300">
        <v>1.8906348163101843</v>
      </c>
      <c r="E161" s="300">
        <f>SUM(B161:D161)</f>
        <v>37.853769181116633</v>
      </c>
      <c r="F161" s="300"/>
      <c r="G161" s="300">
        <v>18.779152276736671</v>
      </c>
      <c r="H161" s="300">
        <v>16.80758597374626</v>
      </c>
      <c r="I161" s="300">
        <v>3.0917591940257503</v>
      </c>
      <c r="J161" s="300">
        <f>SUM(G161:I161)</f>
        <v>38.678497444508679</v>
      </c>
      <c r="K161" s="300"/>
      <c r="L161" s="300">
        <v>19.717627571539698</v>
      </c>
      <c r="M161" s="300">
        <v>17.221793508718651</v>
      </c>
      <c r="N161" s="300">
        <v>1.1550300032114633</v>
      </c>
      <c r="O161" s="300">
        <f>SUM(L161:N161)</f>
        <v>38.094451083469814</v>
      </c>
      <c r="P161" s="300"/>
      <c r="Q161" s="300">
        <v>19.876726501599656</v>
      </c>
      <c r="R161" s="300">
        <v>17.395884661049095</v>
      </c>
      <c r="S161" s="300">
        <v>1.1657674665574869</v>
      </c>
      <c r="T161" s="300">
        <f>SUM(Q161:S161)</f>
        <v>38.438378629206241</v>
      </c>
      <c r="U161" s="300"/>
      <c r="V161" s="300">
        <v>20.881426391320744</v>
      </c>
      <c r="W161" s="300">
        <v>18.283138452161833</v>
      </c>
      <c r="X161" s="300">
        <v>1.2352943662506064</v>
      </c>
      <c r="Y161" s="300">
        <f>SUM(V161:X161)</f>
        <v>40.399859209733187</v>
      </c>
    </row>
    <row r="162" spans="1:25" x14ac:dyDescent="0.2">
      <c r="A162" s="260" t="s">
        <v>364</v>
      </c>
      <c r="B162" s="300">
        <v>20.705852584787415</v>
      </c>
      <c r="C162" s="300">
        <v>3.3005888867857949</v>
      </c>
      <c r="D162" s="300">
        <v>2.8057893473101019</v>
      </c>
      <c r="E162" s="300">
        <f t="shared" ref="E162:E163" si="254">SUM(B162:D162)</f>
        <v>26.812230818883314</v>
      </c>
      <c r="F162" s="300"/>
      <c r="G162" s="300">
        <v>21.533043597192396</v>
      </c>
      <c r="H162" s="300">
        <v>3.1051666493067174</v>
      </c>
      <c r="I162" s="300">
        <v>0.95729230899222106</v>
      </c>
      <c r="J162" s="300">
        <f t="shared" ref="J162:J163" si="255">SUM(G162:I162)</f>
        <v>25.595502555491336</v>
      </c>
      <c r="K162" s="300"/>
      <c r="L162" s="300">
        <v>22.408659012702167</v>
      </c>
      <c r="M162" s="300">
        <v>3.1648899038279574</v>
      </c>
      <c r="N162" s="300">
        <v>0</v>
      </c>
      <c r="O162" s="300">
        <f t="shared" ref="O162:O163" si="256">SUM(L162:N162)</f>
        <v>25.573548916530125</v>
      </c>
      <c r="P162" s="300"/>
      <c r="Q162" s="300">
        <v>22.133281983269903</v>
      </c>
      <c r="R162" s="300">
        <v>3.3623393875238947</v>
      </c>
      <c r="S162" s="300">
        <v>0</v>
      </c>
      <c r="T162" s="300">
        <f t="shared" ref="T162:T163" si="257">SUM(Q162:S162)</f>
        <v>25.495621370793799</v>
      </c>
      <c r="U162" s="300"/>
      <c r="V162" s="300">
        <v>22.3043604081446</v>
      </c>
      <c r="W162" s="300">
        <v>3.8967803821223117</v>
      </c>
      <c r="X162" s="300">
        <v>0</v>
      </c>
      <c r="Y162" s="300">
        <f t="shared" ref="Y162:Y163" si="258">SUM(V162:X162)</f>
        <v>26.201140790266912</v>
      </c>
    </row>
    <row r="163" spans="1:25" x14ac:dyDescent="0.2">
      <c r="A163" s="264" t="s">
        <v>363</v>
      </c>
      <c r="B163" s="301">
        <f>SUM(B161:B162)</f>
        <v>38.593080555361368</v>
      </c>
      <c r="C163" s="301">
        <f t="shared" ref="C163" si="259">SUM(C161:C162)</f>
        <v>21.37649528101829</v>
      </c>
      <c r="D163" s="301">
        <f t="shared" ref="D163" si="260">SUM(D161:D162)</f>
        <v>4.6964241636202857</v>
      </c>
      <c r="E163" s="301">
        <f t="shared" si="254"/>
        <v>64.66599999999994</v>
      </c>
      <c r="F163" s="301"/>
      <c r="G163" s="301">
        <f>SUM(G161:G162)</f>
        <v>40.31219587392907</v>
      </c>
      <c r="H163" s="301">
        <f t="shared" ref="H163" si="261">SUM(H161:H162)</f>
        <v>19.912752623052977</v>
      </c>
      <c r="I163" s="301">
        <f t="shared" ref="I163" si="262">SUM(I161:I162)</f>
        <v>4.0490515030179717</v>
      </c>
      <c r="J163" s="301">
        <f t="shared" si="255"/>
        <v>64.274000000000029</v>
      </c>
      <c r="K163" s="301"/>
      <c r="L163" s="301">
        <f>SUM(L161:L162)</f>
        <v>42.126286584241868</v>
      </c>
      <c r="M163" s="301">
        <f t="shared" ref="M163" si="263">SUM(M161:M162)</f>
        <v>20.38668341254661</v>
      </c>
      <c r="N163" s="301">
        <f t="shared" ref="N163" si="264">SUM(N161:N162)</f>
        <v>1.1550300032114633</v>
      </c>
      <c r="O163" s="301">
        <f t="shared" si="256"/>
        <v>63.667999999999942</v>
      </c>
      <c r="P163" s="301"/>
      <c r="Q163" s="301">
        <f>SUM(Q161:Q162)</f>
        <v>42.010008484869559</v>
      </c>
      <c r="R163" s="301">
        <f t="shared" ref="R163" si="265">SUM(R161:R162)</f>
        <v>20.758224048572991</v>
      </c>
      <c r="S163" s="301">
        <f t="shared" ref="S163" si="266">SUM(S161:S162)</f>
        <v>1.1657674665574869</v>
      </c>
      <c r="T163" s="301">
        <f t="shared" si="257"/>
        <v>63.93400000000004</v>
      </c>
      <c r="U163" s="301"/>
      <c r="V163" s="301">
        <f>SUM(V161:V162)</f>
        <v>43.185786799465347</v>
      </c>
      <c r="W163" s="301">
        <f t="shared" ref="W163" si="267">SUM(W161:W162)</f>
        <v>22.179918834284145</v>
      </c>
      <c r="X163" s="301">
        <f t="shared" ref="X163" si="268">SUM(X161:X162)</f>
        <v>1.2352943662506064</v>
      </c>
      <c r="Y163" s="301">
        <f t="shared" si="258"/>
        <v>66.601000000000084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48.08363060579962</v>
      </c>
      <c r="C170" s="300">
        <v>62.918338627270266</v>
      </c>
      <c r="D170" s="300">
        <v>5.1320788001542637</v>
      </c>
      <c r="E170" s="300">
        <f>SUM(B170:D170)</f>
        <v>116.13404803322415</v>
      </c>
      <c r="F170" s="300"/>
      <c r="G170" s="300">
        <v>48.695883871581849</v>
      </c>
      <c r="H170" s="300">
        <v>57.259417121235231</v>
      </c>
      <c r="I170" s="300">
        <v>5.5497794147915256</v>
      </c>
      <c r="J170" s="300">
        <f>SUM(G170:I170)</f>
        <v>111.50508040760862</v>
      </c>
      <c r="K170" s="300"/>
      <c r="L170" s="300">
        <v>49.338091476637594</v>
      </c>
      <c r="M170" s="300">
        <v>57.885077711845845</v>
      </c>
      <c r="N170" s="300">
        <v>6.1556607725035137</v>
      </c>
      <c r="O170" s="300">
        <f>SUM(L170:N170)</f>
        <v>113.37882996098695</v>
      </c>
      <c r="P170" s="300"/>
      <c r="Q170" s="300">
        <v>52.008099824067415</v>
      </c>
      <c r="R170" s="300">
        <v>58.406237354350139</v>
      </c>
      <c r="S170" s="300">
        <v>6.4185056563406269</v>
      </c>
      <c r="T170" s="300">
        <f>SUM(Q170:S170)</f>
        <v>116.83284283475818</v>
      </c>
      <c r="U170" s="300"/>
      <c r="V170" s="300">
        <v>58.358625537974383</v>
      </c>
      <c r="W170" s="300">
        <v>59.910309054775517</v>
      </c>
      <c r="X170" s="300">
        <v>6.8925398726398122</v>
      </c>
      <c r="Y170" s="300">
        <f>SUM(V170:X170)</f>
        <v>125.16147446538972</v>
      </c>
    </row>
    <row r="171" spans="1:25" x14ac:dyDescent="0.2">
      <c r="A171" s="260" t="s">
        <v>364</v>
      </c>
      <c r="B171" s="300">
        <v>30.173465143574933</v>
      </c>
      <c r="C171" s="300">
        <v>10.085403347382911</v>
      </c>
      <c r="D171" s="300">
        <v>5.1800834758183383</v>
      </c>
      <c r="E171" s="300">
        <f t="shared" ref="E171" si="269">SUM(B171:D171)</f>
        <v>45.43895196677618</v>
      </c>
      <c r="F171" s="300"/>
      <c r="G171" s="300">
        <v>29.56705969998654</v>
      </c>
      <c r="H171" s="300">
        <v>9.7324428379666781</v>
      </c>
      <c r="I171" s="300">
        <v>4.5924170544384069</v>
      </c>
      <c r="J171" s="300">
        <f t="shared" ref="J171:J172" si="270">SUM(G171:I171)</f>
        <v>43.891919592391623</v>
      </c>
      <c r="K171" s="300"/>
      <c r="L171" s="300">
        <v>30.604135024389574</v>
      </c>
      <c r="M171" s="300">
        <v>8.9569822337760083</v>
      </c>
      <c r="N171" s="300">
        <v>4.9110527808475162</v>
      </c>
      <c r="O171" s="300">
        <f t="shared" ref="O171:O172" si="271">SUM(L171:N171)</f>
        <v>44.472170039013093</v>
      </c>
      <c r="P171" s="300"/>
      <c r="Q171" s="300">
        <v>31.146683438328523</v>
      </c>
      <c r="R171" s="300">
        <v>9.3604268331272884</v>
      </c>
      <c r="S171" s="300">
        <v>5.162046893785992</v>
      </c>
      <c r="T171" s="300">
        <f t="shared" ref="T171:T172" si="272">SUM(Q171:S171)</f>
        <v>45.669157165241806</v>
      </c>
      <c r="U171" s="300"/>
      <c r="V171" s="300">
        <v>32.557257546515793</v>
      </c>
      <c r="W171" s="300">
        <v>10.255159380882818</v>
      </c>
      <c r="X171" s="300">
        <v>5.7061086072112985</v>
      </c>
      <c r="Y171" s="300">
        <f t="shared" ref="Y171:Y172" si="273">SUM(V171:X171)</f>
        <v>48.518525534609907</v>
      </c>
    </row>
    <row r="172" spans="1:25" x14ac:dyDescent="0.2">
      <c r="A172" s="264" t="s">
        <v>363</v>
      </c>
      <c r="B172" s="301">
        <f>SUM(B170:B171)</f>
        <v>78.257095749374557</v>
      </c>
      <c r="C172" s="301">
        <f t="shared" ref="C172" si="274">SUM(C170:C171)</f>
        <v>73.003741974653181</v>
      </c>
      <c r="D172" s="301">
        <f t="shared" ref="D172" si="275">SUM(D170:D171)</f>
        <v>10.312162275972602</v>
      </c>
      <c r="E172" s="301">
        <f>SUM(B172:D172)</f>
        <v>161.57300000000035</v>
      </c>
      <c r="F172" s="301"/>
      <c r="G172" s="301">
        <f>SUM(G170:G171)</f>
        <v>78.262943571568385</v>
      </c>
      <c r="H172" s="301">
        <f t="shared" ref="H172" si="276">SUM(H170:H171)</f>
        <v>66.991859959201904</v>
      </c>
      <c r="I172" s="301">
        <f t="shared" ref="I172" si="277">SUM(I170:I171)</f>
        <v>10.142196469229933</v>
      </c>
      <c r="J172" s="301">
        <f t="shared" si="270"/>
        <v>155.39700000000022</v>
      </c>
      <c r="K172" s="301"/>
      <c r="L172" s="301">
        <f>SUM(L170:L171)</f>
        <v>79.942226501027164</v>
      </c>
      <c r="M172" s="301">
        <f t="shared" ref="M172" si="278">SUM(M170:M171)</f>
        <v>66.842059945621855</v>
      </c>
      <c r="N172" s="301">
        <f t="shared" ref="N172" si="279">SUM(N170:N171)</f>
        <v>11.066713553351029</v>
      </c>
      <c r="O172" s="301">
        <f t="shared" si="271"/>
        <v>157.85100000000006</v>
      </c>
      <c r="P172" s="301"/>
      <c r="Q172" s="301">
        <f>SUM(Q170:Q171)</f>
        <v>83.154783262395938</v>
      </c>
      <c r="R172" s="301">
        <f t="shared" ref="R172" si="280">SUM(R170:R171)</f>
        <v>67.766664187477431</v>
      </c>
      <c r="S172" s="301">
        <f t="shared" ref="S172" si="281">SUM(S170:S171)</f>
        <v>11.580552550126619</v>
      </c>
      <c r="T172" s="301">
        <f t="shared" si="272"/>
        <v>162.50199999999998</v>
      </c>
      <c r="U172" s="301"/>
      <c r="V172" s="301">
        <f>SUM(V170:V171)</f>
        <v>90.915883084490176</v>
      </c>
      <c r="W172" s="301">
        <f t="shared" ref="W172" si="282">SUM(W170:W171)</f>
        <v>70.16546843565834</v>
      </c>
      <c r="X172" s="301">
        <f t="shared" ref="X172" si="283">SUM(X170:X171)</f>
        <v>12.598648479851111</v>
      </c>
      <c r="Y172" s="301">
        <f t="shared" si="273"/>
        <v>173.67999999999964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72.900258577905262</v>
      </c>
      <c r="C179" s="300">
        <v>68.525785370877401</v>
      </c>
      <c r="D179" s="300">
        <v>9.4630622922088481</v>
      </c>
      <c r="E179" s="300">
        <f>SUM(B179:D179)</f>
        <v>150.88910624099151</v>
      </c>
      <c r="F179" s="300"/>
      <c r="G179" s="300">
        <v>87.728543805911002</v>
      </c>
      <c r="H179" s="300">
        <v>80.349647872182473</v>
      </c>
      <c r="I179" s="300">
        <v>10.232702269088684</v>
      </c>
      <c r="J179" s="300">
        <f>SUM(G179:I179)</f>
        <v>178.31089394718217</v>
      </c>
      <c r="K179" s="300"/>
      <c r="L179" s="300">
        <v>89.285402324419778</v>
      </c>
      <c r="M179" s="300">
        <v>78.203329152508687</v>
      </c>
      <c r="N179" s="300">
        <v>7.1794441083085303</v>
      </c>
      <c r="O179" s="300">
        <f>SUM(L179:N179)</f>
        <v>174.66817558523701</v>
      </c>
      <c r="P179" s="300"/>
      <c r="Q179" s="300">
        <v>97.077853410652878</v>
      </c>
      <c r="R179" s="300">
        <v>80.154062823049443</v>
      </c>
      <c r="S179" s="300">
        <v>8.0378839903080976</v>
      </c>
      <c r="T179" s="300">
        <f>SUM(Q179:S179)</f>
        <v>185.26980022401042</v>
      </c>
      <c r="U179" s="300"/>
      <c r="V179" s="300">
        <v>108.14127649189454</v>
      </c>
      <c r="W179" s="300">
        <v>78.607233010312896</v>
      </c>
      <c r="X179" s="300">
        <v>9.1934765700976264</v>
      </c>
      <c r="Y179" s="300">
        <f>SUM(V179:X179)</f>
        <v>195.94198607230507</v>
      </c>
    </row>
    <row r="180" spans="1:25" x14ac:dyDescent="0.2">
      <c r="A180" s="260" t="s">
        <v>364</v>
      </c>
      <c r="B180" s="300">
        <v>29.400215360661267</v>
      </c>
      <c r="C180" s="300">
        <v>7.3142600285830506</v>
      </c>
      <c r="D180" s="300">
        <v>3.2314183697644596</v>
      </c>
      <c r="E180" s="300">
        <f t="shared" ref="E180:E181" si="284">SUM(B180:D180)</f>
        <v>39.945893759008783</v>
      </c>
      <c r="F180" s="300"/>
      <c r="G180" s="300">
        <v>30.40593283065401</v>
      </c>
      <c r="H180" s="300">
        <v>9.108493748205456</v>
      </c>
      <c r="I180" s="300">
        <v>6.7596794739583954</v>
      </c>
      <c r="J180" s="300">
        <f t="shared" ref="J180:J181" si="285">SUM(G180:I180)</f>
        <v>46.274106052817856</v>
      </c>
      <c r="K180" s="300"/>
      <c r="L180" s="300">
        <v>29.88892550397955</v>
      </c>
      <c r="M180" s="300">
        <v>8.9752060185746245</v>
      </c>
      <c r="N180" s="300">
        <v>7.8406928922092991</v>
      </c>
      <c r="O180" s="300">
        <f t="shared" ref="O180:O181" si="286">SUM(L180:N180)</f>
        <v>46.704824414763472</v>
      </c>
      <c r="P180" s="300"/>
      <c r="Q180" s="300">
        <v>31.629860823014955</v>
      </c>
      <c r="R180" s="300">
        <v>9.7285201247945192</v>
      </c>
      <c r="S180" s="300">
        <v>7.8798188281798236</v>
      </c>
      <c r="T180" s="300">
        <f t="shared" ref="T180:T181" si="287">SUM(Q180:S180)</f>
        <v>49.238199775989294</v>
      </c>
      <c r="U180" s="300"/>
      <c r="V180" s="300">
        <v>33.450897701260658</v>
      </c>
      <c r="W180" s="300">
        <v>10.680798172237868</v>
      </c>
      <c r="X180" s="300">
        <v>7.4763180541965246</v>
      </c>
      <c r="Y180" s="300">
        <f t="shared" ref="Y180:Y181" si="288">SUM(V180:X180)</f>
        <v>51.608013927695055</v>
      </c>
    </row>
    <row r="181" spans="1:25" x14ac:dyDescent="0.2">
      <c r="A181" s="264" t="s">
        <v>363</v>
      </c>
      <c r="B181" s="301">
        <f>SUM(B179:B180)</f>
        <v>102.30047393856653</v>
      </c>
      <c r="C181" s="301">
        <f t="shared" ref="C181" si="289">SUM(C179:C180)</f>
        <v>75.84004539946045</v>
      </c>
      <c r="D181" s="301">
        <f t="shared" ref="D181" si="290">SUM(D179:D180)</f>
        <v>12.694480661973309</v>
      </c>
      <c r="E181" s="301">
        <f t="shared" si="284"/>
        <v>190.83500000000029</v>
      </c>
      <c r="F181" s="301"/>
      <c r="G181" s="301">
        <f>SUM(G179:G180)</f>
        <v>118.13447663656501</v>
      </c>
      <c r="H181" s="301">
        <f t="shared" ref="H181" si="291">SUM(H179:H180)</f>
        <v>89.458141620387934</v>
      </c>
      <c r="I181" s="301">
        <f t="shared" ref="I181" si="292">SUM(I179:I180)</f>
        <v>16.99238174304708</v>
      </c>
      <c r="J181" s="301">
        <f t="shared" si="285"/>
        <v>224.58500000000004</v>
      </c>
      <c r="K181" s="301"/>
      <c r="L181" s="301">
        <f>SUM(L179:L180)</f>
        <v>119.17432782839933</v>
      </c>
      <c r="M181" s="301">
        <f t="shared" ref="M181" si="293">SUM(M179:M180)</f>
        <v>87.178535171083311</v>
      </c>
      <c r="N181" s="301">
        <f t="shared" ref="N181" si="294">SUM(N179:N180)</f>
        <v>15.020137000517829</v>
      </c>
      <c r="O181" s="301">
        <f t="shared" si="286"/>
        <v>221.37300000000045</v>
      </c>
      <c r="P181" s="301"/>
      <c r="Q181" s="301">
        <f>SUM(Q179:Q180)</f>
        <v>128.70771423366784</v>
      </c>
      <c r="R181" s="301">
        <f t="shared" ref="R181" si="295">SUM(R179:R180)</f>
        <v>89.882582947843957</v>
      </c>
      <c r="S181" s="301">
        <f t="shared" ref="S181" si="296">SUM(S179:S180)</f>
        <v>15.917702818487921</v>
      </c>
      <c r="T181" s="301">
        <f t="shared" si="287"/>
        <v>234.50799999999973</v>
      </c>
      <c r="U181" s="301"/>
      <c r="V181" s="301">
        <f>SUM(V179:V180)</f>
        <v>141.59217419315519</v>
      </c>
      <c r="W181" s="301">
        <f t="shared" ref="W181" si="297">SUM(W179:W180)</f>
        <v>89.288031182550768</v>
      </c>
      <c r="X181" s="301">
        <f t="shared" ref="X181" si="298">SUM(X179:X180)</f>
        <v>16.669794624294152</v>
      </c>
      <c r="Y181" s="301">
        <f t="shared" si="288"/>
        <v>247.5500000000001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5.9578417914060093</v>
      </c>
      <c r="C188" s="300">
        <v>10.088105319478629</v>
      </c>
      <c r="D188" s="300">
        <v>3.951834454307702</v>
      </c>
      <c r="E188" s="300">
        <f>SUM(B188:D188)</f>
        <v>19.997781565192341</v>
      </c>
      <c r="F188" s="300"/>
      <c r="G188" s="300">
        <v>5.624672590132489</v>
      </c>
      <c r="H188" s="300">
        <v>8.8830263865466623</v>
      </c>
      <c r="I188" s="300">
        <v>4.0666772060464558</v>
      </c>
      <c r="J188" s="300">
        <f>SUM(G188:I188)</f>
        <v>18.574376182725608</v>
      </c>
      <c r="K188" s="300"/>
      <c r="L188" s="300">
        <v>6.7674881818814034</v>
      </c>
      <c r="M188" s="300">
        <v>10.021397792085901</v>
      </c>
      <c r="N188" s="300">
        <v>3.2533731040720295</v>
      </c>
      <c r="O188" s="300">
        <f>SUM(L188:N188)</f>
        <v>20.042259078039333</v>
      </c>
      <c r="P188" s="300"/>
      <c r="Q188" s="300">
        <v>6.0528562050683146</v>
      </c>
      <c r="R188" s="300">
        <v>9.5774584996093548</v>
      </c>
      <c r="S188" s="300">
        <v>2.6560452677327908</v>
      </c>
      <c r="T188" s="300">
        <f>SUM(Q188:S188)</f>
        <v>18.286359972410459</v>
      </c>
      <c r="U188" s="300"/>
      <c r="V188" s="300">
        <v>5.9892762656198046</v>
      </c>
      <c r="W188" s="300">
        <v>10.064286687595354</v>
      </c>
      <c r="X188" s="300">
        <v>2.8818649537138752</v>
      </c>
      <c r="Y188" s="300">
        <f>SUM(V188:X188)</f>
        <v>18.935427906929036</v>
      </c>
    </row>
    <row r="189" spans="1:25" x14ac:dyDescent="0.2">
      <c r="A189" s="260" t="s">
        <v>364</v>
      </c>
      <c r="B189" s="300">
        <v>7.3921370375239794</v>
      </c>
      <c r="C189" s="300">
        <v>7.2216264139242368</v>
      </c>
      <c r="D189" s="300">
        <v>6.8304549833595063</v>
      </c>
      <c r="E189" s="300">
        <f t="shared" ref="E189:E190" si="299">SUM(B189:D189)</f>
        <v>21.444218434807723</v>
      </c>
      <c r="F189" s="300"/>
      <c r="G189" s="300">
        <v>8.8035803523086074</v>
      </c>
      <c r="H189" s="300">
        <v>5.36074113385044</v>
      </c>
      <c r="I189" s="300">
        <v>8.84730233111536</v>
      </c>
      <c r="J189" s="300">
        <f t="shared" ref="J189:J190" si="300">SUM(G189:I189)</f>
        <v>23.011623817274405</v>
      </c>
      <c r="K189" s="300"/>
      <c r="L189" s="300">
        <v>7.4847968626988566</v>
      </c>
      <c r="M189" s="300">
        <v>5.7352504093711421</v>
      </c>
      <c r="N189" s="300">
        <v>7.0276936498906339</v>
      </c>
      <c r="O189" s="300">
        <f t="shared" ref="O189:O190" si="301">SUM(L189:N189)</f>
        <v>20.247740921960631</v>
      </c>
      <c r="P189" s="300"/>
      <c r="Q189" s="300">
        <v>7.1621488182408948</v>
      </c>
      <c r="R189" s="300">
        <v>5.6689518778801684</v>
      </c>
      <c r="S189" s="300">
        <v>6.0385393314684839</v>
      </c>
      <c r="T189" s="300">
        <f t="shared" ref="T189:T190" si="302">SUM(Q189:S189)</f>
        <v>18.869640027589547</v>
      </c>
      <c r="U189" s="300"/>
      <c r="V189" s="300">
        <v>7.6104888362795284</v>
      </c>
      <c r="W189" s="300">
        <v>6.2326151439809667</v>
      </c>
      <c r="X189" s="300">
        <v>6.3864681128104479</v>
      </c>
      <c r="Y189" s="300">
        <f t="shared" ref="Y189:Y190" si="303">SUM(V189:X189)</f>
        <v>20.229572093070942</v>
      </c>
    </row>
    <row r="190" spans="1:25" x14ac:dyDescent="0.2">
      <c r="A190" s="264" t="s">
        <v>363</v>
      </c>
      <c r="B190" s="301">
        <f>SUM(B188:B189)</f>
        <v>13.349978828929988</v>
      </c>
      <c r="C190" s="301">
        <f t="shared" ref="C190" si="304">SUM(C188:C189)</f>
        <v>17.309731733402867</v>
      </c>
      <c r="D190" s="301">
        <f t="shared" ref="D190" si="305">SUM(D188:D189)</f>
        <v>10.782289437667208</v>
      </c>
      <c r="E190" s="301">
        <f t="shared" si="299"/>
        <v>41.442000000000064</v>
      </c>
      <c r="F190" s="301"/>
      <c r="G190" s="301">
        <f>SUM(G188:G189)</f>
        <v>14.428252942441096</v>
      </c>
      <c r="H190" s="301">
        <f t="shared" ref="H190" si="306">SUM(H188:H189)</f>
        <v>14.243767520397103</v>
      </c>
      <c r="I190" s="301">
        <f t="shared" ref="I190" si="307">SUM(I188:I189)</f>
        <v>12.913979537161815</v>
      </c>
      <c r="J190" s="301">
        <f t="shared" si="300"/>
        <v>41.586000000000013</v>
      </c>
      <c r="K190" s="301"/>
      <c r="L190" s="301">
        <f>SUM(L188:L189)</f>
        <v>14.25228504458026</v>
      </c>
      <c r="M190" s="301">
        <f t="shared" ref="M190" si="308">SUM(M188:M189)</f>
        <v>15.756648201457043</v>
      </c>
      <c r="N190" s="301">
        <f t="shared" ref="N190" si="309">SUM(N188:N189)</f>
        <v>10.281066753962664</v>
      </c>
      <c r="O190" s="301">
        <f t="shared" si="301"/>
        <v>40.289999999999964</v>
      </c>
      <c r="P190" s="301"/>
      <c r="Q190" s="301">
        <f>SUM(Q188:Q189)</f>
        <v>13.21500502330921</v>
      </c>
      <c r="R190" s="301">
        <f t="shared" ref="R190" si="310">SUM(R188:R189)</f>
        <v>15.246410377489523</v>
      </c>
      <c r="S190" s="301">
        <f t="shared" ref="S190" si="311">SUM(S188:S189)</f>
        <v>8.6945845992012742</v>
      </c>
      <c r="T190" s="301">
        <f t="shared" si="302"/>
        <v>37.156000000000006</v>
      </c>
      <c r="U190" s="301"/>
      <c r="V190" s="301">
        <f>SUM(V188:V189)</f>
        <v>13.599765101899333</v>
      </c>
      <c r="W190" s="301">
        <f t="shared" ref="W190" si="312">SUM(W188:W189)</f>
        <v>16.296901831576321</v>
      </c>
      <c r="X190" s="301">
        <f t="shared" ref="X190" si="313">SUM(X188:X189)</f>
        <v>9.268333066524324</v>
      </c>
      <c r="Y190" s="301">
        <f t="shared" si="303"/>
        <v>39.164999999999978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11.177632867634053</v>
      </c>
      <c r="C197" s="300">
        <v>10.246506364377955</v>
      </c>
      <c r="D197" s="300">
        <v>9.5534519783785523</v>
      </c>
      <c r="E197" s="300">
        <f>SUM(B197:D197)</f>
        <v>30.977591210390564</v>
      </c>
      <c r="F197" s="300"/>
      <c r="G197" s="300">
        <v>10.228958749540871</v>
      </c>
      <c r="H197" s="300">
        <v>9.9543479201615082</v>
      </c>
      <c r="I197" s="300">
        <v>10.731036918717825</v>
      </c>
      <c r="J197" s="300">
        <f>SUM(G197:I197)</f>
        <v>30.914343588420202</v>
      </c>
      <c r="K197" s="300"/>
      <c r="L197" s="300">
        <v>10.534656658070524</v>
      </c>
      <c r="M197" s="300">
        <v>8.8413864535506033</v>
      </c>
      <c r="N197" s="300">
        <v>10.574817932481638</v>
      </c>
      <c r="O197" s="300">
        <f>SUM(L197:N197)</f>
        <v>29.950861044102766</v>
      </c>
      <c r="P197" s="300"/>
      <c r="Q197" s="300">
        <v>9.9850204485303635</v>
      </c>
      <c r="R197" s="300">
        <v>8.526986243874827</v>
      </c>
      <c r="S197" s="300">
        <v>10.378364361597786</v>
      </c>
      <c r="T197" s="300">
        <f>SUM(Q197:S197)</f>
        <v>28.890371054002976</v>
      </c>
      <c r="U197" s="300"/>
      <c r="V197" s="300">
        <v>9.5946721819424159</v>
      </c>
      <c r="W197" s="300">
        <v>8.3089955717178423</v>
      </c>
      <c r="X197" s="300">
        <v>10.284230106376894</v>
      </c>
      <c r="Y197" s="300">
        <f>SUM(V197:X197)</f>
        <v>28.187897860037154</v>
      </c>
    </row>
    <row r="198" spans="1:25" x14ac:dyDescent="0.2">
      <c r="A198" s="260" t="s">
        <v>364</v>
      </c>
      <c r="B198" s="300">
        <v>11.578534556596862</v>
      </c>
      <c r="C198" s="300">
        <v>3.3300704809663215</v>
      </c>
      <c r="D198" s="300">
        <v>4.4058037520462427</v>
      </c>
      <c r="E198" s="300">
        <f t="shared" ref="E198:E199" si="314">SUM(B198:D198)</f>
        <v>19.314408789609427</v>
      </c>
      <c r="F198" s="300"/>
      <c r="G198" s="300">
        <v>9.0315141029318298</v>
      </c>
      <c r="H198" s="300">
        <v>4.5888294609439457</v>
      </c>
      <c r="I198" s="300">
        <v>3.3513128477039866</v>
      </c>
      <c r="J198" s="300">
        <f t="shared" ref="J198:J199" si="315">SUM(G198:I198)</f>
        <v>16.971656411579762</v>
      </c>
      <c r="K198" s="300"/>
      <c r="L198" s="300">
        <v>9.3126908217489834</v>
      </c>
      <c r="M198" s="300">
        <v>4.0161274471752817</v>
      </c>
      <c r="N198" s="300">
        <v>2.394320686972959</v>
      </c>
      <c r="O198" s="300">
        <f t="shared" ref="O198:O199" si="316">SUM(L198:N198)</f>
        <v>15.723138955897225</v>
      </c>
      <c r="P198" s="300"/>
      <c r="Q198" s="300">
        <v>9.41067918579874</v>
      </c>
      <c r="R198" s="300">
        <v>3.915102798851644</v>
      </c>
      <c r="S198" s="300">
        <v>2.4168469613466614</v>
      </c>
      <c r="T198" s="300">
        <f t="shared" ref="T198:T199" si="317">SUM(Q198:S198)</f>
        <v>15.742628945997044</v>
      </c>
      <c r="U198" s="300"/>
      <c r="V198" s="300">
        <v>9.9252578421555331</v>
      </c>
      <c r="W198" s="300">
        <v>3.9540173945064541</v>
      </c>
      <c r="X198" s="300">
        <v>2.5388269033008446</v>
      </c>
      <c r="Y198" s="300">
        <f t="shared" ref="Y198:Y199" si="318">SUM(V198:X198)</f>
        <v>16.418102139962834</v>
      </c>
    </row>
    <row r="199" spans="1:25" x14ac:dyDescent="0.2">
      <c r="A199" s="264" t="s">
        <v>363</v>
      </c>
      <c r="B199" s="301">
        <f>SUM(B197:B198)</f>
        <v>22.756167424230917</v>
      </c>
      <c r="C199" s="301">
        <f t="shared" ref="C199" si="319">SUM(C197:C198)</f>
        <v>13.576576845344277</v>
      </c>
      <c r="D199" s="301">
        <f t="shared" ref="D199" si="320">SUM(D197:D198)</f>
        <v>13.959255730424795</v>
      </c>
      <c r="E199" s="301">
        <f t="shared" si="314"/>
        <v>50.291999999999987</v>
      </c>
      <c r="F199" s="301"/>
      <c r="G199" s="301">
        <f>SUM(G197:G198)</f>
        <v>19.260472852472702</v>
      </c>
      <c r="H199" s="301">
        <f t="shared" ref="H199" si="321">SUM(H197:H198)</f>
        <v>14.543177381105455</v>
      </c>
      <c r="I199" s="301">
        <f t="shared" ref="I199" si="322">SUM(I197:I198)</f>
        <v>14.082349766421812</v>
      </c>
      <c r="J199" s="301">
        <f t="shared" si="315"/>
        <v>47.885999999999967</v>
      </c>
      <c r="K199" s="301"/>
      <c r="L199" s="301">
        <f>SUM(L197:L198)</f>
        <v>19.847347479819508</v>
      </c>
      <c r="M199" s="301">
        <f t="shared" ref="M199" si="323">SUM(M197:M198)</f>
        <v>12.857513900725884</v>
      </c>
      <c r="N199" s="301">
        <f t="shared" ref="N199" si="324">SUM(N197:N198)</f>
        <v>12.969138619454597</v>
      </c>
      <c r="O199" s="301">
        <f t="shared" si="316"/>
        <v>45.673999999999992</v>
      </c>
      <c r="P199" s="301"/>
      <c r="Q199" s="301">
        <f>SUM(Q197:Q198)</f>
        <v>19.395699634329105</v>
      </c>
      <c r="R199" s="301">
        <f t="shared" ref="R199" si="325">SUM(R197:R198)</f>
        <v>12.442089042726471</v>
      </c>
      <c r="S199" s="301">
        <f t="shared" ref="S199" si="326">SUM(S197:S198)</f>
        <v>12.795211322944446</v>
      </c>
      <c r="T199" s="301">
        <f t="shared" si="317"/>
        <v>44.633000000000024</v>
      </c>
      <c r="U199" s="301"/>
      <c r="V199" s="301">
        <f>SUM(V197:V198)</f>
        <v>19.519930024097949</v>
      </c>
      <c r="W199" s="301">
        <f t="shared" ref="W199" si="327">SUM(W197:W198)</f>
        <v>12.263012966224297</v>
      </c>
      <c r="X199" s="301">
        <f t="shared" ref="X199" si="328">SUM(X197:X198)</f>
        <v>12.823057009677738</v>
      </c>
      <c r="Y199" s="301">
        <f t="shared" si="318"/>
        <v>44.605999999999987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Midlands and Warwickshire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0.67079660252968853</v>
      </c>
      <c r="N7">
        <f>'Ind T4'!C122</f>
        <v>0.43305687324404207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3.0133057826814857</v>
      </c>
      <c r="N9">
        <f>'Ind T4'!C120</f>
        <v>0.74787283806005966</v>
      </c>
    </row>
    <row r="10" spans="1:16" x14ac:dyDescent="0.2">
      <c r="L10" s="13" t="str">
        <f>'Ind T4'!A80</f>
        <v>Education</v>
      </c>
      <c r="M10">
        <f>'Ind T4'!B119</f>
        <v>-0.46502544903775922</v>
      </c>
      <c r="N10">
        <f>'Ind T4'!C119</f>
        <v>0.63912021565626365</v>
      </c>
    </row>
    <row r="11" spans="1:16" x14ac:dyDescent="0.2">
      <c r="L11" s="13" t="str">
        <f>'Ind T4'!A79</f>
        <v>Public admin. and defence</v>
      </c>
      <c r="M11">
        <f>'Ind T4'!B118</f>
        <v>-0.31058626975744019</v>
      </c>
      <c r="N11">
        <f>'Ind T4'!C118</f>
        <v>0.30070127453558637</v>
      </c>
    </row>
    <row r="12" spans="1:16" x14ac:dyDescent="0.2">
      <c r="L12" s="1" t="str">
        <f>CONCATENATE("[",'Ind T4'!A78,"]")</f>
        <v>[Non-marketed services]</v>
      </c>
      <c r="M12">
        <f>'Ind T4'!B117</f>
        <v>1.2084896108337073</v>
      </c>
      <c r="N12">
        <f>'Ind T4'!C117</f>
        <v>0.64636723757096615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-1.9079009194620911</v>
      </c>
      <c r="N14" s="13">
        <f>'Ind T4'!C115</f>
        <v>-0.1576145182042521</v>
      </c>
    </row>
    <row r="15" spans="1:16" x14ac:dyDescent="0.2">
      <c r="L15" s="13" t="str">
        <f>'Ind T4'!A75</f>
        <v>Arts and entertainment</v>
      </c>
      <c r="M15" s="13">
        <f>'Ind T4'!B114</f>
        <v>-0.56224465771965715</v>
      </c>
      <c r="N15" s="13">
        <f>'Ind T4'!C114</f>
        <v>-0.18862060988128482</v>
      </c>
    </row>
    <row r="16" spans="1:16" x14ac:dyDescent="0.2">
      <c r="L16" s="13" t="str">
        <f>'Ind T4'!A74</f>
        <v>Support services</v>
      </c>
      <c r="M16" s="13">
        <f>'Ind T4'!B113</f>
        <v>2.091997032588333</v>
      </c>
      <c r="N16" s="13">
        <f>'Ind T4'!C113</f>
        <v>0.78411503531607973</v>
      </c>
    </row>
    <row r="17" spans="12:14" x14ac:dyDescent="0.2">
      <c r="L17" s="13" t="str">
        <f>'Ind T4'!A73</f>
        <v>Professional services</v>
      </c>
      <c r="M17" s="13">
        <f>'Ind T4'!B112</f>
        <v>0.50816572378984404</v>
      </c>
      <c r="N17" s="13">
        <f>'Ind T4'!C112</f>
        <v>0.5723364538025022</v>
      </c>
    </row>
    <row r="18" spans="12:14" x14ac:dyDescent="0.2">
      <c r="L18" s="13" t="str">
        <f>'Ind T4'!A72</f>
        <v>Real estate</v>
      </c>
      <c r="M18" s="13">
        <f>'Ind T4'!B111</f>
        <v>3.4205462665588326</v>
      </c>
      <c r="N18" s="13">
        <f>'Ind T4'!C111</f>
        <v>0.79520884993811158</v>
      </c>
    </row>
    <row r="19" spans="12:14" x14ac:dyDescent="0.2">
      <c r="L19" t="str">
        <f>'Ind T4'!A71</f>
        <v>Finance and insurance</v>
      </c>
      <c r="M19">
        <f>'Ind T4'!B110</f>
        <v>1.2455012730308468</v>
      </c>
      <c r="N19">
        <f>'Ind T4'!C110</f>
        <v>-0.24210555025271363</v>
      </c>
    </row>
    <row r="20" spans="12:14" x14ac:dyDescent="0.2">
      <c r="L20" t="str">
        <f>'Ind T4'!A70</f>
        <v>Information technology</v>
      </c>
      <c r="M20">
        <f>'Ind T4'!B109</f>
        <v>2.7175189849703241</v>
      </c>
      <c r="N20">
        <f>'Ind T4'!C109</f>
        <v>0.73679205723153895</v>
      </c>
    </row>
    <row r="21" spans="12:14" x14ac:dyDescent="0.2">
      <c r="L21" t="str">
        <f>'Ind T4'!A69</f>
        <v>Media</v>
      </c>
      <c r="M21">
        <f>'Ind T4'!B108</f>
        <v>6.0140568029557695</v>
      </c>
      <c r="N21">
        <f>'Ind T4'!C108</f>
        <v>-1.1330003139964351E-2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1.1533922893889992</v>
      </c>
      <c r="N22">
        <f>'Ind T4'!C107</f>
        <v>0.45702659857527195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2.3159188254428198</v>
      </c>
      <c r="N24">
        <f>'Ind T4'!C105</f>
        <v>1.4640891378478571</v>
      </c>
    </row>
    <row r="25" spans="12:14" x14ac:dyDescent="0.2">
      <c r="L25" s="13" t="str">
        <f>'Ind T4'!A65</f>
        <v>Transport and storage</v>
      </c>
      <c r="M25">
        <f>'Ind T4'!B104</f>
        <v>0.96155575141316785</v>
      </c>
      <c r="N25">
        <f>'Ind T4'!C104</f>
        <v>0.91515862550393123</v>
      </c>
    </row>
    <row r="26" spans="12:14" x14ac:dyDescent="0.2">
      <c r="L26" s="13" t="str">
        <f>'Ind T4'!A64</f>
        <v>Wholesale and retail trade</v>
      </c>
      <c r="M26">
        <f>'Ind T4'!B103</f>
        <v>-0.55252338402114187</v>
      </c>
      <c r="N26">
        <f>'Ind T4'!C103</f>
        <v>0.11803232502365368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0.39213977342127393</v>
      </c>
      <c r="N27">
        <f>'Ind T4'!C102</f>
        <v>0.62259390449306284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2.5261555573287131</v>
      </c>
      <c r="N29">
        <f>'Ind T4'!C100</f>
        <v>0.20151778097607931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-1.3710319696499162</v>
      </c>
      <c r="N31">
        <f>'Ind T4'!C98</f>
        <v>-0.67880737575677363</v>
      </c>
    </row>
    <row r="32" spans="12:14" x14ac:dyDescent="0.2">
      <c r="L32" s="13" t="str">
        <f>'Ind T4'!A58</f>
        <v>Engineering</v>
      </c>
      <c r="M32">
        <f>'Ind T4'!B97</f>
        <v>1.0772924300395115</v>
      </c>
      <c r="N32">
        <f>'Ind T4'!C97</f>
        <v>-0.29249253617781301</v>
      </c>
    </row>
    <row r="33" spans="12:14" x14ac:dyDescent="0.2">
      <c r="L33" s="13" t="str">
        <f>'Ind T4'!A57</f>
        <v>Food drink and tobacco</v>
      </c>
      <c r="M33">
        <f>'Ind T4'!B96</f>
        <v>-3.3165229820135589</v>
      </c>
      <c r="N33">
        <f>'Ind T4'!C96</f>
        <v>-0.13669731965486598</v>
      </c>
    </row>
    <row r="34" spans="12:14" x14ac:dyDescent="0.2">
      <c r="L34" s="1" t="str">
        <f>CONCATENATE("[",'Ind T4'!A56,"]")</f>
        <v>[Manufacturing]</v>
      </c>
      <c r="M34">
        <f>'Ind T4'!B95</f>
        <v>-1.2596090891159983</v>
      </c>
      <c r="N34">
        <f>'Ind T4'!C95</f>
        <v>-0.5875731871555212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-1.036691599324957</v>
      </c>
      <c r="N36">
        <f>'Ind T4'!C93</f>
        <v>0.38151611038583777</v>
      </c>
    </row>
    <row r="37" spans="12:14" x14ac:dyDescent="0.2">
      <c r="L37" s="13" t="str">
        <f>'Ind T4'!A53</f>
        <v>Electricity and gas</v>
      </c>
      <c r="M37">
        <f>'Ind T4'!B92</f>
        <v>-2.2251384269821317</v>
      </c>
      <c r="N37">
        <f>'Ind T4'!C92</f>
        <v>-0.40635657703106398</v>
      </c>
    </row>
    <row r="38" spans="12:14" x14ac:dyDescent="0.2">
      <c r="L38" s="13" t="str">
        <f>'Ind T4'!A52</f>
        <v>Mining and quarrying</v>
      </c>
      <c r="M38">
        <f>'Ind T4'!B91</f>
        <v>10.001702677572766</v>
      </c>
      <c r="N38">
        <f>'Ind T4'!C91</f>
        <v>-5.2224277661955814</v>
      </c>
    </row>
    <row r="39" spans="12:14" x14ac:dyDescent="0.2">
      <c r="L39" s="45" t="str">
        <f>'Ind T4'!A51</f>
        <v>Agriculture</v>
      </c>
      <c r="M39">
        <f>'Ind T4'!B90</f>
        <v>-14.447612672337018</v>
      </c>
      <c r="N39">
        <f>'Ind T4'!C90</f>
        <v>0.41943573752132313</v>
      </c>
    </row>
    <row r="40" spans="12:14" x14ac:dyDescent="0.2">
      <c r="L40" s="1" t="str">
        <f>CONCATENATE("[",'Ind T4'!A50,"]")</f>
        <v>[Primary sector and utilities]</v>
      </c>
      <c r="M40">
        <f>'Ind T4'!B89</f>
        <v>-5.1860201767810477</v>
      </c>
      <c r="N40">
        <f>'Ind T4'!C89</f>
        <v>-1.7398797089951401E-2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Midlands and Warwickshire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35.881999999999948</v>
      </c>
      <c r="N5" s="11">
        <f t="shared" ref="N5:AL5" si="1">SUM(N6:N9)</f>
        <v>31.109000000000009</v>
      </c>
      <c r="O5" s="11">
        <f t="shared" si="1"/>
        <v>34.680000000000014</v>
      </c>
      <c r="P5" s="11">
        <f t="shared" si="1"/>
        <v>28.442</v>
      </c>
      <c r="Q5" s="11">
        <f t="shared" si="1"/>
        <v>34.182999999999993</v>
      </c>
      <c r="R5" s="11">
        <f t="shared" si="1"/>
        <v>37.049999999999947</v>
      </c>
      <c r="S5" s="11">
        <f t="shared" si="1"/>
        <v>32.516000000000041</v>
      </c>
      <c r="T5" s="11">
        <f t="shared" si="1"/>
        <v>33.785000000000018</v>
      </c>
      <c r="U5" s="11">
        <f t="shared" si="1"/>
        <v>37.896999999999984</v>
      </c>
      <c r="V5" s="11">
        <f t="shared" si="1"/>
        <v>33.338999999999977</v>
      </c>
      <c r="W5" s="11">
        <f t="shared" si="1"/>
        <v>28.388999999999999</v>
      </c>
      <c r="X5" s="11">
        <f t="shared" si="1"/>
        <v>27.968000000000018</v>
      </c>
      <c r="Y5" s="11">
        <f t="shared" si="1"/>
        <v>27.724999999999977</v>
      </c>
      <c r="Z5" s="11">
        <f t="shared" si="1"/>
        <v>27.811000000000003</v>
      </c>
      <c r="AA5" s="11">
        <f t="shared" si="1"/>
        <v>28.215000000000003</v>
      </c>
      <c r="AB5" s="11">
        <f t="shared" si="1"/>
        <v>28.357000000000003</v>
      </c>
      <c r="AC5" s="11">
        <f t="shared" si="1"/>
        <v>28.442000000000025</v>
      </c>
      <c r="AD5" s="11">
        <f t="shared" si="1"/>
        <v>28.47799999999998</v>
      </c>
      <c r="AE5" s="11">
        <f t="shared" si="1"/>
        <v>28.475000000000065</v>
      </c>
      <c r="AF5" s="11">
        <f t="shared" si="1"/>
        <v>28.457000000000022</v>
      </c>
      <c r="AG5" s="11">
        <f t="shared" si="1"/>
        <v>28.443000000000033</v>
      </c>
      <c r="AH5" s="11">
        <f t="shared" si="1"/>
        <v>28.422999999999995</v>
      </c>
      <c r="AI5" s="11">
        <f t="shared" si="1"/>
        <v>28.398000000000017</v>
      </c>
      <c r="AJ5" s="11">
        <f t="shared" si="1"/>
        <v>28.370999999999981</v>
      </c>
      <c r="AK5" s="11">
        <f t="shared" si="1"/>
        <v>28.341999999999985</v>
      </c>
      <c r="AL5" s="11">
        <f t="shared" si="1"/>
        <v>28.315000000000012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16.119999999999958</v>
      </c>
      <c r="N6" s="11">
        <v>11.809999999999999</v>
      </c>
      <c r="O6" s="11">
        <v>13.839999999999991</v>
      </c>
      <c r="P6" s="11">
        <v>9.4949999999999815</v>
      </c>
      <c r="Q6" s="11">
        <v>11.599999999999996</v>
      </c>
      <c r="R6" s="11">
        <v>13.300999999999984</v>
      </c>
      <c r="S6" s="11">
        <v>9.5689999999999991</v>
      </c>
      <c r="T6" s="11">
        <v>8.5909999999999886</v>
      </c>
      <c r="U6" s="11">
        <v>14.50799999999999</v>
      </c>
      <c r="V6" s="11">
        <v>10.431999999999997</v>
      </c>
      <c r="W6" s="11">
        <v>6.0960000000000054</v>
      </c>
      <c r="X6" s="11">
        <v>6.1880000000000086</v>
      </c>
      <c r="Y6" s="11">
        <v>6.2739999999999938</v>
      </c>
      <c r="Z6" s="11">
        <v>6.3949999999999969</v>
      </c>
      <c r="AA6" s="11">
        <v>6.484999999999979</v>
      </c>
      <c r="AB6" s="11">
        <v>6.4799999999999951</v>
      </c>
      <c r="AC6" s="11">
        <v>6.4809999999999999</v>
      </c>
      <c r="AD6" s="11">
        <v>6.4810000000000079</v>
      </c>
      <c r="AE6" s="11">
        <v>6.4770000000000136</v>
      </c>
      <c r="AF6" s="11">
        <v>6.4729999999999848</v>
      </c>
      <c r="AG6" s="11">
        <v>6.4790000000000036</v>
      </c>
      <c r="AH6" s="11">
        <v>6.4830000000000014</v>
      </c>
      <c r="AI6" s="11">
        <v>6.4870000000000072</v>
      </c>
      <c r="AJ6" s="11">
        <v>6.4899999999999753</v>
      </c>
      <c r="AK6" s="172">
        <v>6.4909999999999979</v>
      </c>
      <c r="AL6" s="11">
        <v>6.4910000000000023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0.89499999999999791</v>
      </c>
      <c r="N7" s="11">
        <v>1.1489999999999989</v>
      </c>
      <c r="O7" s="11">
        <v>2.002000000000002</v>
      </c>
      <c r="P7" s="11">
        <v>0.17799999999999988</v>
      </c>
      <c r="Q7" s="11">
        <v>9.2999999999999944E-2</v>
      </c>
      <c r="R7" s="11">
        <v>0.58300000000000196</v>
      </c>
      <c r="S7" s="11">
        <v>0.11000000000000015</v>
      </c>
      <c r="T7" s="11">
        <v>0.25199999999999934</v>
      </c>
      <c r="U7" s="11">
        <v>0.8409999999999983</v>
      </c>
      <c r="V7" s="11">
        <v>0.88500000000000001</v>
      </c>
      <c r="W7" s="11">
        <v>0.93899999999999895</v>
      </c>
      <c r="X7" s="11">
        <v>0.86799999999999944</v>
      </c>
      <c r="Y7" s="11">
        <v>0.83899999999999963</v>
      </c>
      <c r="Z7" s="11">
        <v>0.78300000000000081</v>
      </c>
      <c r="AA7" s="11">
        <v>0.72900000000000176</v>
      </c>
      <c r="AB7" s="11">
        <v>0.68400000000000083</v>
      </c>
      <c r="AC7" s="11">
        <v>0.64800000000000035</v>
      </c>
      <c r="AD7" s="11">
        <v>0.61300000000000032</v>
      </c>
      <c r="AE7" s="11">
        <v>0.58100000000000029</v>
      </c>
      <c r="AF7" s="11">
        <v>0.55300000000000005</v>
      </c>
      <c r="AG7" s="11">
        <v>0.52700000000000036</v>
      </c>
      <c r="AH7" s="11">
        <v>0.50200000000000089</v>
      </c>
      <c r="AI7" s="11">
        <v>0.47799999999999931</v>
      </c>
      <c r="AJ7" s="11">
        <v>0.45700000000000029</v>
      </c>
      <c r="AK7" s="172">
        <v>0.43699999999999939</v>
      </c>
      <c r="AL7" s="11">
        <v>0.41999999999999954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9.6329999999999991</v>
      </c>
      <c r="N8" s="11">
        <v>8.6890000000000089</v>
      </c>
      <c r="O8" s="11">
        <v>8.7840000000000167</v>
      </c>
      <c r="P8" s="11">
        <v>9.5350000000000126</v>
      </c>
      <c r="Q8" s="11">
        <v>10.881999999999982</v>
      </c>
      <c r="R8" s="11">
        <v>11.427000000000008</v>
      </c>
      <c r="S8" s="11">
        <v>12.535999999999991</v>
      </c>
      <c r="T8" s="11">
        <v>12.810000000000036</v>
      </c>
      <c r="U8" s="11">
        <v>10.123000000000015</v>
      </c>
      <c r="V8" s="11">
        <v>9.2440000000000051</v>
      </c>
      <c r="W8" s="11">
        <v>10.210999999999984</v>
      </c>
      <c r="X8" s="11">
        <v>10.055000000000023</v>
      </c>
      <c r="Y8" s="11">
        <v>9.8539999999999743</v>
      </c>
      <c r="Z8" s="11">
        <v>9.7990000000000066</v>
      </c>
      <c r="AA8" s="11">
        <v>9.7750000000000004</v>
      </c>
      <c r="AB8" s="11">
        <v>9.7550000000000114</v>
      </c>
      <c r="AC8" s="11">
        <v>9.7299999999999915</v>
      </c>
      <c r="AD8" s="11">
        <v>9.7109999999999879</v>
      </c>
      <c r="AE8" s="11">
        <v>9.6890000000000143</v>
      </c>
      <c r="AF8" s="11">
        <v>9.6710000000000367</v>
      </c>
      <c r="AG8" s="11">
        <v>9.658000000000003</v>
      </c>
      <c r="AH8" s="11">
        <v>9.6469999999999985</v>
      </c>
      <c r="AI8" s="11">
        <v>9.6360000000000134</v>
      </c>
      <c r="AJ8" s="11">
        <v>9.6250000000000213</v>
      </c>
      <c r="AK8" s="172">
        <v>9.6149999999999842</v>
      </c>
      <c r="AL8" s="11">
        <v>9.6060000000000052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9.2339999999999929</v>
      </c>
      <c r="N9" s="11">
        <v>9.4610000000000039</v>
      </c>
      <c r="O9" s="11">
        <v>10.054</v>
      </c>
      <c r="P9" s="11">
        <v>9.2340000000000089</v>
      </c>
      <c r="Q9" s="11">
        <v>11.608000000000017</v>
      </c>
      <c r="R9" s="11">
        <v>11.738999999999956</v>
      </c>
      <c r="S9" s="11">
        <v>10.301000000000052</v>
      </c>
      <c r="T9" s="11">
        <v>12.131999999999996</v>
      </c>
      <c r="U9" s="11">
        <v>12.424999999999985</v>
      </c>
      <c r="V9" s="11">
        <v>12.777999999999979</v>
      </c>
      <c r="W9" s="11">
        <v>11.143000000000011</v>
      </c>
      <c r="X9" s="11">
        <v>10.856999999999983</v>
      </c>
      <c r="Y9" s="11">
        <v>10.75800000000001</v>
      </c>
      <c r="Z9" s="11">
        <v>10.834</v>
      </c>
      <c r="AA9" s="11">
        <v>11.226000000000022</v>
      </c>
      <c r="AB9" s="11">
        <v>11.437999999999995</v>
      </c>
      <c r="AC9" s="11">
        <v>11.583000000000034</v>
      </c>
      <c r="AD9" s="11">
        <v>11.672999999999984</v>
      </c>
      <c r="AE9" s="11">
        <v>11.728000000000035</v>
      </c>
      <c r="AF9" s="11">
        <v>11.760000000000002</v>
      </c>
      <c r="AG9" s="11">
        <v>11.779000000000025</v>
      </c>
      <c r="AH9" s="11">
        <v>11.790999999999993</v>
      </c>
      <c r="AI9" s="11">
        <v>11.796999999999997</v>
      </c>
      <c r="AJ9" s="11">
        <v>11.798999999999984</v>
      </c>
      <c r="AK9" s="172">
        <v>11.799000000000005</v>
      </c>
      <c r="AL9" s="11">
        <v>11.798000000000004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163.3959999999999</v>
      </c>
      <c r="N11" s="11">
        <f t="shared" si="2"/>
        <v>161.60199999999992</v>
      </c>
      <c r="O11" s="11">
        <f t="shared" si="2"/>
        <v>160.46800000000005</v>
      </c>
      <c r="P11" s="11">
        <f t="shared" si="2"/>
        <v>170.02600000000007</v>
      </c>
      <c r="Q11" s="11">
        <f t="shared" si="2"/>
        <v>179.62200000000016</v>
      </c>
      <c r="R11" s="11">
        <f t="shared" ref="R11" si="3">SUM(R12:R14)</f>
        <v>179.91099999999938</v>
      </c>
      <c r="S11" s="11">
        <f t="shared" ref="S11" si="4">SUM(S12:S14)</f>
        <v>177.36999999999944</v>
      </c>
      <c r="T11" s="11">
        <f t="shared" ref="T11" si="5">SUM(T12:T14)</f>
        <v>177.4710000000004</v>
      </c>
      <c r="U11" s="11">
        <f t="shared" ref="U11" si="6">SUM(U12:U14)</f>
        <v>177.16799999999984</v>
      </c>
      <c r="V11" s="11">
        <f t="shared" ref="V11" si="7">SUM(V12:V14)</f>
        <v>184.28299999999984</v>
      </c>
      <c r="W11" s="11">
        <f t="shared" ref="W11" si="8">SUM(W12:W14)</f>
        <v>168.86200000000048</v>
      </c>
      <c r="X11" s="11">
        <f t="shared" ref="X11" si="9">SUM(X12:X14)</f>
        <v>171.16700000000054</v>
      </c>
      <c r="Y11" s="11">
        <f t="shared" ref="Y11" si="10">SUM(Y12:Y14)</f>
        <v>170.44999999999982</v>
      </c>
      <c r="Z11" s="11">
        <f t="shared" ref="Z11" si="11">SUM(Z12:Z14)</f>
        <v>169.89199999999971</v>
      </c>
      <c r="AA11" s="11">
        <f t="shared" ref="AA11" si="12">SUM(AA12:AA14)</f>
        <v>169.20599999999982</v>
      </c>
      <c r="AB11" s="11">
        <f t="shared" ref="AB11" si="13">SUM(AB12:AB14)</f>
        <v>167.6689999999997</v>
      </c>
      <c r="AC11" s="11">
        <f t="shared" ref="AC11" si="14">SUM(AC12:AC14)</f>
        <v>166.25499999999968</v>
      </c>
      <c r="AD11" s="11">
        <f>SUM(AD12:AD14)</f>
        <v>164.74499999999989</v>
      </c>
      <c r="AE11" s="11">
        <f t="shared" ref="AE11" si="15">SUM(AE12:AE14)</f>
        <v>163.2780000000003</v>
      </c>
      <c r="AF11" s="11">
        <f t="shared" ref="AF11" si="16">SUM(AF12:AF14)</f>
        <v>161.86199999999957</v>
      </c>
      <c r="AG11" s="11">
        <f t="shared" ref="AG11:AL11" si="17">SUM(AG12:AG14)</f>
        <v>160.68799999999996</v>
      </c>
      <c r="AH11" s="11">
        <f t="shared" si="17"/>
        <v>159.39000000000016</v>
      </c>
      <c r="AI11" s="11">
        <f t="shared" si="17"/>
        <v>158.12899999999973</v>
      </c>
      <c r="AJ11" s="11">
        <f t="shared" si="17"/>
        <v>156.90199999999987</v>
      </c>
      <c r="AK11" s="11">
        <f t="shared" si="17"/>
        <v>155.71299999999968</v>
      </c>
      <c r="AL11" s="11">
        <f t="shared" si="17"/>
        <v>154.57599999999996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14.64499999999993</v>
      </c>
      <c r="N12" s="11">
        <v>13.275000000000022</v>
      </c>
      <c r="O12" s="11">
        <v>12.770999999999983</v>
      </c>
      <c r="P12" s="11">
        <v>12.930000000000014</v>
      </c>
      <c r="Q12" s="11">
        <v>14.349</v>
      </c>
      <c r="R12" s="11">
        <v>15.677999999999976</v>
      </c>
      <c r="S12" s="11">
        <v>15.467999999999972</v>
      </c>
      <c r="T12" s="11">
        <v>12.760999999999949</v>
      </c>
      <c r="U12" s="11">
        <v>12.515999999999989</v>
      </c>
      <c r="V12" s="11">
        <v>13.357999999999995</v>
      </c>
      <c r="W12" s="11">
        <v>13.244999999999987</v>
      </c>
      <c r="X12" s="11">
        <v>13.264000000000005</v>
      </c>
      <c r="Y12" s="11">
        <v>13.29200000000001</v>
      </c>
      <c r="Z12" s="11">
        <v>13.391999999999999</v>
      </c>
      <c r="AA12" s="11">
        <v>13.398</v>
      </c>
      <c r="AB12" s="11">
        <v>13.347000000000001</v>
      </c>
      <c r="AC12" s="11">
        <v>13.326000000000009</v>
      </c>
      <c r="AD12" s="11">
        <v>13.29499999999997</v>
      </c>
      <c r="AE12" s="11">
        <v>13.25800000000002</v>
      </c>
      <c r="AF12" s="11">
        <v>13.21900000000003</v>
      </c>
      <c r="AG12" s="11">
        <v>13.182000000000006</v>
      </c>
      <c r="AH12" s="11">
        <v>13.144000000000014</v>
      </c>
      <c r="AI12" s="11">
        <v>13.104999999999983</v>
      </c>
      <c r="AJ12" s="11">
        <v>13.064000000000005</v>
      </c>
      <c r="AK12" s="172">
        <v>13.021000000000006</v>
      </c>
      <c r="AL12" s="11">
        <v>12.975999999999965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21.291000000000036</v>
      </c>
      <c r="N13" s="11">
        <v>25.482999999999883</v>
      </c>
      <c r="O13" s="11">
        <v>22.752000000000002</v>
      </c>
      <c r="P13" s="11">
        <v>21.156999999999954</v>
      </c>
      <c r="Q13" s="11">
        <v>21.241</v>
      </c>
      <c r="R13" s="11">
        <v>19.204999999999988</v>
      </c>
      <c r="S13" s="11">
        <v>22.248999999999999</v>
      </c>
      <c r="T13" s="11">
        <v>21.259000000000036</v>
      </c>
      <c r="U13" s="11">
        <v>21.470000000000041</v>
      </c>
      <c r="V13" s="11">
        <v>22.588000000000029</v>
      </c>
      <c r="W13" s="11">
        <v>20.262000000000064</v>
      </c>
      <c r="X13" s="11">
        <v>21.47000000000002</v>
      </c>
      <c r="Y13" s="11">
        <v>21.389999999999958</v>
      </c>
      <c r="Z13" s="11">
        <v>21.755999999999986</v>
      </c>
      <c r="AA13" s="11">
        <v>21.897000000000077</v>
      </c>
      <c r="AB13" s="11">
        <v>21.878999999999987</v>
      </c>
      <c r="AC13" s="11">
        <v>21.618999999999975</v>
      </c>
      <c r="AD13" s="11">
        <v>21.350999999999921</v>
      </c>
      <c r="AE13" s="11">
        <v>21.086999999999996</v>
      </c>
      <c r="AF13" s="11">
        <v>20.826000000000001</v>
      </c>
      <c r="AG13" s="11">
        <v>20.603999999999974</v>
      </c>
      <c r="AH13" s="11">
        <v>20.366999999999997</v>
      </c>
      <c r="AI13" s="11">
        <v>20.126000000000012</v>
      </c>
      <c r="AJ13" s="11">
        <v>19.882000000000037</v>
      </c>
      <c r="AK13" s="172">
        <v>19.637000000000008</v>
      </c>
      <c r="AL13" s="11">
        <v>19.390999999999952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127.45999999999992</v>
      </c>
      <c r="N14" s="11">
        <v>122.84400000000002</v>
      </c>
      <c r="O14" s="11">
        <v>124.94500000000006</v>
      </c>
      <c r="P14" s="11">
        <v>135.93900000000011</v>
      </c>
      <c r="Q14" s="11">
        <v>144.03200000000015</v>
      </c>
      <c r="R14" s="11">
        <v>145.02799999999942</v>
      </c>
      <c r="S14" s="11">
        <v>139.65299999999945</v>
      </c>
      <c r="T14" s="11">
        <v>143.45100000000042</v>
      </c>
      <c r="U14" s="11">
        <v>143.18199999999982</v>
      </c>
      <c r="V14" s="11">
        <v>148.33699999999982</v>
      </c>
      <c r="W14" s="11">
        <v>135.35500000000044</v>
      </c>
      <c r="X14" s="11">
        <v>136.4330000000005</v>
      </c>
      <c r="Y14" s="11">
        <v>135.76799999999986</v>
      </c>
      <c r="Z14" s="11">
        <v>134.74399999999972</v>
      </c>
      <c r="AA14" s="11">
        <v>133.91099999999975</v>
      </c>
      <c r="AB14" s="11">
        <v>132.44299999999973</v>
      </c>
      <c r="AC14" s="11">
        <v>131.30999999999969</v>
      </c>
      <c r="AD14" s="11">
        <v>130.09900000000002</v>
      </c>
      <c r="AE14" s="11">
        <v>128.93300000000031</v>
      </c>
      <c r="AF14" s="11">
        <v>127.81699999999955</v>
      </c>
      <c r="AG14" s="11">
        <v>126.90199999999999</v>
      </c>
      <c r="AH14" s="11">
        <v>125.87900000000015</v>
      </c>
      <c r="AI14" s="11">
        <v>124.89799999999973</v>
      </c>
      <c r="AJ14" s="11">
        <v>123.95599999999985</v>
      </c>
      <c r="AK14" s="172">
        <v>123.05499999999967</v>
      </c>
      <c r="AL14" s="11">
        <v>122.20900000000003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100.36199999999992</v>
      </c>
      <c r="N16" s="11">
        <v>97.135999999999896</v>
      </c>
      <c r="O16" s="11">
        <v>96.130000000000123</v>
      </c>
      <c r="P16" s="11">
        <v>96.148999999999958</v>
      </c>
      <c r="Q16" s="11">
        <v>93.863999999999805</v>
      </c>
      <c r="R16" s="11">
        <v>99.825000000000045</v>
      </c>
      <c r="S16" s="11">
        <v>89.379999999999896</v>
      </c>
      <c r="T16" s="11">
        <v>93.305000000000049</v>
      </c>
      <c r="U16" s="11">
        <v>111.49099999999987</v>
      </c>
      <c r="V16" s="11">
        <v>117.44599999999986</v>
      </c>
      <c r="W16" s="11">
        <v>113.08700000000005</v>
      </c>
      <c r="X16" s="11">
        <v>111.43799999999986</v>
      </c>
      <c r="Y16" s="11">
        <v>111.76699999999965</v>
      </c>
      <c r="Z16" s="11">
        <v>112.62300000000009</v>
      </c>
      <c r="AA16" s="11">
        <v>113.39299999999997</v>
      </c>
      <c r="AB16" s="11">
        <v>113.82100000000014</v>
      </c>
      <c r="AC16" s="11">
        <v>114.15199999999966</v>
      </c>
      <c r="AD16" s="11">
        <v>114.27600000000031</v>
      </c>
      <c r="AE16" s="11">
        <v>114.49999999999999</v>
      </c>
      <c r="AF16" s="11">
        <v>114.67099999999992</v>
      </c>
      <c r="AG16" s="11">
        <v>114.94900000000028</v>
      </c>
      <c r="AH16" s="11">
        <v>115.24299999999977</v>
      </c>
      <c r="AI16" s="11">
        <v>115.55500000000025</v>
      </c>
      <c r="AJ16" s="11">
        <v>115.88100000000021</v>
      </c>
      <c r="AK16" s="172">
        <v>116.21499999999983</v>
      </c>
      <c r="AL16" s="11">
        <v>116.55400000000014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406.73899999999963</v>
      </c>
      <c r="N18" s="11">
        <f t="shared" ref="N18:AL18" si="18">SUM(N19:N21)</f>
        <v>406.50299999999964</v>
      </c>
      <c r="O18" s="11">
        <f t="shared" si="18"/>
        <v>427.90900000000045</v>
      </c>
      <c r="P18" s="11">
        <f t="shared" si="18"/>
        <v>418.91900000000021</v>
      </c>
      <c r="Q18" s="11">
        <f t="shared" si="18"/>
        <v>445.198000000001</v>
      </c>
      <c r="R18" s="11">
        <f t="shared" si="18"/>
        <v>462.21499999999975</v>
      </c>
      <c r="S18" s="11">
        <f t="shared" si="18"/>
        <v>459.51699999999994</v>
      </c>
      <c r="T18" s="11">
        <f t="shared" si="18"/>
        <v>470.26099999999929</v>
      </c>
      <c r="U18" s="11">
        <f t="shared" si="18"/>
        <v>458.71400000000011</v>
      </c>
      <c r="V18" s="11">
        <f t="shared" si="18"/>
        <v>476.59299999999962</v>
      </c>
      <c r="W18" s="11">
        <f t="shared" si="18"/>
        <v>471.34900000000033</v>
      </c>
      <c r="X18" s="11">
        <f t="shared" si="18"/>
        <v>474.88599999999991</v>
      </c>
      <c r="Y18" s="11">
        <f t="shared" si="18"/>
        <v>480.0329999999999</v>
      </c>
      <c r="Z18" s="11">
        <f t="shared" si="18"/>
        <v>483.21300000000036</v>
      </c>
      <c r="AA18" s="11">
        <f t="shared" si="18"/>
        <v>486.54600000000005</v>
      </c>
      <c r="AB18" s="11">
        <f t="shared" si="18"/>
        <v>490.37800000000016</v>
      </c>
      <c r="AC18" s="11">
        <f t="shared" si="18"/>
        <v>493.55300000000011</v>
      </c>
      <c r="AD18" s="11">
        <f t="shared" si="18"/>
        <v>496.46699999999919</v>
      </c>
      <c r="AE18" s="11">
        <f t="shared" si="18"/>
        <v>499.21300000000042</v>
      </c>
      <c r="AF18" s="11">
        <f t="shared" si="18"/>
        <v>501.86800000000011</v>
      </c>
      <c r="AG18" s="11">
        <f t="shared" si="18"/>
        <v>504.58399999999983</v>
      </c>
      <c r="AH18" s="11">
        <f t="shared" si="18"/>
        <v>507.24399999999997</v>
      </c>
      <c r="AI18" s="11">
        <f t="shared" si="18"/>
        <v>509.84399999999971</v>
      </c>
      <c r="AJ18" s="11">
        <f t="shared" si="18"/>
        <v>512.43599999999969</v>
      </c>
      <c r="AK18" s="11">
        <f t="shared" si="18"/>
        <v>514.9170000000006</v>
      </c>
      <c r="AL18" s="11">
        <f t="shared" si="18"/>
        <v>517.33900000000006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247.20799999999991</v>
      </c>
      <c r="N19" s="11">
        <v>243.56899999999962</v>
      </c>
      <c r="O19" s="11">
        <v>257.00900000000019</v>
      </c>
      <c r="P19" s="11">
        <v>259.52700000000016</v>
      </c>
      <c r="Q19" s="11">
        <v>268.49000000000109</v>
      </c>
      <c r="R19" s="11">
        <v>265.20199999999988</v>
      </c>
      <c r="S19" s="11">
        <v>262.95999999999964</v>
      </c>
      <c r="T19" s="11">
        <v>269.0299999999994</v>
      </c>
      <c r="U19" s="11">
        <v>262.01500000000021</v>
      </c>
      <c r="V19" s="11">
        <v>262.91399999999965</v>
      </c>
      <c r="W19" s="11">
        <v>257.95600000000013</v>
      </c>
      <c r="X19" s="11">
        <v>259.12499999999966</v>
      </c>
      <c r="Y19" s="11">
        <v>259.38900000000024</v>
      </c>
      <c r="Z19" s="11">
        <v>259.37200000000064</v>
      </c>
      <c r="AA19" s="11">
        <v>259.71100000000001</v>
      </c>
      <c r="AB19" s="11">
        <v>260.14800000000014</v>
      </c>
      <c r="AC19" s="11">
        <v>260.37599999999975</v>
      </c>
      <c r="AD19" s="11">
        <v>260.55799999999925</v>
      </c>
      <c r="AE19" s="11">
        <v>260.7170000000005</v>
      </c>
      <c r="AF19" s="11">
        <v>260.87299999999982</v>
      </c>
      <c r="AG19" s="11">
        <v>261.08700000000016</v>
      </c>
      <c r="AH19" s="11">
        <v>261.3330000000002</v>
      </c>
      <c r="AI19" s="11">
        <v>261.58499999999992</v>
      </c>
      <c r="AJ19" s="11">
        <v>261.92099999999982</v>
      </c>
      <c r="AK19" s="172">
        <v>262.23900000000071</v>
      </c>
      <c r="AL19" s="11">
        <v>262.56100000000009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76.989999999999867</v>
      </c>
      <c r="N20" s="11">
        <v>80.275999999999968</v>
      </c>
      <c r="O20" s="11">
        <v>87.57800000000023</v>
      </c>
      <c r="P20" s="11">
        <v>77.87</v>
      </c>
      <c r="Q20" s="11">
        <v>82.315999999999832</v>
      </c>
      <c r="R20" s="11">
        <v>103.97599999999996</v>
      </c>
      <c r="S20" s="11">
        <v>102.69200000000026</v>
      </c>
      <c r="T20" s="11">
        <v>96.774000000000015</v>
      </c>
      <c r="U20" s="11">
        <v>101.4879999999999</v>
      </c>
      <c r="V20" s="11">
        <v>112.95499999999993</v>
      </c>
      <c r="W20" s="11">
        <v>109.07199999999997</v>
      </c>
      <c r="X20" s="11">
        <v>115.98100000000015</v>
      </c>
      <c r="Y20" s="11">
        <v>116.29799999999983</v>
      </c>
      <c r="Z20" s="11">
        <v>117.26399999999988</v>
      </c>
      <c r="AA20" s="11">
        <v>118.35300000000012</v>
      </c>
      <c r="AB20" s="11">
        <v>119.09600000000016</v>
      </c>
      <c r="AC20" s="11">
        <v>119.71200000000017</v>
      </c>
      <c r="AD20" s="11">
        <v>120.31100000000001</v>
      </c>
      <c r="AE20" s="11">
        <v>120.8929999999999</v>
      </c>
      <c r="AF20" s="11">
        <v>121.47900000000031</v>
      </c>
      <c r="AG20" s="11">
        <v>122.10299999999982</v>
      </c>
      <c r="AH20" s="11">
        <v>122.69399999999968</v>
      </c>
      <c r="AI20" s="11">
        <v>123.28499999999991</v>
      </c>
      <c r="AJ20" s="11">
        <v>123.87100000000022</v>
      </c>
      <c r="AK20" s="172">
        <v>124.45400000000006</v>
      </c>
      <c r="AL20" s="11">
        <v>125.04299999999986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82.540999999999869</v>
      </c>
      <c r="N21" s="11">
        <v>82.658000000000058</v>
      </c>
      <c r="O21" s="11">
        <v>83.322000000000003</v>
      </c>
      <c r="P21" s="11">
        <v>81.52200000000002</v>
      </c>
      <c r="Q21" s="11">
        <v>94.392000000000053</v>
      </c>
      <c r="R21" s="11">
        <v>93.036999999999907</v>
      </c>
      <c r="S21" s="11">
        <v>93.865000000000009</v>
      </c>
      <c r="T21" s="11">
        <v>104.45699999999991</v>
      </c>
      <c r="U21" s="11">
        <v>95.210999999999999</v>
      </c>
      <c r="V21" s="11">
        <v>100.72400000000007</v>
      </c>
      <c r="W21" s="11">
        <v>104.32100000000018</v>
      </c>
      <c r="X21" s="11">
        <v>99.780000000000086</v>
      </c>
      <c r="Y21" s="11">
        <v>104.3459999999998</v>
      </c>
      <c r="Z21" s="11">
        <v>106.57699999999983</v>
      </c>
      <c r="AA21" s="11">
        <v>108.48199999999989</v>
      </c>
      <c r="AB21" s="11">
        <v>111.13399999999987</v>
      </c>
      <c r="AC21" s="11">
        <v>113.46500000000019</v>
      </c>
      <c r="AD21" s="11">
        <v>115.59799999999994</v>
      </c>
      <c r="AE21" s="11">
        <v>117.60300000000002</v>
      </c>
      <c r="AF21" s="11">
        <v>119.51599999999995</v>
      </c>
      <c r="AG21" s="11">
        <v>121.39399999999986</v>
      </c>
      <c r="AH21" s="11">
        <v>123.21700000000008</v>
      </c>
      <c r="AI21" s="11">
        <v>124.97399999999989</v>
      </c>
      <c r="AJ21" s="11">
        <v>126.64399999999972</v>
      </c>
      <c r="AK21" s="172">
        <v>128.22399999999979</v>
      </c>
      <c r="AL21" s="11">
        <v>129.73500000000013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395.3780000000001</v>
      </c>
      <c r="N23" s="11">
        <f t="shared" ref="N23:AL23" si="19">SUM(N24:N31)</f>
        <v>422.22800000000041</v>
      </c>
      <c r="O23" s="11">
        <f t="shared" si="19"/>
        <v>425.08200000000011</v>
      </c>
      <c r="P23" s="11">
        <f t="shared" si="19"/>
        <v>437.58900000000017</v>
      </c>
      <c r="Q23" s="11">
        <f t="shared" si="19"/>
        <v>463.07499999999993</v>
      </c>
      <c r="R23" s="11">
        <f t="shared" si="19"/>
        <v>485.72100000000012</v>
      </c>
      <c r="S23" s="11">
        <f t="shared" si="19"/>
        <v>490.45799999999991</v>
      </c>
      <c r="T23" s="11">
        <f t="shared" si="19"/>
        <v>501.00499999999977</v>
      </c>
      <c r="U23" s="11">
        <f t="shared" si="19"/>
        <v>535.75100000000032</v>
      </c>
      <c r="V23" s="11">
        <f t="shared" si="19"/>
        <v>523.39800000000014</v>
      </c>
      <c r="W23" s="11">
        <f t="shared" si="19"/>
        <v>514.38599999999974</v>
      </c>
      <c r="X23" s="11">
        <f t="shared" si="19"/>
        <v>518.72800000000007</v>
      </c>
      <c r="Y23" s="11">
        <f t="shared" si="19"/>
        <v>519.35900000000061</v>
      </c>
      <c r="Z23" s="11">
        <f t="shared" si="19"/>
        <v>521.87800000000016</v>
      </c>
      <c r="AA23" s="11">
        <f t="shared" si="19"/>
        <v>524.80099999999982</v>
      </c>
      <c r="AB23" s="11">
        <f t="shared" si="19"/>
        <v>526.99500000000035</v>
      </c>
      <c r="AC23" s="11">
        <f t="shared" si="19"/>
        <v>529.32899999999972</v>
      </c>
      <c r="AD23" s="11">
        <f t="shared" si="19"/>
        <v>531.64200000000039</v>
      </c>
      <c r="AE23" s="11">
        <f t="shared" si="19"/>
        <v>533.93899999999974</v>
      </c>
      <c r="AF23" s="11">
        <f t="shared" si="19"/>
        <v>536.27099999999996</v>
      </c>
      <c r="AG23" s="11">
        <f t="shared" si="19"/>
        <v>538.75699999999983</v>
      </c>
      <c r="AH23" s="11">
        <f t="shared" si="19"/>
        <v>541.17399999999986</v>
      </c>
      <c r="AI23" s="11">
        <f t="shared" si="19"/>
        <v>543.60699999999997</v>
      </c>
      <c r="AJ23" s="11">
        <f t="shared" si="19"/>
        <v>546.02400000000057</v>
      </c>
      <c r="AK23" s="11">
        <f t="shared" si="19"/>
        <v>548.41899999999987</v>
      </c>
      <c r="AL23" s="11">
        <f t="shared" si="19"/>
        <v>550.79999999999973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9.4480000000000022</v>
      </c>
      <c r="N24" s="11">
        <v>5.6779999999999973</v>
      </c>
      <c r="O24" s="11">
        <v>5.519999999999988</v>
      </c>
      <c r="P24" s="11">
        <v>6.2300000000000013</v>
      </c>
      <c r="Q24" s="11">
        <v>9.4320000000000075</v>
      </c>
      <c r="R24" s="11">
        <v>7.036000000000004</v>
      </c>
      <c r="S24" s="11">
        <v>5.9150000000000018</v>
      </c>
      <c r="T24" s="11">
        <v>7.8079999999999936</v>
      </c>
      <c r="U24" s="11">
        <v>5.9209999999999994</v>
      </c>
      <c r="V24" s="11">
        <v>8.1349999999999962</v>
      </c>
      <c r="W24" s="11">
        <v>9.4220000000000059</v>
      </c>
      <c r="X24" s="11">
        <v>9.3280000000000012</v>
      </c>
      <c r="Y24" s="11">
        <v>9.3009999999999948</v>
      </c>
      <c r="Z24" s="11">
        <v>9.2679999999999936</v>
      </c>
      <c r="AA24" s="11">
        <v>9.2510000000000066</v>
      </c>
      <c r="AB24" s="11">
        <v>9.2770000000000117</v>
      </c>
      <c r="AC24" s="11">
        <v>9.2910000000000235</v>
      </c>
      <c r="AD24" s="11">
        <v>9.3049999999999855</v>
      </c>
      <c r="AE24" s="11">
        <v>9.3189999999999742</v>
      </c>
      <c r="AF24" s="11">
        <v>9.333000000000002</v>
      </c>
      <c r="AG24" s="11">
        <v>9.3450000000000006</v>
      </c>
      <c r="AH24" s="11">
        <v>9.3570000000000224</v>
      </c>
      <c r="AI24" s="11">
        <v>9.3690000000000211</v>
      </c>
      <c r="AJ24" s="11">
        <v>9.3819999999999979</v>
      </c>
      <c r="AK24" s="172">
        <v>9.3940000000000001</v>
      </c>
      <c r="AL24" s="11">
        <v>9.4059999999999775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37.207000000000093</v>
      </c>
      <c r="N25" s="11">
        <v>35.601000000000049</v>
      </c>
      <c r="O25" s="11">
        <v>32.899000000000065</v>
      </c>
      <c r="P25" s="11">
        <v>35.172999999999966</v>
      </c>
      <c r="Q25" s="11">
        <v>34.886999999999986</v>
      </c>
      <c r="R25" s="11">
        <v>37.646999999999942</v>
      </c>
      <c r="S25" s="11">
        <v>40.574999999999939</v>
      </c>
      <c r="T25" s="11">
        <v>39.408999999999985</v>
      </c>
      <c r="U25" s="11">
        <v>41.546000000000213</v>
      </c>
      <c r="V25" s="11">
        <v>38.948</v>
      </c>
      <c r="W25" s="11">
        <v>43.047999999999774</v>
      </c>
      <c r="X25" s="11">
        <v>43.970000000000049</v>
      </c>
      <c r="Y25" s="11">
        <v>44.219000000000058</v>
      </c>
      <c r="Z25" s="11">
        <v>44.844999999999821</v>
      </c>
      <c r="AA25" s="11">
        <v>45.307999999999907</v>
      </c>
      <c r="AB25" s="11">
        <v>45.669000000000011</v>
      </c>
      <c r="AC25" s="11">
        <v>45.992999999999952</v>
      </c>
      <c r="AD25" s="11">
        <v>46.256000000000078</v>
      </c>
      <c r="AE25" s="11">
        <v>46.496000000000109</v>
      </c>
      <c r="AF25" s="11">
        <v>46.732000000000014</v>
      </c>
      <c r="AG25" s="11">
        <v>46.985999999999926</v>
      </c>
      <c r="AH25" s="11">
        <v>47.230999999999938</v>
      </c>
      <c r="AI25" s="11">
        <v>47.466000000000044</v>
      </c>
      <c r="AJ25" s="11">
        <v>47.683000000000135</v>
      </c>
      <c r="AK25" s="172">
        <v>47.879999999999946</v>
      </c>
      <c r="AL25" s="11">
        <v>48.05899999999999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56.608000000000104</v>
      </c>
      <c r="N26" s="11">
        <v>54.802000000000049</v>
      </c>
      <c r="O26" s="11">
        <v>49.592000000000034</v>
      </c>
      <c r="P26" s="11">
        <v>54.521999999999977</v>
      </c>
      <c r="Q26" s="11">
        <v>48.304999999999964</v>
      </c>
      <c r="R26" s="11">
        <v>49.228000000000129</v>
      </c>
      <c r="S26" s="11">
        <v>46.174000000000049</v>
      </c>
      <c r="T26" s="11">
        <v>48.949999999999974</v>
      </c>
      <c r="U26" s="11">
        <v>49.584000000000088</v>
      </c>
      <c r="V26" s="11">
        <v>51.731000000000016</v>
      </c>
      <c r="W26" s="11">
        <v>52.371000000000038</v>
      </c>
      <c r="X26" s="11">
        <v>53.254999999999974</v>
      </c>
      <c r="Y26" s="11">
        <v>53.077999999999925</v>
      </c>
      <c r="Z26" s="11">
        <v>52.866000000000113</v>
      </c>
      <c r="AA26" s="11">
        <v>52.566000000000038</v>
      </c>
      <c r="AB26" s="11">
        <v>52.349000000000053</v>
      </c>
      <c r="AC26" s="11">
        <v>52.185999999999964</v>
      </c>
      <c r="AD26" s="11">
        <v>52.015999999999934</v>
      </c>
      <c r="AE26" s="11">
        <v>51.842999999999783</v>
      </c>
      <c r="AF26" s="11">
        <v>51.66699999999998</v>
      </c>
      <c r="AG26" s="11">
        <v>51.498000000000012</v>
      </c>
      <c r="AH26" s="11">
        <v>51.298000000000044</v>
      </c>
      <c r="AI26" s="11">
        <v>51.099000000000089</v>
      </c>
      <c r="AJ26" s="11">
        <v>50.899000000000044</v>
      </c>
      <c r="AK26" s="172">
        <v>50.698999999999984</v>
      </c>
      <c r="AL26" s="11">
        <v>50.501000000000019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17.62400000000002</v>
      </c>
      <c r="N27" s="11">
        <v>19.346000000000007</v>
      </c>
      <c r="O27" s="11">
        <v>22.078000000000021</v>
      </c>
      <c r="P27" s="11">
        <v>23.512</v>
      </c>
      <c r="Q27" s="11">
        <v>26.595999999999997</v>
      </c>
      <c r="R27" s="11">
        <v>26.242999999999977</v>
      </c>
      <c r="S27" s="11">
        <v>28.531000000000009</v>
      </c>
      <c r="T27" s="11">
        <v>30.475000000000033</v>
      </c>
      <c r="U27" s="11">
        <v>29.810000000000002</v>
      </c>
      <c r="V27" s="11">
        <v>30.836000000000041</v>
      </c>
      <c r="W27" s="11">
        <v>31.048999999999996</v>
      </c>
      <c r="X27" s="11">
        <v>30.968999999999991</v>
      </c>
      <c r="Y27" s="11">
        <v>30.811000000000035</v>
      </c>
      <c r="Z27" s="11">
        <v>30.836999999999968</v>
      </c>
      <c r="AA27" s="11">
        <v>31.073000000000011</v>
      </c>
      <c r="AB27" s="11">
        <v>31.312999999999924</v>
      </c>
      <c r="AC27" s="11">
        <v>31.622999999999994</v>
      </c>
      <c r="AD27" s="11">
        <v>31.967999999999975</v>
      </c>
      <c r="AE27" s="11">
        <v>32.332000000000079</v>
      </c>
      <c r="AF27" s="11">
        <v>32.705000000000005</v>
      </c>
      <c r="AG27" s="11">
        <v>33.082000000000022</v>
      </c>
      <c r="AH27" s="11">
        <v>33.461999999999968</v>
      </c>
      <c r="AI27" s="11">
        <v>33.843000000000011</v>
      </c>
      <c r="AJ27" s="11">
        <v>34.220999999999982</v>
      </c>
      <c r="AK27" s="172">
        <v>34.595999999999961</v>
      </c>
      <c r="AL27" s="11">
        <v>34.965999999999944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83.159000000000091</v>
      </c>
      <c r="N28" s="11">
        <v>103.75600000000004</v>
      </c>
      <c r="O28" s="11">
        <v>98.768999999999792</v>
      </c>
      <c r="P28" s="11">
        <v>107.62500000000003</v>
      </c>
      <c r="Q28" s="11">
        <v>124.31299999999963</v>
      </c>
      <c r="R28" s="11">
        <v>133.90299999999991</v>
      </c>
      <c r="S28" s="11">
        <v>123.61500000000018</v>
      </c>
      <c r="T28" s="11">
        <v>128.63499999999976</v>
      </c>
      <c r="U28" s="11">
        <v>142.79000000000022</v>
      </c>
      <c r="V28" s="11">
        <v>136.59499999999994</v>
      </c>
      <c r="W28" s="11">
        <v>137.34</v>
      </c>
      <c r="X28" s="11">
        <v>138.84399999999985</v>
      </c>
      <c r="Y28" s="11">
        <v>139.46700000000038</v>
      </c>
      <c r="Z28" s="11">
        <v>140.32899999999995</v>
      </c>
      <c r="AA28" s="11">
        <v>141.25199999999984</v>
      </c>
      <c r="AB28" s="11">
        <v>141.98199999999986</v>
      </c>
      <c r="AC28" s="11">
        <v>142.64199999999997</v>
      </c>
      <c r="AD28" s="11">
        <v>143.33700000000019</v>
      </c>
      <c r="AE28" s="11">
        <v>144.06099999999972</v>
      </c>
      <c r="AF28" s="11">
        <v>144.81999999999977</v>
      </c>
      <c r="AG28" s="11">
        <v>145.63600000000008</v>
      </c>
      <c r="AH28" s="11">
        <v>146.43099999999993</v>
      </c>
      <c r="AI28" s="11">
        <v>147.22900000000018</v>
      </c>
      <c r="AJ28" s="11">
        <v>148.02600000000027</v>
      </c>
      <c r="AK28" s="172">
        <v>148.82099999999991</v>
      </c>
      <c r="AL28" s="11">
        <v>149.61499999999998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117.95699999999984</v>
      </c>
      <c r="N29" s="11">
        <v>129.88600000000022</v>
      </c>
      <c r="O29" s="11">
        <v>142.26500000000021</v>
      </c>
      <c r="P29" s="11">
        <v>131.8550000000001</v>
      </c>
      <c r="Q29" s="11">
        <v>139.0390000000003</v>
      </c>
      <c r="R29" s="11">
        <v>139.93</v>
      </c>
      <c r="S29" s="11">
        <v>153.17999999999967</v>
      </c>
      <c r="T29" s="11">
        <v>153.43499999999989</v>
      </c>
      <c r="U29" s="11">
        <v>176.20099999999979</v>
      </c>
      <c r="V29" s="11">
        <v>167.68100000000013</v>
      </c>
      <c r="W29" s="11">
        <v>155.19199999999989</v>
      </c>
      <c r="X29" s="11">
        <v>157.72500000000014</v>
      </c>
      <c r="Y29" s="11">
        <v>160.65600000000018</v>
      </c>
      <c r="Z29" s="11">
        <v>162.53600000000017</v>
      </c>
      <c r="AA29" s="11">
        <v>163.72099999999995</v>
      </c>
      <c r="AB29" s="11">
        <v>164.61600000000044</v>
      </c>
      <c r="AC29" s="11">
        <v>165.63399999999993</v>
      </c>
      <c r="AD29" s="11">
        <v>166.6340000000001</v>
      </c>
      <c r="AE29" s="11">
        <v>167.6220000000001</v>
      </c>
      <c r="AF29" s="11">
        <v>168.60800000000026</v>
      </c>
      <c r="AG29" s="11">
        <v>169.6239999999998</v>
      </c>
      <c r="AH29" s="11">
        <v>170.59699999999992</v>
      </c>
      <c r="AI29" s="11">
        <v>171.56899999999968</v>
      </c>
      <c r="AJ29" s="11">
        <v>172.54000000000013</v>
      </c>
      <c r="AK29" s="172">
        <v>173.51</v>
      </c>
      <c r="AL29" s="11">
        <v>174.48199999999994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34.913999999999973</v>
      </c>
      <c r="N30" s="11">
        <v>30.278000000000038</v>
      </c>
      <c r="O30" s="11">
        <v>34.463000000000029</v>
      </c>
      <c r="P30" s="11">
        <v>35.469000000000015</v>
      </c>
      <c r="Q30" s="11">
        <v>37.336000000000013</v>
      </c>
      <c r="R30" s="11">
        <v>41.44200000000005</v>
      </c>
      <c r="S30" s="11">
        <v>36.308000000000078</v>
      </c>
      <c r="T30" s="11">
        <v>35.693000000000076</v>
      </c>
      <c r="U30" s="11">
        <v>31.73400000000002</v>
      </c>
      <c r="V30" s="11">
        <v>41.585999999999963</v>
      </c>
      <c r="W30" s="11">
        <v>40.290000000000028</v>
      </c>
      <c r="X30" s="11">
        <v>39.612999999999964</v>
      </c>
      <c r="Y30" s="11">
        <v>37.246999999999964</v>
      </c>
      <c r="Z30" s="11">
        <v>36.587999999999973</v>
      </c>
      <c r="AA30" s="11">
        <v>36.95300000000001</v>
      </c>
      <c r="AB30" s="11">
        <v>37.156000000000049</v>
      </c>
      <c r="AC30" s="11">
        <v>37.389999999999894</v>
      </c>
      <c r="AD30" s="11">
        <v>37.613000000000035</v>
      </c>
      <c r="AE30" s="11">
        <v>37.796999999999962</v>
      </c>
      <c r="AF30" s="11">
        <v>37.962999999999987</v>
      </c>
      <c r="AG30" s="11">
        <v>38.145000000000017</v>
      </c>
      <c r="AH30" s="11">
        <v>38.344000000000051</v>
      </c>
      <c r="AI30" s="11">
        <v>38.553000000000011</v>
      </c>
      <c r="AJ30" s="11">
        <v>38.762000000000015</v>
      </c>
      <c r="AK30" s="172">
        <v>38.966000000000001</v>
      </c>
      <c r="AL30" s="11">
        <v>39.164999999999978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38.460999999999942</v>
      </c>
      <c r="N31" s="11">
        <v>42.880999999999986</v>
      </c>
      <c r="O31" s="11">
        <v>39.495999999999967</v>
      </c>
      <c r="P31" s="11">
        <v>43.203000000000074</v>
      </c>
      <c r="Q31" s="11">
        <v>43.16700000000003</v>
      </c>
      <c r="R31" s="11">
        <v>50.292000000000058</v>
      </c>
      <c r="S31" s="11">
        <v>56.160000000000018</v>
      </c>
      <c r="T31" s="11">
        <v>56.60000000000003</v>
      </c>
      <c r="U31" s="11">
        <v>58.164999999999914</v>
      </c>
      <c r="V31" s="11">
        <v>47.886000000000081</v>
      </c>
      <c r="W31" s="11">
        <v>45.674000000000007</v>
      </c>
      <c r="X31" s="11">
        <v>45.024000000000058</v>
      </c>
      <c r="Y31" s="11">
        <v>44.580000000000005</v>
      </c>
      <c r="Z31" s="11">
        <v>44.609000000000115</v>
      </c>
      <c r="AA31" s="11">
        <v>44.676999999999978</v>
      </c>
      <c r="AB31" s="11">
        <v>44.632999999999939</v>
      </c>
      <c r="AC31" s="11">
        <v>44.57000000000005</v>
      </c>
      <c r="AD31" s="11">
        <v>44.513000000000034</v>
      </c>
      <c r="AE31" s="11">
        <v>44.468999999999944</v>
      </c>
      <c r="AF31" s="11">
        <v>44.442999999999984</v>
      </c>
      <c r="AG31" s="11">
        <v>44.441000000000031</v>
      </c>
      <c r="AH31" s="11">
        <v>44.453999999999965</v>
      </c>
      <c r="AI31" s="11">
        <v>44.479000000000021</v>
      </c>
      <c r="AJ31" s="11">
        <v>44.511000000000031</v>
      </c>
      <c r="AK31" s="172">
        <v>44.553000000000011</v>
      </c>
      <c r="AL31" s="11">
        <v>44.605999999999923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421.38100000000048</v>
      </c>
      <c r="N33" s="11">
        <f t="shared" ref="N33:AK33" si="20">SUM(N34:N36)</f>
        <v>430.83400000000006</v>
      </c>
      <c r="O33" s="11">
        <f t="shared" si="20"/>
        <v>426.51000000000045</v>
      </c>
      <c r="P33" s="11">
        <f t="shared" si="20"/>
        <v>432.91800000000001</v>
      </c>
      <c r="Q33" s="11">
        <f t="shared" si="20"/>
        <v>438.31899999999996</v>
      </c>
      <c r="R33" s="11">
        <f t="shared" si="20"/>
        <v>417.07400000000064</v>
      </c>
      <c r="S33" s="11">
        <f t="shared" si="20"/>
        <v>445.75400000000019</v>
      </c>
      <c r="T33" s="11">
        <f t="shared" si="20"/>
        <v>456.29700000000014</v>
      </c>
      <c r="U33" s="11">
        <f t="shared" si="20"/>
        <v>443.48100000000022</v>
      </c>
      <c r="V33" s="11">
        <f t="shared" si="20"/>
        <v>444.2560000000002</v>
      </c>
      <c r="W33" s="11">
        <f t="shared" si="20"/>
        <v>442.89200000000034</v>
      </c>
      <c r="X33" s="11">
        <f t="shared" si="20"/>
        <v>445.42100000000033</v>
      </c>
      <c r="Y33" s="11">
        <f t="shared" si="20"/>
        <v>449.40999999999934</v>
      </c>
      <c r="Z33" s="11">
        <f t="shared" si="20"/>
        <v>453.07699999999988</v>
      </c>
      <c r="AA33" s="11">
        <f t="shared" si="20"/>
        <v>457.48100000000034</v>
      </c>
      <c r="AB33" s="11">
        <f t="shared" si="20"/>
        <v>460.94399999999973</v>
      </c>
      <c r="AC33" s="11">
        <f t="shared" si="20"/>
        <v>463.58800000000019</v>
      </c>
      <c r="AD33" s="11">
        <f t="shared" si="20"/>
        <v>466.15299999999922</v>
      </c>
      <c r="AE33" s="11">
        <f t="shared" si="20"/>
        <v>468.70199999999943</v>
      </c>
      <c r="AF33" s="11">
        <f t="shared" si="20"/>
        <v>471.29000000000019</v>
      </c>
      <c r="AG33" s="11">
        <f t="shared" si="20"/>
        <v>474.01600000000008</v>
      </c>
      <c r="AH33" s="11">
        <f t="shared" si="20"/>
        <v>476.7600000000001</v>
      </c>
      <c r="AI33" s="11">
        <f t="shared" si="20"/>
        <v>479.51300000000083</v>
      </c>
      <c r="AJ33" s="11">
        <f t="shared" si="20"/>
        <v>482.27300000000008</v>
      </c>
      <c r="AK33" s="11">
        <f t="shared" si="20"/>
        <v>485.03899999999999</v>
      </c>
      <c r="AL33" s="11">
        <f>SUM(AL34:AL36)</f>
        <v>487.8309999999999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65.932999999999922</v>
      </c>
      <c r="N34" s="11">
        <v>72.672000000000125</v>
      </c>
      <c r="O34" s="11">
        <v>71.514000000000109</v>
      </c>
      <c r="P34" s="11">
        <v>72.36199999999991</v>
      </c>
      <c r="Q34" s="11">
        <v>69.401999999999902</v>
      </c>
      <c r="R34" s="11">
        <v>64.665999999999968</v>
      </c>
      <c r="S34" s="11">
        <v>63.011000000000074</v>
      </c>
      <c r="T34" s="11">
        <v>64.573999999999941</v>
      </c>
      <c r="U34" s="11">
        <v>64.690999999999946</v>
      </c>
      <c r="V34" s="11">
        <v>64.274000000000015</v>
      </c>
      <c r="W34" s="11">
        <v>63.667999999999886</v>
      </c>
      <c r="X34" s="11">
        <v>61.97800000000003</v>
      </c>
      <c r="Y34" s="11">
        <v>62.639999999999979</v>
      </c>
      <c r="Z34" s="11">
        <v>63.075000000000074</v>
      </c>
      <c r="AA34" s="11">
        <v>63.613000000000035</v>
      </c>
      <c r="AB34" s="11">
        <v>63.934000000000012</v>
      </c>
      <c r="AC34" s="11">
        <v>64.184000000000069</v>
      </c>
      <c r="AD34" s="11">
        <v>64.44300000000014</v>
      </c>
      <c r="AE34" s="11">
        <v>64.702999999999861</v>
      </c>
      <c r="AF34" s="11">
        <v>64.964000000000127</v>
      </c>
      <c r="AG34" s="11">
        <v>65.225999999999942</v>
      </c>
      <c r="AH34" s="11">
        <v>65.501000000000019</v>
      </c>
      <c r="AI34" s="11">
        <v>65.779000000000025</v>
      </c>
      <c r="AJ34" s="11">
        <v>66.054999999999922</v>
      </c>
      <c r="AK34" s="172">
        <v>66.327999999999875</v>
      </c>
      <c r="AL34" s="11">
        <v>66.601000000000042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164.80699999999993</v>
      </c>
      <c r="N35" s="11">
        <v>157.98300000000012</v>
      </c>
      <c r="O35" s="11">
        <v>150.17300000000006</v>
      </c>
      <c r="P35" s="11">
        <v>157.2410000000001</v>
      </c>
      <c r="Q35" s="11">
        <v>156.81700000000004</v>
      </c>
      <c r="R35" s="11">
        <v>161.57300000000015</v>
      </c>
      <c r="S35" s="11">
        <v>164.8390000000002</v>
      </c>
      <c r="T35" s="11">
        <v>166.10200000000012</v>
      </c>
      <c r="U35" s="11">
        <v>160.15299999999988</v>
      </c>
      <c r="V35" s="11">
        <v>155.39700000000019</v>
      </c>
      <c r="W35" s="11">
        <v>157.8510000000002</v>
      </c>
      <c r="X35" s="11">
        <v>158.46700000000007</v>
      </c>
      <c r="Y35" s="11">
        <v>159.16099999999963</v>
      </c>
      <c r="Z35" s="11">
        <v>160.15899999999985</v>
      </c>
      <c r="AA35" s="11">
        <v>161.30700000000019</v>
      </c>
      <c r="AB35" s="11">
        <v>162.50200000000004</v>
      </c>
      <c r="AC35" s="11">
        <v>163.40600000000001</v>
      </c>
      <c r="AD35" s="11">
        <v>164.34999999999982</v>
      </c>
      <c r="AE35" s="11">
        <v>165.32699999999983</v>
      </c>
      <c r="AF35" s="11">
        <v>166.35899999999992</v>
      </c>
      <c r="AG35" s="11">
        <v>167.54899999999981</v>
      </c>
      <c r="AH35" s="11">
        <v>168.75599999999997</v>
      </c>
      <c r="AI35" s="11">
        <v>169.9790000000007</v>
      </c>
      <c r="AJ35" s="11">
        <v>171.2080000000002</v>
      </c>
      <c r="AK35" s="172">
        <v>172.43900000000022</v>
      </c>
      <c r="AL35" s="11">
        <v>173.67999999999986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190.64100000000064</v>
      </c>
      <c r="N36" s="11">
        <v>200.1789999999998</v>
      </c>
      <c r="O36" s="11">
        <v>204.82300000000026</v>
      </c>
      <c r="P36" s="11">
        <v>203.315</v>
      </c>
      <c r="Q36" s="11">
        <v>212.10000000000005</v>
      </c>
      <c r="R36" s="11">
        <v>190.83500000000055</v>
      </c>
      <c r="S36" s="11">
        <v>217.90399999999991</v>
      </c>
      <c r="T36" s="11">
        <v>225.62100000000007</v>
      </c>
      <c r="U36" s="11">
        <v>218.63700000000043</v>
      </c>
      <c r="V36" s="11">
        <v>224.58499999999995</v>
      </c>
      <c r="W36" s="11">
        <v>221.37300000000025</v>
      </c>
      <c r="X36" s="11">
        <v>224.97600000000023</v>
      </c>
      <c r="Y36" s="11">
        <v>227.60899999999972</v>
      </c>
      <c r="Z36" s="11">
        <v>229.84299999999996</v>
      </c>
      <c r="AA36" s="11">
        <v>232.56100000000015</v>
      </c>
      <c r="AB36" s="11">
        <v>234.50799999999967</v>
      </c>
      <c r="AC36" s="11">
        <v>235.99800000000013</v>
      </c>
      <c r="AD36" s="11">
        <v>237.3599999999993</v>
      </c>
      <c r="AE36" s="11">
        <v>238.67199999999974</v>
      </c>
      <c r="AF36" s="11">
        <v>239.96700000000016</v>
      </c>
      <c r="AG36" s="11">
        <v>241.2410000000003</v>
      </c>
      <c r="AH36" s="11">
        <v>242.50300000000013</v>
      </c>
      <c r="AI36" s="11">
        <v>243.75500000000008</v>
      </c>
      <c r="AJ36" s="11">
        <v>245.00999999999996</v>
      </c>
      <c r="AK36" s="172">
        <v>246.27199999999991</v>
      </c>
      <c r="AL36" s="11">
        <v>247.55000000000004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1523.1380000000001</v>
      </c>
      <c r="N38" s="11">
        <f t="shared" ref="N38:AL38" si="21">SUM(N5,N11,N16,N18,N23,N33)</f>
        <v>1549.412</v>
      </c>
      <c r="O38" s="11">
        <f t="shared" si="21"/>
        <v>1570.7790000000011</v>
      </c>
      <c r="P38" s="11">
        <f t="shared" si="21"/>
        <v>1584.0430000000006</v>
      </c>
      <c r="Q38" s="11">
        <f t="shared" si="21"/>
        <v>1654.2610000000009</v>
      </c>
      <c r="R38" s="11">
        <f t="shared" si="21"/>
        <v>1681.7959999999998</v>
      </c>
      <c r="S38" s="11">
        <f t="shared" si="21"/>
        <v>1694.9949999999994</v>
      </c>
      <c r="T38" s="11">
        <f t="shared" si="21"/>
        <v>1732.1239999999998</v>
      </c>
      <c r="U38" s="11">
        <f t="shared" si="21"/>
        <v>1764.5020000000004</v>
      </c>
      <c r="V38" s="11">
        <f t="shared" si="21"/>
        <v>1779.3149999999996</v>
      </c>
      <c r="W38" s="11">
        <f t="shared" si="21"/>
        <v>1738.9650000000008</v>
      </c>
      <c r="X38" s="11">
        <f t="shared" si="21"/>
        <v>1749.6080000000006</v>
      </c>
      <c r="Y38" s="11">
        <f t="shared" si="21"/>
        <v>1758.7439999999992</v>
      </c>
      <c r="Z38" s="11">
        <f t="shared" si="21"/>
        <v>1768.4940000000001</v>
      </c>
      <c r="AA38" s="11">
        <f t="shared" si="21"/>
        <v>1779.6419999999998</v>
      </c>
      <c r="AB38" s="11">
        <f t="shared" si="21"/>
        <v>1788.164</v>
      </c>
      <c r="AC38" s="11">
        <f t="shared" si="21"/>
        <v>1795.3189999999995</v>
      </c>
      <c r="AD38" s="11">
        <f t="shared" si="21"/>
        <v>1801.7609999999991</v>
      </c>
      <c r="AE38" s="11">
        <f t="shared" si="21"/>
        <v>1808.107</v>
      </c>
      <c r="AF38" s="11">
        <f t="shared" si="21"/>
        <v>1814.4189999999996</v>
      </c>
      <c r="AG38" s="11">
        <f t="shared" si="21"/>
        <v>1821.4369999999999</v>
      </c>
      <c r="AH38" s="11">
        <f t="shared" si="21"/>
        <v>1828.2339999999999</v>
      </c>
      <c r="AI38" s="11">
        <f t="shared" si="21"/>
        <v>1835.0460000000005</v>
      </c>
      <c r="AJ38" s="11">
        <f t="shared" si="21"/>
        <v>1841.8870000000004</v>
      </c>
      <c r="AK38" s="11">
        <f t="shared" si="21"/>
        <v>1848.645</v>
      </c>
      <c r="AL38" s="11">
        <f t="shared" si="21"/>
        <v>1855.4149999999997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Midlands and Warwickshire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Midlands and Warwickshire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Midlands and Warwickshire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Midlands and Warwickshire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Midlands and Warwickshire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Midlands and Warwickshire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Midlands and Warwickshire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24.799321677540004</v>
      </c>
      <c r="N231" s="40">
        <f>'Ind T1'!D25</f>
        <v>25.468712711296671</v>
      </c>
      <c r="O231" s="40">
        <f>'Ind T1'!F25</f>
        <v>26.292285014403781</v>
      </c>
    </row>
    <row r="232" spans="1:15" x14ac:dyDescent="0.2">
      <c r="L232" t="str">
        <f>L23</f>
        <v>Business and other services</v>
      </c>
      <c r="M232" s="40">
        <f>'Ind T1'!B24</f>
        <v>28.881089026255275</v>
      </c>
      <c r="N232" s="40">
        <f>'Ind T1'!D24</f>
        <v>29.580008798336916</v>
      </c>
      <c r="O232" s="40">
        <f>'Ind T1'!F24</f>
        <v>29.686081011525712</v>
      </c>
    </row>
    <row r="233" spans="1:15" x14ac:dyDescent="0.2">
      <c r="L233" t="str">
        <f>L18</f>
        <v>Trade, accomod. and transport</v>
      </c>
      <c r="M233" s="40">
        <f>'Ind T1'!B23</f>
        <v>27.483416538034326</v>
      </c>
      <c r="N233" s="40">
        <f>'Ind T1'!D23</f>
        <v>27.105145877001558</v>
      </c>
      <c r="O233" s="40">
        <f>'Ind T1'!F23</f>
        <v>27.882656979705356</v>
      </c>
    </row>
    <row r="234" spans="1:15" x14ac:dyDescent="0.2">
      <c r="L234" t="str">
        <f>L16</f>
        <v>Construction</v>
      </c>
      <c r="M234" s="40">
        <f>'Ind T1'!B22</f>
        <v>5.9356188265402015</v>
      </c>
      <c r="N234" s="40">
        <f>'Ind T1'!D22</f>
        <v>6.503121109395531</v>
      </c>
      <c r="O234" s="40">
        <f>'Ind T1'!F22</f>
        <v>6.2818291325660383</v>
      </c>
    </row>
    <row r="235" spans="1:15" x14ac:dyDescent="0.2">
      <c r="L235" t="str">
        <f>L11</f>
        <v>Manufacturing</v>
      </c>
      <c r="M235" s="40">
        <f>'Ind T1'!B21</f>
        <v>10.697551902846683</v>
      </c>
      <c r="N235" s="40">
        <f>'Ind T1'!D21</f>
        <v>9.7104887102385842</v>
      </c>
      <c r="O235" s="40">
        <f>'Ind T1'!F21</f>
        <v>8.3310741801699333</v>
      </c>
    </row>
    <row r="236" spans="1:15" x14ac:dyDescent="0.2">
      <c r="L236" t="str">
        <f>L5</f>
        <v>Primary sector and utilities</v>
      </c>
      <c r="M236" s="40">
        <f>'Ind T1'!B20</f>
        <v>2.2030020287835117</v>
      </c>
      <c r="N236" s="40">
        <f>'Ind T1'!D20</f>
        <v>1.6325227937307527</v>
      </c>
      <c r="O236" s="40">
        <f>'Ind T1'!F20</f>
        <v>1.5260736816291782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Midlands and Warwickshire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25.817999999999699</v>
      </c>
      <c r="O261" s="11">
        <f>'Ind T1'!F50</f>
        <v>44.938999999999567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28.664999999999623</v>
      </c>
      <c r="O262" s="11">
        <f>'Ind T1'!F49</f>
        <v>36.413999999999987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9.134000000000583</v>
      </c>
      <c r="O263" s="11">
        <f>'Ind T1'!F48</f>
        <v>45.989999999999725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13.262</v>
      </c>
      <c r="O264" s="11">
        <f>'Ind T1'!F47</f>
        <v>3.4670000000000982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-11.048999999998898</v>
      </c>
      <c r="O265" s="11">
        <f>'Ind T1'!F46</f>
        <v>-14.286000000000513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-8.6609999999999481</v>
      </c>
      <c r="O266" s="11">
        <f>'Ind T1'!F45</f>
        <v>-7.3999999999987409E-2</v>
      </c>
    </row>
    <row r="268" spans="1:16" x14ac:dyDescent="0.2">
      <c r="L268" t="str">
        <f>L38</f>
        <v>All industries</v>
      </c>
      <c r="N268" s="11">
        <f>'Ind T1'!D14-'Ind T1'!B14</f>
        <v>57.169000000001006</v>
      </c>
      <c r="O268" s="11">
        <f>SUM(O261:O266)</f>
        <v>116.44999999999888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Midlands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45.898293291252088</v>
      </c>
      <c r="C9" s="249">
        <f>SUM(C26,C43,C60,C77,C94,C111,C128,C145,C162,C179,C196,C213,C230,C247,C264,C281,C298,C315,C332,C349,C366,C383)</f>
        <v>96.312374995762895</v>
      </c>
      <c r="D9" s="249">
        <f>SUM(B9:C9)</f>
        <v>142.21066828701498</v>
      </c>
      <c r="E9" s="238"/>
      <c r="F9" s="249">
        <f>SUM(F26,F43,F60,F77,F94,F111,F128,F145,F162,F179,F196,F213,F230,F247,F264,F281,F298,F315,F332,F349,F366,F383)</f>
        <v>59.720849168882644</v>
      </c>
      <c r="G9" s="249">
        <f>SUM(G26,G43,G60,G77,G94,G111,G128,G145,G162,G179,G196,G213,G230,G247,G264,G281,G298,G315,G332,G349,G366,G383)</f>
        <v>108.79897569087892</v>
      </c>
      <c r="H9" s="249">
        <f>SUM(F9:G9)</f>
        <v>168.51982485976157</v>
      </c>
      <c r="I9" s="238"/>
      <c r="J9" s="249">
        <f>SUM(J26,J43,J60,J77,J94,J111,J128,J145,J162,J179,J196,J213,J230,J247,J264,J281,J298,J315,J332,J349,J366,J383)</f>
        <v>76.134170494860285</v>
      </c>
      <c r="K9" s="249">
        <f>SUM(K26,K43,K60,K77,K94,K111,K128,K145,K162,K179,K196,K213,K230,K247,K264,K281,K298,K315,K332,K349,K366,K383)</f>
        <v>118.66754056111868</v>
      </c>
      <c r="L9" s="249">
        <f>SUM(J9:K9)</f>
        <v>194.80171105597896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145.39809162704029</v>
      </c>
      <c r="C10" s="249">
        <f t="shared" si="0"/>
        <v>161.54422819297113</v>
      </c>
      <c r="D10" s="249">
        <f t="shared" ref="D10:D17" si="1">SUM(B10:C10)</f>
        <v>306.94231982001145</v>
      </c>
      <c r="E10" s="238"/>
      <c r="F10" s="249">
        <f t="shared" ref="F10:G17" si="2">SUM(F27,F44,F61,F78,F95,F112,F129,F146,F163,F180,F197,F214,F231,F248,F265,F282,F299,F316,F333,F350,F367,F384)</f>
        <v>179.62543440912066</v>
      </c>
      <c r="G10" s="249">
        <f t="shared" si="2"/>
        <v>195.1978851374902</v>
      </c>
      <c r="H10" s="249">
        <f t="shared" ref="H10:H17" si="3">SUM(F10:G10)</f>
        <v>374.82331954661083</v>
      </c>
      <c r="I10" s="238"/>
      <c r="J10" s="249">
        <f t="shared" ref="J10:K17" si="4">SUM(J27,J44,J61,J78,J95,J112,J129,J146,J163,J180,J197,J214,J231,J248,J265,J282,J299,J316,J333,J350,J367,J384)</f>
        <v>225.76865468652795</v>
      </c>
      <c r="K10" s="249">
        <f t="shared" si="4"/>
        <v>224.2493365051065</v>
      </c>
      <c r="L10" s="249">
        <f t="shared" ref="L10:L17" si="5">SUM(J10:K10)</f>
        <v>450.01799119163445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85.74430902430332</v>
      </c>
      <c r="C11" s="249">
        <f t="shared" si="0"/>
        <v>110.05326173442859</v>
      </c>
      <c r="D11" s="249">
        <f t="shared" si="1"/>
        <v>195.79757075873192</v>
      </c>
      <c r="E11" s="238"/>
      <c r="F11" s="249">
        <f t="shared" si="2"/>
        <v>100.66412251812443</v>
      </c>
      <c r="G11" s="249">
        <f t="shared" si="2"/>
        <v>123.46593072509148</v>
      </c>
      <c r="H11" s="249">
        <f t="shared" si="3"/>
        <v>224.13005324321591</v>
      </c>
      <c r="I11" s="238"/>
      <c r="J11" s="249">
        <f t="shared" si="4"/>
        <v>117.32648444376571</v>
      </c>
      <c r="K11" s="249">
        <f t="shared" si="4"/>
        <v>118.60412227810126</v>
      </c>
      <c r="L11" s="249">
        <f t="shared" si="5"/>
        <v>235.93060672186698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153.88845840871494</v>
      </c>
      <c r="C12" s="249">
        <f t="shared" si="0"/>
        <v>58.170929329569837</v>
      </c>
      <c r="D12" s="249">
        <f t="shared" si="1"/>
        <v>212.05938773828478</v>
      </c>
      <c r="E12" s="238"/>
      <c r="F12" s="249">
        <f t="shared" si="2"/>
        <v>146.68777492545931</v>
      </c>
      <c r="G12" s="249">
        <f t="shared" si="2"/>
        <v>64.167688437192567</v>
      </c>
      <c r="H12" s="249">
        <f t="shared" si="3"/>
        <v>210.85546336265188</v>
      </c>
      <c r="I12" s="238"/>
      <c r="J12" s="249">
        <f t="shared" si="4"/>
        <v>111.62326505594021</v>
      </c>
      <c r="K12" s="249">
        <f t="shared" si="4"/>
        <v>70.324313120458172</v>
      </c>
      <c r="L12" s="249">
        <f t="shared" si="5"/>
        <v>181.94757817639839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15.465885229210404</v>
      </c>
      <c r="C13" s="249">
        <f t="shared" si="0"/>
        <v>171.53952541826672</v>
      </c>
      <c r="D13" s="249">
        <f t="shared" si="1"/>
        <v>187.00541064747713</v>
      </c>
      <c r="E13" s="238"/>
      <c r="F13" s="249">
        <f t="shared" si="2"/>
        <v>16.366647270242094</v>
      </c>
      <c r="G13" s="249">
        <f t="shared" si="2"/>
        <v>146.96546511808762</v>
      </c>
      <c r="H13" s="249">
        <f t="shared" si="3"/>
        <v>163.3321123883297</v>
      </c>
      <c r="I13" s="238"/>
      <c r="J13" s="249">
        <f t="shared" si="4"/>
        <v>19.726095839024989</v>
      </c>
      <c r="K13" s="249">
        <f t="shared" si="4"/>
        <v>131.96087129663204</v>
      </c>
      <c r="L13" s="249">
        <f t="shared" si="5"/>
        <v>151.68696713565703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142.6968247579178</v>
      </c>
      <c r="C14" s="249">
        <f t="shared" si="0"/>
        <v>25.464611916686067</v>
      </c>
      <c r="D14" s="249">
        <f t="shared" si="1"/>
        <v>168.16143667460386</v>
      </c>
      <c r="E14" s="238"/>
      <c r="F14" s="249">
        <f t="shared" si="2"/>
        <v>141.87584391106785</v>
      </c>
      <c r="G14" s="249">
        <f t="shared" si="2"/>
        <v>25.749924124973894</v>
      </c>
      <c r="H14" s="249">
        <f t="shared" si="3"/>
        <v>167.62576803604173</v>
      </c>
      <c r="I14" s="238"/>
      <c r="J14" s="249">
        <f t="shared" si="4"/>
        <v>163.48781572202171</v>
      </c>
      <c r="K14" s="249">
        <f t="shared" si="4"/>
        <v>32.300868367197083</v>
      </c>
      <c r="L14" s="249">
        <f t="shared" si="5"/>
        <v>195.7886840892188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80.646906748123342</v>
      </c>
      <c r="C15" s="249">
        <f t="shared" si="0"/>
        <v>56.436663579950327</v>
      </c>
      <c r="D15" s="249">
        <f t="shared" si="1"/>
        <v>137.08357032807368</v>
      </c>
      <c r="E15" s="238"/>
      <c r="F15" s="249">
        <f t="shared" si="2"/>
        <v>74.949720148013142</v>
      </c>
      <c r="G15" s="249">
        <f t="shared" si="2"/>
        <v>57.154506112813976</v>
      </c>
      <c r="H15" s="249">
        <f t="shared" si="3"/>
        <v>132.10422626082712</v>
      </c>
      <c r="I15" s="238"/>
      <c r="J15" s="249">
        <f t="shared" si="4"/>
        <v>75.152238382511854</v>
      </c>
      <c r="K15" s="249">
        <f t="shared" si="4"/>
        <v>62.545089351176891</v>
      </c>
      <c r="L15" s="249">
        <f t="shared" si="5"/>
        <v>137.69732773368875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16.015802918559086</v>
      </c>
      <c r="C16" s="249">
        <f t="shared" si="0"/>
        <v>123.22136607808284</v>
      </c>
      <c r="D16" s="249">
        <f t="shared" si="1"/>
        <v>139.23716899664191</v>
      </c>
      <c r="E16" s="238"/>
      <c r="F16" s="249">
        <f t="shared" si="2"/>
        <v>14.917132676686123</v>
      </c>
      <c r="G16" s="249">
        <f t="shared" si="2"/>
        <v>110.18858123743776</v>
      </c>
      <c r="H16" s="249">
        <f t="shared" si="3"/>
        <v>125.10571391412388</v>
      </c>
      <c r="I16" s="238"/>
      <c r="J16" s="249">
        <f t="shared" si="4"/>
        <v>21.573973927826419</v>
      </c>
      <c r="K16" s="249">
        <f t="shared" si="4"/>
        <v>122.26866690373804</v>
      </c>
      <c r="L16" s="249">
        <f t="shared" si="5"/>
        <v>143.84264083156447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86.811742388582559</v>
      </c>
      <c r="C17" s="249">
        <f t="shared" si="0"/>
        <v>106.48672436057799</v>
      </c>
      <c r="D17" s="249">
        <f t="shared" si="1"/>
        <v>193.29846674916055</v>
      </c>
      <c r="E17" s="238"/>
      <c r="F17" s="249">
        <f t="shared" si="2"/>
        <v>79.240946416845247</v>
      </c>
      <c r="G17" s="249">
        <f t="shared" si="2"/>
        <v>93.227571971592326</v>
      </c>
      <c r="H17" s="249">
        <f t="shared" si="3"/>
        <v>172.46851838843759</v>
      </c>
      <c r="I17" s="238"/>
      <c r="J17" s="249">
        <f t="shared" si="4"/>
        <v>71.622511630955728</v>
      </c>
      <c r="K17" s="249">
        <f t="shared" si="4"/>
        <v>92.078981433036034</v>
      </c>
      <c r="L17" s="249">
        <f t="shared" si="5"/>
        <v>163.70149306399176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772.56631439370381</v>
      </c>
      <c r="C19" s="247">
        <f t="shared" ref="C19:L19" si="6">SUM(C9:C17)</f>
        <v>909.22968560629636</v>
      </c>
      <c r="D19" s="247">
        <f t="shared" si="6"/>
        <v>1681.7960000000003</v>
      </c>
      <c r="E19" s="247"/>
      <c r="F19" s="247">
        <f t="shared" si="6"/>
        <v>814.04847144444147</v>
      </c>
      <c r="G19" s="247">
        <f t="shared" si="6"/>
        <v>924.91652855555878</v>
      </c>
      <c r="H19" s="247">
        <f t="shared" si="6"/>
        <v>1738.9650000000004</v>
      </c>
      <c r="I19" s="247"/>
      <c r="J19" s="247">
        <f t="shared" si="6"/>
        <v>882.41521018343485</v>
      </c>
      <c r="K19" s="247">
        <f t="shared" si="6"/>
        <v>972.99978981656466</v>
      </c>
      <c r="L19" s="247">
        <f t="shared" si="6"/>
        <v>1855.4149999999997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0.15327200531645649</v>
      </c>
      <c r="C26" s="302">
        <v>0.5471799826166045</v>
      </c>
      <c r="D26" s="302">
        <f>SUM(B26:C26)</f>
        <v>0.70045198793306096</v>
      </c>
      <c r="E26" s="303"/>
      <c r="F26" s="302">
        <v>0.12542245287624537</v>
      </c>
      <c r="G26" s="302">
        <v>0.28362259319280131</v>
      </c>
      <c r="H26" s="302">
        <f>SUM(F26:G26)</f>
        <v>0.40904504606904668</v>
      </c>
      <c r="I26" s="303"/>
      <c r="J26" s="302">
        <v>0.16341010510946652</v>
      </c>
      <c r="K26" s="302">
        <v>0.39305482876595804</v>
      </c>
      <c r="L26" s="302">
        <f>SUM(J26:K26)</f>
        <v>0.55646493387542462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0.14388216520460992</v>
      </c>
      <c r="C27" s="302">
        <v>0.43757723771056334</v>
      </c>
      <c r="D27" s="302">
        <f t="shared" ref="D27:D34" si="7">SUM(B27:C27)</f>
        <v>0.58145940291517328</v>
      </c>
      <c r="E27" s="303"/>
      <c r="F27" s="302">
        <v>0.1578000756018666</v>
      </c>
      <c r="G27" s="302">
        <v>0.31303307396886165</v>
      </c>
      <c r="H27" s="302">
        <f t="shared" ref="H27:H34" si="8">SUM(F27:G27)</f>
        <v>0.47083314957072825</v>
      </c>
      <c r="I27" s="303"/>
      <c r="J27" s="302">
        <v>0.27593505053308243</v>
      </c>
      <c r="K27" s="302">
        <v>0.61658424724108907</v>
      </c>
      <c r="L27" s="302">
        <f t="shared" ref="L27:L34" si="9">SUM(J27:K27)</f>
        <v>0.89251929777417149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0.15415057158240478</v>
      </c>
      <c r="C28" s="302">
        <v>0.30511683003102302</v>
      </c>
      <c r="D28" s="302">
        <f t="shared" si="7"/>
        <v>0.45926740161342783</v>
      </c>
      <c r="E28" s="303"/>
      <c r="F28" s="302">
        <v>0.13168146957443935</v>
      </c>
      <c r="G28" s="302">
        <v>0.18448817091228648</v>
      </c>
      <c r="H28" s="302">
        <f t="shared" si="8"/>
        <v>0.3161696404867258</v>
      </c>
      <c r="I28" s="303"/>
      <c r="J28" s="302">
        <v>0.18857104406766997</v>
      </c>
      <c r="K28" s="302">
        <v>0.26022587714662598</v>
      </c>
      <c r="L28" s="302">
        <f t="shared" si="9"/>
        <v>0.44879692121429593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0.59732649318049891</v>
      </c>
      <c r="C29" s="302">
        <v>0.28880448761752414</v>
      </c>
      <c r="D29" s="302">
        <f t="shared" si="7"/>
        <v>0.8861309807980231</v>
      </c>
      <c r="E29" s="303"/>
      <c r="F29" s="302">
        <v>0.27257222377822699</v>
      </c>
      <c r="G29" s="302">
        <v>0.10531873910185044</v>
      </c>
      <c r="H29" s="302">
        <f t="shared" si="8"/>
        <v>0.3778909628800774</v>
      </c>
      <c r="I29" s="303"/>
      <c r="J29" s="302">
        <v>0.19406761568922479</v>
      </c>
      <c r="K29" s="302">
        <v>0.15584237177088298</v>
      </c>
      <c r="L29" s="302">
        <f t="shared" si="9"/>
        <v>0.34990998746010776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0.87885681723199238</v>
      </c>
      <c r="C30" s="302">
        <v>6.2679677326242045</v>
      </c>
      <c r="D30" s="302">
        <f t="shared" si="7"/>
        <v>7.1468245498561966</v>
      </c>
      <c r="E30" s="303"/>
      <c r="F30" s="302">
        <v>0.76484964510316067</v>
      </c>
      <c r="G30" s="302">
        <v>2.5134667052793591</v>
      </c>
      <c r="H30" s="302">
        <f t="shared" si="8"/>
        <v>3.2783163503825197</v>
      </c>
      <c r="I30" s="303"/>
      <c r="J30" s="302">
        <v>0.86387104005128412</v>
      </c>
      <c r="K30" s="302">
        <v>2.2644596855232457</v>
      </c>
      <c r="L30" s="302">
        <f t="shared" si="9"/>
        <v>3.1283307255745298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0.41098010789384137</v>
      </c>
      <c r="C31" s="302">
        <v>0.21886628735315355</v>
      </c>
      <c r="D31" s="302">
        <f t="shared" si="7"/>
        <v>0.62984639524699493</v>
      </c>
      <c r="E31" s="303"/>
      <c r="F31" s="302">
        <v>0.18770405327426146</v>
      </c>
      <c r="G31" s="302">
        <v>8.7962878473624537E-2</v>
      </c>
      <c r="H31" s="302">
        <f t="shared" si="8"/>
        <v>0.27566693174788598</v>
      </c>
      <c r="I31" s="303"/>
      <c r="J31" s="302">
        <v>0.19527436256061359</v>
      </c>
      <c r="K31" s="302">
        <v>0.10991389198459699</v>
      </c>
      <c r="L31" s="302">
        <f t="shared" si="9"/>
        <v>0.30518825454521059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0.1430777960820562</v>
      </c>
      <c r="C32" s="302">
        <v>0.13051704376017104</v>
      </c>
      <c r="D32" s="302">
        <f t="shared" si="7"/>
        <v>0.27359483984222721</v>
      </c>
      <c r="E32" s="303"/>
      <c r="F32" s="302">
        <v>6.0872830033796413E-2</v>
      </c>
      <c r="G32" s="302">
        <v>5.2004338597718323E-2</v>
      </c>
      <c r="H32" s="302">
        <f t="shared" si="8"/>
        <v>0.11287716863151473</v>
      </c>
      <c r="I32" s="303"/>
      <c r="J32" s="302">
        <v>6.2960933933972563E-2</v>
      </c>
      <c r="K32" s="302">
        <v>6.3313650618865472E-2</v>
      </c>
      <c r="L32" s="302">
        <f t="shared" si="9"/>
        <v>0.12627458455283802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8.5421769419340529E-2</v>
      </c>
      <c r="C33" s="302">
        <v>0.45535962169780841</v>
      </c>
      <c r="D33" s="302">
        <f t="shared" si="7"/>
        <v>0.54078139111714896</v>
      </c>
      <c r="E33" s="303"/>
      <c r="F33" s="302">
        <v>4.516495482420841E-2</v>
      </c>
      <c r="G33" s="302">
        <v>0.14780050238868539</v>
      </c>
      <c r="H33" s="302">
        <f t="shared" si="8"/>
        <v>0.19296545721289379</v>
      </c>
      <c r="I33" s="303"/>
      <c r="J33" s="302">
        <v>3.283189892388038E-2</v>
      </c>
      <c r="K33" s="302">
        <v>0.15186737439614573</v>
      </c>
      <c r="L33" s="302">
        <f t="shared" si="9"/>
        <v>0.18469927332002611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0.72757319859439484</v>
      </c>
      <c r="C34" s="302">
        <v>1.3550698520833357</v>
      </c>
      <c r="D34" s="302">
        <f t="shared" si="7"/>
        <v>2.0826430506777305</v>
      </c>
      <c r="E34" s="303"/>
      <c r="F34" s="302">
        <v>0.26011579165602672</v>
      </c>
      <c r="G34" s="302">
        <v>0.4021195013625769</v>
      </c>
      <c r="H34" s="302">
        <f t="shared" si="8"/>
        <v>0.66223529301860362</v>
      </c>
      <c r="I34" s="303"/>
      <c r="J34" s="302">
        <v>0.17097326144235422</v>
      </c>
      <c r="K34" s="302">
        <v>0.32784276024103776</v>
      </c>
      <c r="L34" s="302">
        <f t="shared" si="9"/>
        <v>0.49881602168339201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3.2945409245055952</v>
      </c>
      <c r="C36" s="311">
        <f t="shared" ref="C36:K36" si="10">SUM(C26:C34)</f>
        <v>10.006459075494387</v>
      </c>
      <c r="D36" s="311">
        <f t="shared" si="10"/>
        <v>13.300999999999981</v>
      </c>
      <c r="E36" s="311"/>
      <c r="F36" s="311">
        <f t="shared" si="10"/>
        <v>2.0061834967222318</v>
      </c>
      <c r="G36" s="311">
        <f t="shared" si="10"/>
        <v>4.0898165032777642</v>
      </c>
      <c r="H36" s="311">
        <f t="shared" si="10"/>
        <v>6.0959999999999965</v>
      </c>
      <c r="I36" s="311"/>
      <c r="J36" s="311">
        <f t="shared" si="10"/>
        <v>2.1478953123115483</v>
      </c>
      <c r="K36" s="311">
        <f t="shared" si="10"/>
        <v>4.3431046876884469</v>
      </c>
      <c r="L36" s="311">
        <f>SUM(L26:L34)</f>
        <v>6.4909999999999961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2.4642937782488553E-3</v>
      </c>
      <c r="C43" s="302">
        <v>7.8671966274126454E-2</v>
      </c>
      <c r="D43" s="302">
        <f>SUM(B43:C43)</f>
        <v>8.1136260052375314E-2</v>
      </c>
      <c r="E43" s="303"/>
      <c r="F43" s="302">
        <v>1.2552471633776671E-2</v>
      </c>
      <c r="G43" s="302">
        <v>0.15879051898098312</v>
      </c>
      <c r="H43" s="302">
        <f>SUM(F43:G43)</f>
        <v>0.1713429906147598</v>
      </c>
      <c r="I43" s="303"/>
      <c r="J43" s="302">
        <v>6.6722613351502787E-3</v>
      </c>
      <c r="K43" s="302">
        <v>8.1623992510946194E-2</v>
      </c>
      <c r="L43" s="302">
        <f>SUM(J43:K43)</f>
        <v>8.8296253846096476E-2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1.5506208441773823E-2</v>
      </c>
      <c r="C44" s="302">
        <v>6.2275258435850668E-2</v>
      </c>
      <c r="D44" s="302">
        <f t="shared" ref="D44:D51" si="11">SUM(B44:C44)</f>
        <v>7.7781466877624494E-2</v>
      </c>
      <c r="E44" s="303"/>
      <c r="F44" s="302">
        <v>4.6219333514783668E-2</v>
      </c>
      <c r="G44" s="302">
        <v>0.14295814312250305</v>
      </c>
      <c r="H44" s="302">
        <f t="shared" ref="H44:H51" si="12">SUM(F44:G44)</f>
        <v>0.18917747663728671</v>
      </c>
      <c r="I44" s="303"/>
      <c r="J44" s="302">
        <v>1.4942083579147315E-2</v>
      </c>
      <c r="K44" s="302">
        <v>8.0422659335664184E-2</v>
      </c>
      <c r="L44" s="302">
        <f t="shared" ref="L44:L51" si="13">SUM(J44:K44)</f>
        <v>9.5364742914811507E-2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3.6709847486488057E-3</v>
      </c>
      <c r="C45" s="302">
        <v>5.0975237437743001E-2</v>
      </c>
      <c r="D45" s="302">
        <f t="shared" si="11"/>
        <v>5.4646222186391806E-2</v>
      </c>
      <c r="E45" s="303"/>
      <c r="F45" s="302">
        <v>3.1854690531128167E-2</v>
      </c>
      <c r="G45" s="302">
        <v>0.13806042414027109</v>
      </c>
      <c r="H45" s="302">
        <f t="shared" si="12"/>
        <v>0.16991511467139925</v>
      </c>
      <c r="I45" s="303"/>
      <c r="J45" s="302">
        <v>1.7832528741759071E-2</v>
      </c>
      <c r="K45" s="302">
        <v>6.2408028984353978E-2</v>
      </c>
      <c r="L45" s="302">
        <f t="shared" si="13"/>
        <v>8.0240557726113049E-2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3.0656270214599315E-3</v>
      </c>
      <c r="C46" s="302">
        <v>1.1675479942016885E-2</v>
      </c>
      <c r="D46" s="302">
        <f t="shared" si="11"/>
        <v>1.4741106963476816E-2</v>
      </c>
      <c r="E46" s="303"/>
      <c r="F46" s="302">
        <v>4.1276884285507166E-2</v>
      </c>
      <c r="G46" s="302">
        <v>1.7105000075626844E-2</v>
      </c>
      <c r="H46" s="302">
        <f t="shared" si="12"/>
        <v>5.8381884361134007E-2</v>
      </c>
      <c r="I46" s="303"/>
      <c r="J46" s="302">
        <v>1.920023123900887E-2</v>
      </c>
      <c r="K46" s="302">
        <v>6.1863487188306672E-3</v>
      </c>
      <c r="L46" s="302">
        <f t="shared" si="13"/>
        <v>2.5386579957839536E-2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1.6197466473846956E-3</v>
      </c>
      <c r="C47" s="302">
        <v>0.13251729778894958</v>
      </c>
      <c r="D47" s="302">
        <f t="shared" si="11"/>
        <v>0.13413704443633429</v>
      </c>
      <c r="E47" s="303"/>
      <c r="F47" s="302">
        <v>1.1218211593869375E-3</v>
      </c>
      <c r="G47" s="302">
        <v>0.1757355220405783</v>
      </c>
      <c r="H47" s="302">
        <f>SUM(F47:G47)</f>
        <v>0.17685734319996524</v>
      </c>
      <c r="I47" s="303"/>
      <c r="J47" s="302">
        <v>6.3914755918005747E-4</v>
      </c>
      <c r="K47" s="302">
        <v>6.4873198142999647E-2</v>
      </c>
      <c r="L47" s="302">
        <f t="shared" si="13"/>
        <v>6.5512345702179703E-2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4.6081326556848892E-3</v>
      </c>
      <c r="C48" s="302">
        <v>7.3418228171028927E-3</v>
      </c>
      <c r="D48" s="302">
        <f t="shared" si="11"/>
        <v>1.1949955472787783E-2</v>
      </c>
      <c r="E48" s="303"/>
      <c r="F48" s="302">
        <v>5.8796636733970259E-3</v>
      </c>
      <c r="G48" s="302">
        <v>1.8695863164031146E-2</v>
      </c>
      <c r="H48" s="302">
        <f t="shared" si="12"/>
        <v>2.4575526837428172E-2</v>
      </c>
      <c r="I48" s="303"/>
      <c r="J48" s="302">
        <v>1.8799441764069289E-3</v>
      </c>
      <c r="K48" s="302">
        <v>1.0002418541939066E-2</v>
      </c>
      <c r="L48" s="302">
        <f t="shared" si="13"/>
        <v>1.1882362718345994E-2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1.7177268521220168E-3</v>
      </c>
      <c r="C49" s="302">
        <v>1.0122733501167868E-2</v>
      </c>
      <c r="D49" s="302">
        <f t="shared" si="11"/>
        <v>1.1840460353289884E-2</v>
      </c>
      <c r="E49" s="303"/>
      <c r="F49" s="302">
        <v>9.0761033931800513E-3</v>
      </c>
      <c r="G49" s="302">
        <v>1.6963461713733231E-2</v>
      </c>
      <c r="H49" s="302">
        <f t="shared" si="12"/>
        <v>2.6039565106913284E-2</v>
      </c>
      <c r="I49" s="303"/>
      <c r="J49" s="302">
        <v>4.6796832378429749E-3</v>
      </c>
      <c r="K49" s="302">
        <v>8.3727189353913108E-3</v>
      </c>
      <c r="L49" s="302">
        <f t="shared" si="13"/>
        <v>1.3052402173234286E-2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3.9017712883619698E-3</v>
      </c>
      <c r="C50" s="302">
        <v>8.3806484929770803E-2</v>
      </c>
      <c r="D50" s="302">
        <f t="shared" si="11"/>
        <v>8.7708256218132774E-2</v>
      </c>
      <c r="E50" s="303"/>
      <c r="F50" s="302">
        <v>7.9323257438187003E-4</v>
      </c>
      <c r="G50" s="302">
        <v>0.10877669169623609</v>
      </c>
      <c r="H50" s="302">
        <f t="shared" si="12"/>
        <v>0.10956992427061796</v>
      </c>
      <c r="I50" s="303"/>
      <c r="J50" s="302">
        <v>2.3670127006877704E-4</v>
      </c>
      <c r="K50" s="302">
        <v>3.6917031485438435E-2</v>
      </c>
      <c r="L50" s="302">
        <f t="shared" si="13"/>
        <v>3.7153732755507214E-2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2.6194216097554794E-3</v>
      </c>
      <c r="C51" s="302">
        <v>0.10643980582983223</v>
      </c>
      <c r="D51" s="302">
        <f t="shared" si="11"/>
        <v>0.10905922743958771</v>
      </c>
      <c r="E51" s="303"/>
      <c r="F51" s="302">
        <v>4.9732866733048367E-3</v>
      </c>
      <c r="G51" s="302">
        <v>8.16688762718926E-3</v>
      </c>
      <c r="H51" s="302">
        <f t="shared" si="12"/>
        <v>1.3140174300494096E-2</v>
      </c>
      <c r="I51" s="303"/>
      <c r="J51" s="302">
        <v>1.3068377697777445E-3</v>
      </c>
      <c r="K51" s="302">
        <v>1.8041844360940972E-3</v>
      </c>
      <c r="L51" s="302">
        <f t="shared" si="13"/>
        <v>3.1110222058718419E-3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3.9173913043440471E-2</v>
      </c>
      <c r="C53" s="311">
        <f t="shared" ref="C53:L53" si="14">SUM(C43:C51)</f>
        <v>0.54382608695656043</v>
      </c>
      <c r="D53" s="311">
        <f t="shared" si="14"/>
        <v>0.58300000000000085</v>
      </c>
      <c r="E53" s="311"/>
      <c r="F53" s="311">
        <f t="shared" si="14"/>
        <v>0.15374748743884642</v>
      </c>
      <c r="G53" s="311">
        <f t="shared" si="14"/>
        <v>0.78525251256115214</v>
      </c>
      <c r="H53" s="311">
        <f t="shared" si="14"/>
        <v>0.9389999999999985</v>
      </c>
      <c r="I53" s="311"/>
      <c r="J53" s="311">
        <f t="shared" si="14"/>
        <v>6.7389418908342019E-2</v>
      </c>
      <c r="K53" s="311">
        <f t="shared" si="14"/>
        <v>0.3526105810916576</v>
      </c>
      <c r="L53" s="311">
        <f t="shared" si="14"/>
        <v>0.41999999999999954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0.30993111308018845</v>
      </c>
      <c r="C60" s="302">
        <v>0.69227428140559666</v>
      </c>
      <c r="D60" s="302">
        <f>SUM(B60:C60)</f>
        <v>1.0022053944857852</v>
      </c>
      <c r="E60" s="303"/>
      <c r="F60" s="302">
        <v>0.37579122666572623</v>
      </c>
      <c r="G60" s="302">
        <v>0.72170505700967058</v>
      </c>
      <c r="H60" s="302">
        <f>SUM(F60:G60)</f>
        <v>1.0974962836753968</v>
      </c>
      <c r="I60" s="303"/>
      <c r="J60" s="302">
        <v>0.47705299708178811</v>
      </c>
      <c r="K60" s="302">
        <v>0.66149501188079396</v>
      </c>
      <c r="L60" s="302">
        <f>SUM(J60:K60)</f>
        <v>1.1385480089625821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0.48489325446240256</v>
      </c>
      <c r="C61" s="302">
        <v>0.45846196291642211</v>
      </c>
      <c r="D61" s="302">
        <f t="shared" ref="D61:D68" si="15">SUM(B61:C61)</f>
        <v>0.94335521737882466</v>
      </c>
      <c r="E61" s="303"/>
      <c r="F61" s="302">
        <v>0.64165892993258122</v>
      </c>
      <c r="G61" s="302">
        <v>0.54198402265363488</v>
      </c>
      <c r="H61" s="302">
        <f t="shared" ref="H61:H68" si="16">SUM(F61:G61)</f>
        <v>1.183642952586216</v>
      </c>
      <c r="I61" s="303"/>
      <c r="J61" s="302">
        <v>0.86212062637785936</v>
      </c>
      <c r="K61" s="302">
        <v>0.62520597856767857</v>
      </c>
      <c r="L61" s="302">
        <f t="shared" ref="L61:L68" si="17">SUM(J61:K61)</f>
        <v>1.487326604945538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0.55630138914293936</v>
      </c>
      <c r="C62" s="302">
        <v>0.68458927071330278</v>
      </c>
      <c r="D62" s="302">
        <f t="shared" si="15"/>
        <v>1.2408906598562421</v>
      </c>
      <c r="E62" s="303"/>
      <c r="F62" s="302">
        <v>0.63885462526615266</v>
      </c>
      <c r="G62" s="302">
        <v>0.78922012593717983</v>
      </c>
      <c r="H62" s="302">
        <f t="shared" si="16"/>
        <v>1.4280747512033325</v>
      </c>
      <c r="I62" s="303"/>
      <c r="J62" s="302">
        <v>0.7541058992596863</v>
      </c>
      <c r="K62" s="302">
        <v>0.66931455993877875</v>
      </c>
      <c r="L62" s="302">
        <f t="shared" si="17"/>
        <v>1.4234204591984652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0.41531957990751928</v>
      </c>
      <c r="C63" s="302">
        <v>0.60283949124614866</v>
      </c>
      <c r="D63" s="302">
        <f t="shared" si="15"/>
        <v>1.0181590711536679</v>
      </c>
      <c r="E63" s="303"/>
      <c r="F63" s="302">
        <v>0.4000988205886738</v>
      </c>
      <c r="G63" s="302">
        <v>0.60995219515330146</v>
      </c>
      <c r="H63" s="302">
        <f t="shared" si="16"/>
        <v>1.0100510157419753</v>
      </c>
      <c r="I63" s="303"/>
      <c r="J63" s="302">
        <v>0.35781257122418175</v>
      </c>
      <c r="K63" s="302">
        <v>0.5661379410117594</v>
      </c>
      <c r="L63" s="302">
        <f t="shared" si="17"/>
        <v>0.92395051223594116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0.30551953118449143</v>
      </c>
      <c r="C64" s="302">
        <v>2.0585420499861549</v>
      </c>
      <c r="D64" s="302">
        <f t="shared" si="15"/>
        <v>2.3640615811706462</v>
      </c>
      <c r="E64" s="303"/>
      <c r="F64" s="302">
        <v>0.25134439218860949</v>
      </c>
      <c r="G64" s="302">
        <v>1.3425345003721587</v>
      </c>
      <c r="H64" s="302">
        <f t="shared" si="16"/>
        <v>1.5938788925607681</v>
      </c>
      <c r="I64" s="303"/>
      <c r="J64" s="302">
        <v>0.24881510001252702</v>
      </c>
      <c r="K64" s="302">
        <v>1.1337423523428738</v>
      </c>
      <c r="L64" s="302">
        <f t="shared" si="17"/>
        <v>1.3825574523554007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7.7159176044823766E-2</v>
      </c>
      <c r="C65" s="302">
        <v>6.6608132586248703E-2</v>
      </c>
      <c r="D65" s="302">
        <f t="shared" si="15"/>
        <v>0.14376730863107245</v>
      </c>
      <c r="E65" s="303"/>
      <c r="F65" s="302">
        <v>8.2939795271222472E-2</v>
      </c>
      <c r="G65" s="302">
        <v>7.015566203608524E-2</v>
      </c>
      <c r="H65" s="302">
        <f t="shared" si="16"/>
        <v>0.15309545730730773</v>
      </c>
      <c r="I65" s="303"/>
      <c r="J65" s="302">
        <v>8.4875783116184045E-2</v>
      </c>
      <c r="K65" s="302">
        <v>7.1812110741605276E-2</v>
      </c>
      <c r="L65" s="302">
        <f t="shared" si="17"/>
        <v>0.15668789385778931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0.23928365140150601</v>
      </c>
      <c r="C66" s="302">
        <v>0.15848686887086996</v>
      </c>
      <c r="D66" s="302">
        <f t="shared" si="15"/>
        <v>0.39777052027237597</v>
      </c>
      <c r="E66" s="303"/>
      <c r="F66" s="302">
        <v>0.20277719657269869</v>
      </c>
      <c r="G66" s="302">
        <v>0.1614639336673403</v>
      </c>
      <c r="H66" s="302">
        <f t="shared" si="16"/>
        <v>0.36424113024003901</v>
      </c>
      <c r="I66" s="303"/>
      <c r="J66" s="302">
        <v>0.18279618895029562</v>
      </c>
      <c r="K66" s="302">
        <v>0.17385734783943241</v>
      </c>
      <c r="L66" s="302">
        <f t="shared" si="17"/>
        <v>0.356653536789728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1.6370733749384023</v>
      </c>
      <c r="C67" s="302">
        <v>4.2436914050653289</v>
      </c>
      <c r="D67" s="302">
        <f t="shared" si="15"/>
        <v>5.880764780003731</v>
      </c>
      <c r="E67" s="303"/>
      <c r="F67" s="302">
        <v>1.2076882609498458</v>
      </c>
      <c r="G67" s="302">
        <v>3.2479452872819055</v>
      </c>
      <c r="H67" s="302">
        <f t="shared" si="16"/>
        <v>4.4556335482317513</v>
      </c>
      <c r="I67" s="303"/>
      <c r="J67" s="302">
        <v>1.1711063115488174</v>
      </c>
      <c r="K67" s="302">
        <v>3.3771274995953409</v>
      </c>
      <c r="L67" s="302">
        <f t="shared" si="17"/>
        <v>4.5482338111441578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1.0749141022013082</v>
      </c>
      <c r="C68" s="302">
        <v>1.612111364846321</v>
      </c>
      <c r="D68" s="302">
        <f t="shared" si="15"/>
        <v>2.6870254670476292</v>
      </c>
      <c r="E68" s="303"/>
      <c r="F68" s="302">
        <v>0.72915330526109801</v>
      </c>
      <c r="G68" s="302">
        <v>1.2297326631921135</v>
      </c>
      <c r="H68" s="302">
        <f t="shared" si="16"/>
        <v>1.9588859684532114</v>
      </c>
      <c r="I68" s="303"/>
      <c r="J68" s="302">
        <v>0.62529980821010711</v>
      </c>
      <c r="K68" s="302">
        <v>0.9333219123002795</v>
      </c>
      <c r="L68" s="302">
        <f t="shared" si="17"/>
        <v>1.5586217205103865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5.1003951723635819</v>
      </c>
      <c r="C70" s="311">
        <f t="shared" ref="C70:L70" si="18">SUM(C60:C68)</f>
        <v>10.577604827636394</v>
      </c>
      <c r="D70" s="311">
        <f t="shared" si="18"/>
        <v>15.677999999999974</v>
      </c>
      <c r="E70" s="311"/>
      <c r="F70" s="311">
        <f t="shared" si="18"/>
        <v>4.5303065526966089</v>
      </c>
      <c r="G70" s="311">
        <f t="shared" si="18"/>
        <v>8.7146934473033895</v>
      </c>
      <c r="H70" s="311">
        <f t="shared" si="18"/>
        <v>13.244999999999997</v>
      </c>
      <c r="I70" s="311"/>
      <c r="J70" s="311">
        <f t="shared" si="18"/>
        <v>4.7639852857814464</v>
      </c>
      <c r="K70" s="311">
        <f t="shared" si="18"/>
        <v>8.212014714218542</v>
      </c>
      <c r="L70" s="311">
        <f t="shared" si="18"/>
        <v>12.975999999999988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0.3434347941689378</v>
      </c>
      <c r="C77" s="302">
        <v>1.7648963616582016</v>
      </c>
      <c r="D77" s="302">
        <f>SUM(B77:C77)</f>
        <v>2.1083311558271394</v>
      </c>
      <c r="E77" s="303"/>
      <c r="F77" s="302">
        <v>0.53071589261569774</v>
      </c>
      <c r="G77" s="302">
        <v>2.0711634709099109</v>
      </c>
      <c r="H77" s="302">
        <f>SUM(F77:G77)</f>
        <v>2.6018793635256086</v>
      </c>
      <c r="I77" s="303"/>
      <c r="J77" s="302">
        <v>0.56435815949442047</v>
      </c>
      <c r="K77" s="302">
        <v>1.9922625944456858</v>
      </c>
      <c r="L77" s="302">
        <f>SUM(J77:K77)</f>
        <v>2.5566207539401065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0.46977497027523157</v>
      </c>
      <c r="C78" s="302">
        <v>3.166340083358206</v>
      </c>
      <c r="D78" s="302">
        <f t="shared" ref="D78:D85" si="19">SUM(B78:C78)</f>
        <v>3.6361150536334375</v>
      </c>
      <c r="E78" s="303"/>
      <c r="F78" s="302">
        <v>0.70755122969403605</v>
      </c>
      <c r="G78" s="302">
        <v>3.9577145915594714</v>
      </c>
      <c r="H78" s="302">
        <f t="shared" ref="H78:H85" si="20">SUM(F78:G78)</f>
        <v>4.6652658212535076</v>
      </c>
      <c r="I78" s="303"/>
      <c r="J78" s="302">
        <v>0.77403289251083374</v>
      </c>
      <c r="K78" s="302">
        <v>4.4306962743196134</v>
      </c>
      <c r="L78" s="302">
        <f t="shared" ref="L78:L85" si="21">SUM(J78:K78)</f>
        <v>5.2047291668304467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0.57568175039540415</v>
      </c>
      <c r="C79" s="302">
        <v>1.3551790412082099</v>
      </c>
      <c r="D79" s="302">
        <f t="shared" si="19"/>
        <v>1.930860791603614</v>
      </c>
      <c r="E79" s="303"/>
      <c r="F79" s="302">
        <v>0.75561830321103307</v>
      </c>
      <c r="G79" s="302">
        <v>1.6630047730914375</v>
      </c>
      <c r="H79" s="302">
        <f t="shared" si="20"/>
        <v>2.4186230763024703</v>
      </c>
      <c r="I79" s="303"/>
      <c r="J79" s="302">
        <v>0.74560867109927309</v>
      </c>
      <c r="K79" s="302">
        <v>1.4276909181616679</v>
      </c>
      <c r="L79" s="302">
        <f t="shared" si="21"/>
        <v>2.173299589260941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1.2255220199337122</v>
      </c>
      <c r="C80" s="302">
        <v>0.3104322564885012</v>
      </c>
      <c r="D80" s="302">
        <f t="shared" si="19"/>
        <v>1.5359542764222134</v>
      </c>
      <c r="E80" s="303"/>
      <c r="F80" s="302">
        <v>1.3742513680590256</v>
      </c>
      <c r="G80" s="302">
        <v>0.37927583281556021</v>
      </c>
      <c r="H80" s="302">
        <f t="shared" si="20"/>
        <v>1.7535272008745859</v>
      </c>
      <c r="I80" s="303"/>
      <c r="J80" s="302">
        <v>0.96586894580119487</v>
      </c>
      <c r="K80" s="302">
        <v>0.40349949200357127</v>
      </c>
      <c r="L80" s="302">
        <f t="shared" si="21"/>
        <v>1.3693684378047661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0.11734312676279714</v>
      </c>
      <c r="C81" s="302">
        <v>5.0926164506579665</v>
      </c>
      <c r="D81" s="302">
        <f t="shared" si="19"/>
        <v>5.2099595774207641</v>
      </c>
      <c r="E81" s="303"/>
      <c r="F81" s="302">
        <v>0.14572719514259053</v>
      </c>
      <c r="G81" s="302">
        <v>4.4279564819313197</v>
      </c>
      <c r="H81" s="302">
        <f t="shared" si="20"/>
        <v>4.5736836770739107</v>
      </c>
      <c r="I81" s="303"/>
      <c r="J81" s="302">
        <v>0.2459832586296487</v>
      </c>
      <c r="K81" s="302">
        <v>3.6419423492145993</v>
      </c>
      <c r="L81" s="302">
        <f t="shared" si="21"/>
        <v>3.8879256078442479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9.7514095619453761E-2</v>
      </c>
      <c r="C82" s="302">
        <v>3.2744353437337323E-2</v>
      </c>
      <c r="D82" s="302">
        <f t="shared" si="19"/>
        <v>0.13025844905679107</v>
      </c>
      <c r="E82" s="303"/>
      <c r="F82" s="302">
        <v>0.12871898861593151</v>
      </c>
      <c r="G82" s="302">
        <v>3.1779782086117474E-2</v>
      </c>
      <c r="H82" s="302">
        <f t="shared" si="20"/>
        <v>0.16049877070204899</v>
      </c>
      <c r="I82" s="303"/>
      <c r="J82" s="302">
        <v>0.15632389005285088</v>
      </c>
      <c r="K82" s="302">
        <v>3.5276885191333131E-2</v>
      </c>
      <c r="L82" s="302">
        <f t="shared" si="21"/>
        <v>0.19160077524418401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0.25850263516574373</v>
      </c>
      <c r="C83" s="302">
        <v>0.29007855820263484</v>
      </c>
      <c r="D83" s="302">
        <f t="shared" si="19"/>
        <v>0.54858119336837863</v>
      </c>
      <c r="E83" s="303"/>
      <c r="F83" s="302">
        <v>0.29862495328601779</v>
      </c>
      <c r="G83" s="302">
        <v>0.33587875696432429</v>
      </c>
      <c r="H83" s="302">
        <f t="shared" si="20"/>
        <v>0.63450371025034213</v>
      </c>
      <c r="I83" s="303"/>
      <c r="J83" s="302">
        <v>0.28571363777606484</v>
      </c>
      <c r="K83" s="302">
        <v>0.39980067083662696</v>
      </c>
      <c r="L83" s="302">
        <f t="shared" si="21"/>
        <v>0.6855143086126918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0.71786463792609356</v>
      </c>
      <c r="C84" s="302">
        <v>2.6351452508151185</v>
      </c>
      <c r="D84" s="302">
        <f t="shared" si="19"/>
        <v>3.3530098887412123</v>
      </c>
      <c r="E84" s="303"/>
      <c r="F84" s="302">
        <v>0.57609498492374844</v>
      </c>
      <c r="G84" s="302">
        <v>2.2335600830140105</v>
      </c>
      <c r="H84" s="302">
        <f t="shared" si="20"/>
        <v>2.8096550679377588</v>
      </c>
      <c r="I84" s="303"/>
      <c r="J84" s="302">
        <v>0.52323271541211536</v>
      </c>
      <c r="K84" s="302">
        <v>2.3537556252424201</v>
      </c>
      <c r="L84" s="302">
        <f t="shared" si="21"/>
        <v>2.8769883406545356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0.21332886777995333</v>
      </c>
      <c r="C85" s="302">
        <v>0.53860074614650755</v>
      </c>
      <c r="D85" s="302">
        <f t="shared" si="19"/>
        <v>0.75192961392646085</v>
      </c>
      <c r="E85" s="303"/>
      <c r="F85" s="302">
        <v>0.18956284460769049</v>
      </c>
      <c r="G85" s="302">
        <v>0.45480046747211833</v>
      </c>
      <c r="H85" s="302">
        <f t="shared" si="20"/>
        <v>0.64436331207980879</v>
      </c>
      <c r="I85" s="303"/>
      <c r="J85" s="302">
        <v>0.15728010782642188</v>
      </c>
      <c r="K85" s="302">
        <v>0.28767291198161465</v>
      </c>
      <c r="L85" s="302">
        <f t="shared" si="21"/>
        <v>0.44495301980803653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4.018966898027327</v>
      </c>
      <c r="C87" s="311">
        <f t="shared" ref="C87:D87" si="22">SUM(C77:C85)</f>
        <v>15.186033101972683</v>
      </c>
      <c r="D87" s="311">
        <f t="shared" si="22"/>
        <v>19.205000000000013</v>
      </c>
      <c r="E87" s="311"/>
      <c r="F87" s="311">
        <f t="shared" ref="F87:H87" si="23">SUM(F77:F85)</f>
        <v>4.7068657601557717</v>
      </c>
      <c r="G87" s="311">
        <f t="shared" si="23"/>
        <v>15.555134239844271</v>
      </c>
      <c r="H87" s="311">
        <f t="shared" si="23"/>
        <v>20.26200000000004</v>
      </c>
      <c r="I87" s="311"/>
      <c r="J87" s="311">
        <f t="shared" ref="J87:L87" si="24">SUM(J77:J85)</f>
        <v>4.418402278602823</v>
      </c>
      <c r="K87" s="311">
        <f t="shared" si="24"/>
        <v>14.972597721397131</v>
      </c>
      <c r="L87" s="311">
        <f t="shared" si="24"/>
        <v>19.390999999999956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2.036022858127827</v>
      </c>
      <c r="C94" s="302">
        <v>10.173831066881611</v>
      </c>
      <c r="D94" s="302">
        <f>SUM(B94:C94)</f>
        <v>12.209853925009439</v>
      </c>
      <c r="E94" s="303"/>
      <c r="F94" s="302">
        <v>2.865106499217227</v>
      </c>
      <c r="G94" s="302">
        <v>10.541114909385284</v>
      </c>
      <c r="H94" s="302">
        <f>SUM(F94:G94)</f>
        <v>13.40622140860251</v>
      </c>
      <c r="I94" s="303"/>
      <c r="J94" s="302">
        <v>2.7867448070572407</v>
      </c>
      <c r="K94" s="302">
        <v>9.4841886305228904</v>
      </c>
      <c r="L94" s="302">
        <f>SUM(J94:K94)</f>
        <v>12.270933437580132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2.6477544871572318</v>
      </c>
      <c r="C95" s="302">
        <v>15.049150049363352</v>
      </c>
      <c r="D95" s="302">
        <f t="shared" ref="D95:D102" si="25">SUM(B95:C95)</f>
        <v>17.696904536520584</v>
      </c>
      <c r="E95" s="303"/>
      <c r="F95" s="302">
        <v>3.9815890818437918</v>
      </c>
      <c r="G95" s="302">
        <v>17.510657486839701</v>
      </c>
      <c r="H95" s="302">
        <f t="shared" ref="H95:H102" si="26">SUM(F95:G95)</f>
        <v>21.492246568683491</v>
      </c>
      <c r="I95" s="303"/>
      <c r="J95" s="302">
        <v>4.2303527497707636</v>
      </c>
      <c r="K95" s="302">
        <v>18.311408077254761</v>
      </c>
      <c r="L95" s="302">
        <f t="shared" ref="L95:L102" si="27">SUM(J95:K95)</f>
        <v>22.541760827025524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3.1843361369691556</v>
      </c>
      <c r="C96" s="302">
        <v>8.4772716408406517</v>
      </c>
      <c r="D96" s="302">
        <f t="shared" si="25"/>
        <v>11.661607777809808</v>
      </c>
      <c r="E96" s="303"/>
      <c r="F96" s="302">
        <v>4.1012959408264535</v>
      </c>
      <c r="G96" s="302">
        <v>9.5273568194086522</v>
      </c>
      <c r="H96" s="302">
        <f t="shared" si="26"/>
        <v>13.628652760235106</v>
      </c>
      <c r="I96" s="303"/>
      <c r="J96" s="302">
        <v>3.6708542128192021</v>
      </c>
      <c r="K96" s="302">
        <v>7.8221975834988227</v>
      </c>
      <c r="L96" s="302">
        <f t="shared" si="27"/>
        <v>11.493051796318024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6.7987662200660424</v>
      </c>
      <c r="C97" s="302">
        <v>3.2370866594048597</v>
      </c>
      <c r="D97" s="302">
        <f t="shared" si="25"/>
        <v>10.035852879470902</v>
      </c>
      <c r="E97" s="303"/>
      <c r="F97" s="302">
        <v>7.0911984358133253</v>
      </c>
      <c r="G97" s="302">
        <v>3.8435261578399746</v>
      </c>
      <c r="H97" s="302">
        <f t="shared" si="26"/>
        <v>10.9347245936533</v>
      </c>
      <c r="I97" s="303"/>
      <c r="J97" s="302">
        <v>4.9008047506875823</v>
      </c>
      <c r="K97" s="302">
        <v>3.4115851797760475</v>
      </c>
      <c r="L97" s="302">
        <f t="shared" si="27"/>
        <v>8.3123899304636293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1.652182973228123</v>
      </c>
      <c r="C98" s="302">
        <v>45.799216278659749</v>
      </c>
      <c r="D98" s="302">
        <f t="shared" si="25"/>
        <v>47.451399251887871</v>
      </c>
      <c r="E98" s="303"/>
      <c r="F98" s="302">
        <v>2.0551734453079176</v>
      </c>
      <c r="G98" s="302">
        <v>34.276166654992153</v>
      </c>
      <c r="H98" s="302">
        <f t="shared" si="26"/>
        <v>36.331340100300068</v>
      </c>
      <c r="I98" s="303"/>
      <c r="J98" s="302">
        <v>2.2643454307809954</v>
      </c>
      <c r="K98" s="302">
        <v>27.201807920987775</v>
      </c>
      <c r="L98" s="302">
        <f t="shared" si="27"/>
        <v>29.466153351768771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0.75104836248868212</v>
      </c>
      <c r="C99" s="302">
        <v>0.58569902790560446</v>
      </c>
      <c r="D99" s="302">
        <f t="shared" si="25"/>
        <v>1.3367473903942866</v>
      </c>
      <c r="E99" s="303"/>
      <c r="F99" s="302">
        <v>0.83772482533320691</v>
      </c>
      <c r="G99" s="302">
        <v>0.97574497839865493</v>
      </c>
      <c r="H99" s="302">
        <f t="shared" si="26"/>
        <v>1.813469803731862</v>
      </c>
      <c r="I99" s="303"/>
      <c r="J99" s="302">
        <v>0.70762143868516747</v>
      </c>
      <c r="K99" s="302">
        <v>1.1039477208560904</v>
      </c>
      <c r="L99" s="302">
        <f t="shared" si="27"/>
        <v>1.811569159541258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1.9733287872469223</v>
      </c>
      <c r="C100" s="302">
        <v>2.2444356204055942</v>
      </c>
      <c r="D100" s="302">
        <f t="shared" si="25"/>
        <v>4.2177644076525169</v>
      </c>
      <c r="E100" s="303"/>
      <c r="F100" s="302">
        <v>2.0226002229114091</v>
      </c>
      <c r="G100" s="302">
        <v>2.5140720009270603</v>
      </c>
      <c r="H100" s="302">
        <f t="shared" si="26"/>
        <v>4.5366722238384689</v>
      </c>
      <c r="I100" s="303"/>
      <c r="J100" s="302">
        <v>1.78058048028037</v>
      </c>
      <c r="K100" s="302">
        <v>2.4599498014671881</v>
      </c>
      <c r="L100" s="302">
        <f t="shared" si="27"/>
        <v>4.2405302817475583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4.289542922700897</v>
      </c>
      <c r="C101" s="302">
        <v>28.053379774671079</v>
      </c>
      <c r="D101" s="302">
        <f t="shared" si="25"/>
        <v>32.342922697371975</v>
      </c>
      <c r="E101" s="303"/>
      <c r="F101" s="302">
        <v>4.2839552387356665</v>
      </c>
      <c r="G101" s="302">
        <v>22.082200264081997</v>
      </c>
      <c r="H101" s="302">
        <f t="shared" si="26"/>
        <v>26.366155502817662</v>
      </c>
      <c r="I101" s="303"/>
      <c r="J101" s="302">
        <v>5.0342588322781037</v>
      </c>
      <c r="K101" s="302">
        <v>22.836609207139059</v>
      </c>
      <c r="L101" s="302">
        <f t="shared" si="27"/>
        <v>27.870868039417161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2.2019658892544514</v>
      </c>
      <c r="C102" s="302">
        <v>5.8729812446280469</v>
      </c>
      <c r="D102" s="302">
        <f t="shared" si="25"/>
        <v>8.0749471338824979</v>
      </c>
      <c r="E102" s="303"/>
      <c r="F102" s="302">
        <v>1.9403573374399239</v>
      </c>
      <c r="G102" s="302">
        <v>4.9051597006977525</v>
      </c>
      <c r="H102" s="302">
        <f t="shared" si="26"/>
        <v>6.8455170381376762</v>
      </c>
      <c r="I102" s="303"/>
      <c r="J102" s="302">
        <v>1.2727070810094323</v>
      </c>
      <c r="K102" s="302">
        <v>2.9290360951284282</v>
      </c>
      <c r="L102" s="302">
        <f t="shared" si="27"/>
        <v>4.2017431761378603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25.534948637239332</v>
      </c>
      <c r="C104" s="311">
        <f t="shared" ref="C104:D104" si="28">SUM(C94:C102)</f>
        <v>119.49305136276055</v>
      </c>
      <c r="D104" s="311">
        <f t="shared" si="28"/>
        <v>145.02799999999988</v>
      </c>
      <c r="E104" s="311"/>
      <c r="F104" s="311">
        <f t="shared" ref="F104:H104" si="29">SUM(F94:F102)</f>
        <v>29.179001027428921</v>
      </c>
      <c r="G104" s="311">
        <f t="shared" si="29"/>
        <v>106.17599897257124</v>
      </c>
      <c r="H104" s="311">
        <f t="shared" si="29"/>
        <v>135.35500000000016</v>
      </c>
      <c r="I104" s="311"/>
      <c r="J104" s="311">
        <f t="shared" ref="J104:L104" si="30">SUM(J94:J102)</f>
        <v>26.648269783368857</v>
      </c>
      <c r="K104" s="311">
        <f t="shared" si="30"/>
        <v>95.560730216631057</v>
      </c>
      <c r="L104" s="311">
        <f t="shared" si="30"/>
        <v>122.20899999999992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0.35153824595799871</v>
      </c>
      <c r="C111" s="302">
        <v>0.76987768023019632</v>
      </c>
      <c r="D111" s="302">
        <f>SUM(B111:C111)</f>
        <v>1.1214159261881951</v>
      </c>
      <c r="E111" s="303"/>
      <c r="F111" s="302">
        <v>0.45029329996647061</v>
      </c>
      <c r="G111" s="302">
        <v>0.63428109555723644</v>
      </c>
      <c r="H111" s="302">
        <f>SUM(F111:G111)</f>
        <v>1.084574395523707</v>
      </c>
      <c r="I111" s="303"/>
      <c r="J111" s="302">
        <v>0.50505002153192446</v>
      </c>
      <c r="K111" s="302">
        <v>0.62638207035677829</v>
      </c>
      <c r="L111" s="302">
        <f>SUM(J111:K111)</f>
        <v>1.1314320918887026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0.40776534282072441</v>
      </c>
      <c r="C112" s="302">
        <v>2.0541671162767057</v>
      </c>
      <c r="D112" s="302">
        <f t="shared" ref="D112:D119" si="31">SUM(B112:C112)</f>
        <v>2.4619324590974303</v>
      </c>
      <c r="E112" s="303"/>
      <c r="F112" s="302">
        <v>0.57891147261977272</v>
      </c>
      <c r="G112" s="302">
        <v>2.0475656071080257</v>
      </c>
      <c r="H112" s="302">
        <f t="shared" ref="H112:H119" si="32">SUM(F112:G112)</f>
        <v>2.6264770797277985</v>
      </c>
      <c r="I112" s="303"/>
      <c r="J112" s="302">
        <v>0.69147676303353178</v>
      </c>
      <c r="K112" s="302">
        <v>2.2218916490872487</v>
      </c>
      <c r="L112" s="302">
        <f t="shared" ref="L112:L119" si="33">SUM(J112:K112)</f>
        <v>2.9133684121207803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0.39116051061656631</v>
      </c>
      <c r="C113" s="302">
        <v>1.2815938213928371</v>
      </c>
      <c r="D113" s="302">
        <f t="shared" si="31"/>
        <v>1.6727543320094034</v>
      </c>
      <c r="E113" s="303"/>
      <c r="F113" s="302">
        <v>0.4815091055719577</v>
      </c>
      <c r="G113" s="302">
        <v>1.3396154937912566</v>
      </c>
      <c r="H113" s="302">
        <f t="shared" si="32"/>
        <v>1.8211245993632144</v>
      </c>
      <c r="I113" s="303"/>
      <c r="J113" s="302">
        <v>0.46719671689220688</v>
      </c>
      <c r="K113" s="302">
        <v>1.113710946136903</v>
      </c>
      <c r="L113" s="302">
        <f t="shared" si="33"/>
        <v>1.5809076630291099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0.93782693749069224</v>
      </c>
      <c r="C114" s="302">
        <v>0.4322919067568462</v>
      </c>
      <c r="D114" s="302">
        <f t="shared" si="31"/>
        <v>1.3701188442475385</v>
      </c>
      <c r="E114" s="303"/>
      <c r="F114" s="302">
        <v>0.89612059302066449</v>
      </c>
      <c r="G114" s="302">
        <v>0.40258344103214122</v>
      </c>
      <c r="H114" s="302">
        <f t="shared" si="32"/>
        <v>1.2987040340528058</v>
      </c>
      <c r="I114" s="303"/>
      <c r="J114" s="302">
        <v>0.55233407296879677</v>
      </c>
      <c r="K114" s="302">
        <v>0.33824292382562954</v>
      </c>
      <c r="L114" s="302">
        <f t="shared" si="33"/>
        <v>0.89057699679442637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4.8980906958499298E-2</v>
      </c>
      <c r="C115" s="302">
        <v>2.9115999039505787</v>
      </c>
      <c r="D115" s="302">
        <f t="shared" si="31"/>
        <v>2.9605808109090779</v>
      </c>
      <c r="E115" s="303"/>
      <c r="F115" s="302">
        <v>5.882361890368823E-2</v>
      </c>
      <c r="G115" s="302">
        <v>1.8863072859254733</v>
      </c>
      <c r="H115" s="302">
        <f t="shared" si="32"/>
        <v>1.9451309048291614</v>
      </c>
      <c r="I115" s="303"/>
      <c r="J115" s="302">
        <v>0.14083618366357836</v>
      </c>
      <c r="K115" s="302">
        <v>1.4444657833328987</v>
      </c>
      <c r="L115" s="302">
        <f t="shared" si="33"/>
        <v>1.585301966996477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5.7740348492551836E-2</v>
      </c>
      <c r="C116" s="302">
        <v>6.904853562865837E-2</v>
      </c>
      <c r="D116" s="302">
        <f t="shared" si="31"/>
        <v>0.1267888841212102</v>
      </c>
      <c r="E116" s="303"/>
      <c r="F116" s="302">
        <v>5.0763716252671967E-2</v>
      </c>
      <c r="G116" s="302">
        <v>5.2160841396563948E-2</v>
      </c>
      <c r="H116" s="302">
        <f t="shared" si="32"/>
        <v>0.10292455764923591</v>
      </c>
      <c r="I116" s="303"/>
      <c r="J116" s="302">
        <v>3.504674188192794E-2</v>
      </c>
      <c r="K116" s="302">
        <v>4.6555983556530053E-2</v>
      </c>
      <c r="L116" s="302">
        <f t="shared" si="33"/>
        <v>8.1602725438457993E-2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0.47287371770303932</v>
      </c>
      <c r="C117" s="302">
        <v>0.44295668143794731</v>
      </c>
      <c r="D117" s="302">
        <f t="shared" si="31"/>
        <v>0.91583039914098663</v>
      </c>
      <c r="E117" s="303"/>
      <c r="F117" s="302">
        <v>0.48448554982659403</v>
      </c>
      <c r="G117" s="302">
        <v>0.34432775341430949</v>
      </c>
      <c r="H117" s="302">
        <f t="shared" si="32"/>
        <v>0.82881330324090352</v>
      </c>
      <c r="I117" s="303"/>
      <c r="J117" s="302">
        <v>0.53978869212259095</v>
      </c>
      <c r="K117" s="302">
        <v>0.41857429618969766</v>
      </c>
      <c r="L117" s="302">
        <f t="shared" si="33"/>
        <v>0.95836298831228861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4.289480618695498E-2</v>
      </c>
      <c r="C118" s="302">
        <v>0.5652887504935119</v>
      </c>
      <c r="D118" s="302">
        <f t="shared" si="31"/>
        <v>0.60818355668046686</v>
      </c>
      <c r="E118" s="303"/>
      <c r="F118" s="302">
        <v>3.2991371645035072E-2</v>
      </c>
      <c r="G118" s="302">
        <v>0.35170177285317866</v>
      </c>
      <c r="H118" s="302">
        <f t="shared" si="32"/>
        <v>0.38469314449821373</v>
      </c>
      <c r="I118" s="303"/>
      <c r="J118" s="302">
        <v>2.2405544067021912E-2</v>
      </c>
      <c r="K118" s="302">
        <v>0.37779090728596121</v>
      </c>
      <c r="L118" s="302">
        <f t="shared" si="33"/>
        <v>0.4001964513529831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4.948699158383895E-2</v>
      </c>
      <c r="C119" s="302">
        <v>0.13990779602184439</v>
      </c>
      <c r="D119" s="302">
        <f t="shared" si="31"/>
        <v>0.18939478760568335</v>
      </c>
      <c r="E119" s="303"/>
      <c r="F119" s="302">
        <v>3.6845500590021188E-2</v>
      </c>
      <c r="G119" s="302">
        <v>8.1712480524934517E-2</v>
      </c>
      <c r="H119" s="302">
        <f t="shared" si="32"/>
        <v>0.1185579811149557</v>
      </c>
      <c r="I119" s="303"/>
      <c r="J119" s="302">
        <v>1.9340782466629122E-2</v>
      </c>
      <c r="K119" s="302">
        <v>4.4909921600143475E-2</v>
      </c>
      <c r="L119" s="302">
        <f t="shared" si="33"/>
        <v>6.4250704066772593E-2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2.760267807810866</v>
      </c>
      <c r="C121" s="311">
        <f t="shared" ref="C121:D121" si="34">SUM(C111:C119)</f>
        <v>8.6667321921891265</v>
      </c>
      <c r="D121" s="311">
        <f t="shared" si="34"/>
        <v>11.426999999999992</v>
      </c>
      <c r="E121" s="311"/>
      <c r="F121" s="311">
        <f t="shared" ref="F121:H121" si="35">SUM(F111:F119)</f>
        <v>3.070744228396876</v>
      </c>
      <c r="G121" s="311">
        <f t="shared" si="35"/>
        <v>7.140255771603119</v>
      </c>
      <c r="H121" s="311">
        <f t="shared" si="35"/>
        <v>10.210999999999995</v>
      </c>
      <c r="I121" s="311"/>
      <c r="J121" s="311">
        <f t="shared" ref="J121:L121" si="36">SUM(J111:J119)</f>
        <v>2.973475518628208</v>
      </c>
      <c r="K121" s="311">
        <f t="shared" si="36"/>
        <v>6.6325244813717914</v>
      </c>
      <c r="L121" s="311">
        <f t="shared" si="36"/>
        <v>9.6059999999999981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0.20592785302792868</v>
      </c>
      <c r="C128" s="302">
        <v>0.89558604688084442</v>
      </c>
      <c r="D128" s="302">
        <f>SUM(B128:C128)</f>
        <v>1.101513899908773</v>
      </c>
      <c r="E128" s="303"/>
      <c r="F128" s="302">
        <v>0.21081627932857214</v>
      </c>
      <c r="G128" s="302">
        <v>0.86917558954725616</v>
      </c>
      <c r="H128" s="302">
        <f>SUM(F128:G128)</f>
        <v>1.0799918688758283</v>
      </c>
      <c r="I128" s="303"/>
      <c r="J128" s="302">
        <v>0.23951579033740489</v>
      </c>
      <c r="K128" s="302">
        <v>0.98059007212308591</v>
      </c>
      <c r="L128" s="302">
        <f>SUM(J128:K128)</f>
        <v>1.2201058624604908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0.29118417351607101</v>
      </c>
      <c r="C129" s="302">
        <v>0.85072588635743251</v>
      </c>
      <c r="D129" s="302">
        <f t="shared" ref="D129:D136" si="37">SUM(B129:C129)</f>
        <v>1.1419100598735035</v>
      </c>
      <c r="E129" s="303"/>
      <c r="F129" s="302">
        <v>0.366773229656152</v>
      </c>
      <c r="G129" s="302">
        <v>0.85062897102791046</v>
      </c>
      <c r="H129" s="302">
        <f t="shared" ref="H129:H136" si="38">SUM(F129:G129)</f>
        <v>1.2174022006840626</v>
      </c>
      <c r="I129" s="303"/>
      <c r="J129" s="302">
        <v>0.46637738694270126</v>
      </c>
      <c r="K129" s="302">
        <v>0.91263617519127915</v>
      </c>
      <c r="L129" s="302">
        <f t="shared" ref="L129:L136" si="39">SUM(J129:K129)</f>
        <v>1.3790135621339803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0.66695792642566543</v>
      </c>
      <c r="C130" s="302">
        <v>0.87303717563958416</v>
      </c>
      <c r="D130" s="302">
        <f t="shared" si="37"/>
        <v>1.5399951020652496</v>
      </c>
      <c r="E130" s="303"/>
      <c r="F130" s="302">
        <v>0.8804868155145944</v>
      </c>
      <c r="G130" s="302">
        <v>0.87303834918216017</v>
      </c>
      <c r="H130" s="302">
        <f t="shared" si="38"/>
        <v>1.7535251646967547</v>
      </c>
      <c r="I130" s="303"/>
      <c r="J130" s="302">
        <v>1.3342735580859846</v>
      </c>
      <c r="K130" s="302">
        <v>0.7768877221760786</v>
      </c>
      <c r="L130" s="302">
        <f t="shared" si="39"/>
        <v>2.1111612802620634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0.69157221009261871</v>
      </c>
      <c r="C131" s="302">
        <v>0.32892387945286999</v>
      </c>
      <c r="D131" s="302">
        <f t="shared" si="37"/>
        <v>1.0204960895454886</v>
      </c>
      <c r="E131" s="303"/>
      <c r="F131" s="302">
        <v>0.77763189491689955</v>
      </c>
      <c r="G131" s="302">
        <v>0.62195544449287432</v>
      </c>
      <c r="H131" s="302">
        <f t="shared" si="38"/>
        <v>1.399587339409774</v>
      </c>
      <c r="I131" s="303"/>
      <c r="J131" s="302">
        <v>0.57650386362483219</v>
      </c>
      <c r="K131" s="302">
        <v>0.66094166253225728</v>
      </c>
      <c r="L131" s="302">
        <f t="shared" si="39"/>
        <v>1.2374455261570896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0.10381375561645691</v>
      </c>
      <c r="C132" s="302">
        <v>1.2523451177510632</v>
      </c>
      <c r="D132" s="302">
        <f t="shared" si="37"/>
        <v>1.3561588733675201</v>
      </c>
      <c r="E132" s="303"/>
      <c r="F132" s="302">
        <v>4.629564937598165E-2</v>
      </c>
      <c r="G132" s="302">
        <v>1.0432976161994845</v>
      </c>
      <c r="H132" s="302">
        <f t="shared" si="38"/>
        <v>1.0895932655754661</v>
      </c>
      <c r="I132" s="303"/>
      <c r="J132" s="302">
        <v>6.9338065320854209E-2</v>
      </c>
      <c r="K132" s="302">
        <v>1.1265484014595395</v>
      </c>
      <c r="L132" s="302">
        <f t="shared" si="39"/>
        <v>1.1958864667803937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0.189401438904996</v>
      </c>
      <c r="C133" s="302">
        <v>0.102818027272102</v>
      </c>
      <c r="D133" s="302">
        <f t="shared" si="37"/>
        <v>0.29221946617709799</v>
      </c>
      <c r="E133" s="303"/>
      <c r="F133" s="302">
        <v>0.18245085519846993</v>
      </c>
      <c r="G133" s="302">
        <v>0.10101013613093451</v>
      </c>
      <c r="H133" s="302">
        <f t="shared" si="38"/>
        <v>0.28346099132940444</v>
      </c>
      <c r="I133" s="303"/>
      <c r="J133" s="302">
        <v>0.2275425920774907</v>
      </c>
      <c r="K133" s="302">
        <v>9.6300385587027998E-2</v>
      </c>
      <c r="L133" s="302">
        <f t="shared" si="39"/>
        <v>0.32384297766451869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0.17069325476697303</v>
      </c>
      <c r="C134" s="302">
        <v>0.2357043477575928</v>
      </c>
      <c r="D134" s="302">
        <f>SUM(B134:C134)</f>
        <v>0.4063976025245658</v>
      </c>
      <c r="E134" s="303"/>
      <c r="F134" s="302">
        <v>0.16286262110465929</v>
      </c>
      <c r="G134" s="302">
        <v>0.43200304279173701</v>
      </c>
      <c r="H134" s="302">
        <f t="shared" si="38"/>
        <v>0.59486566389639628</v>
      </c>
      <c r="I134" s="303"/>
      <c r="J134" s="302">
        <v>0.17109205599338348</v>
      </c>
      <c r="K134" s="302">
        <v>0.38287661953350027</v>
      </c>
      <c r="L134" s="302">
        <f t="shared" si="39"/>
        <v>0.55396867552688378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8.4393778032376132E-2</v>
      </c>
      <c r="C135" s="302">
        <v>2.6774006971200701</v>
      </c>
      <c r="D135" s="302">
        <f t="shared" si="37"/>
        <v>2.7617944751524464</v>
      </c>
      <c r="E135" s="303"/>
      <c r="F135" s="302">
        <v>5.9910115471566286E-2</v>
      </c>
      <c r="G135" s="302">
        <v>2.1460697950065852</v>
      </c>
      <c r="H135" s="302">
        <f t="shared" si="38"/>
        <v>2.2059799104781517</v>
      </c>
      <c r="I135" s="303"/>
      <c r="J135" s="302">
        <v>6.4447150879965262E-2</v>
      </c>
      <c r="K135" s="302">
        <v>2.5322232754538865</v>
      </c>
      <c r="L135" s="302">
        <f t="shared" si="39"/>
        <v>2.5966704263338518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0.29934574244659018</v>
      </c>
      <c r="C136" s="302">
        <v>1.8191686889387293</v>
      </c>
      <c r="D136" s="302">
        <f t="shared" si="37"/>
        <v>2.1185144313853197</v>
      </c>
      <c r="E136" s="303"/>
      <c r="F136" s="302">
        <v>0.27981599500602566</v>
      </c>
      <c r="G136" s="302">
        <v>1.2387776000481416</v>
      </c>
      <c r="H136" s="302">
        <f t="shared" si="38"/>
        <v>1.5185935950541674</v>
      </c>
      <c r="I136" s="303"/>
      <c r="J136" s="302">
        <v>0.22441100762985239</v>
      </c>
      <c r="K136" s="302">
        <v>0.95549421505087617</v>
      </c>
      <c r="L136" s="302">
        <f t="shared" si="39"/>
        <v>1.1799052226807285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2.7032901328296757</v>
      </c>
      <c r="C138" s="311">
        <f t="shared" ref="C138" si="40">SUM(C128:C136)</f>
        <v>9.0357098671702882</v>
      </c>
      <c r="D138" s="311">
        <f>SUM(D128:D136)</f>
        <v>11.738999999999965</v>
      </c>
      <c r="E138" s="311"/>
      <c r="F138" s="311">
        <f t="shared" ref="F138:H138" si="41">SUM(F128:F136)</f>
        <v>2.9670434555729215</v>
      </c>
      <c r="G138" s="311">
        <f t="shared" si="41"/>
        <v>8.1759565444270841</v>
      </c>
      <c r="H138" s="311">
        <f t="shared" si="41"/>
        <v>11.143000000000004</v>
      </c>
      <c r="I138" s="311"/>
      <c r="J138" s="311">
        <f t="shared" ref="J138:L138" si="42">SUM(J128:J136)</f>
        <v>3.3735014708924691</v>
      </c>
      <c r="K138" s="311">
        <f t="shared" si="42"/>
        <v>8.4244985291075327</v>
      </c>
      <c r="L138" s="311">
        <f t="shared" si="42"/>
        <v>11.798000000000002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1.9913685257630982</v>
      </c>
      <c r="C145" s="302">
        <v>5.0132228592857722</v>
      </c>
      <c r="D145" s="302">
        <f>SUM(B145:C145)</f>
        <v>7.0045913850488706</v>
      </c>
      <c r="E145" s="303"/>
      <c r="F145" s="302">
        <v>2.5369393430457245</v>
      </c>
      <c r="G145" s="302">
        <v>7.6756909615526601</v>
      </c>
      <c r="H145" s="302">
        <f>SUM(F145:G145)</f>
        <v>10.212630304598385</v>
      </c>
      <c r="I145" s="303"/>
      <c r="J145" s="302">
        <v>3.2018330641488504</v>
      </c>
      <c r="K145" s="302">
        <v>7.889799669420726</v>
      </c>
      <c r="L145" s="302">
        <f>SUM(J145:K145)</f>
        <v>11.091632733569575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1.2473636724864992</v>
      </c>
      <c r="C146" s="302">
        <v>8.6520240358321931</v>
      </c>
      <c r="D146" s="302">
        <f t="shared" ref="D146:D153" si="43">SUM(B146:C146)</f>
        <v>9.8993877083186916</v>
      </c>
      <c r="E146" s="303"/>
      <c r="F146" s="302">
        <v>1.678985246931064</v>
      </c>
      <c r="G146" s="302">
        <v>11.675883775843886</v>
      </c>
      <c r="H146" s="302">
        <f t="shared" ref="H146:H153" si="44">SUM(F146:G146)</f>
        <v>13.354869022774949</v>
      </c>
      <c r="I146" s="303"/>
      <c r="J146" s="302">
        <v>2.1802680661462857</v>
      </c>
      <c r="K146" s="302">
        <v>13.214980740041064</v>
      </c>
      <c r="L146" s="302">
        <f t="shared" ref="L146:L153" si="45">SUM(J146:K146)</f>
        <v>15.39524880618735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1.6348362616810783</v>
      </c>
      <c r="C147" s="302">
        <v>3.4286366889477677</v>
      </c>
      <c r="D147" s="302">
        <f t="shared" si="43"/>
        <v>5.0634729506288458</v>
      </c>
      <c r="E147" s="303"/>
      <c r="F147" s="302">
        <v>1.8897835514955674</v>
      </c>
      <c r="G147" s="302">
        <v>4.3199581048402118</v>
      </c>
      <c r="H147" s="302">
        <f t="shared" si="44"/>
        <v>6.2097416563357797</v>
      </c>
      <c r="I147" s="303"/>
      <c r="J147" s="302">
        <v>2.2479473701496531</v>
      </c>
      <c r="K147" s="302">
        <v>3.9731766301275031</v>
      </c>
      <c r="L147" s="302">
        <f t="shared" si="45"/>
        <v>6.2211240002771557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7.336243944734326</v>
      </c>
      <c r="C148" s="302">
        <v>2.0160366438365247</v>
      </c>
      <c r="D148" s="302">
        <f t="shared" si="43"/>
        <v>9.3522805885708511</v>
      </c>
      <c r="E148" s="303"/>
      <c r="F148" s="302">
        <v>6.7221347153217001</v>
      </c>
      <c r="G148" s="302">
        <v>2.1638071110233681</v>
      </c>
      <c r="H148" s="302">
        <f t="shared" si="44"/>
        <v>8.8859418263450678</v>
      </c>
      <c r="I148" s="303"/>
      <c r="J148" s="302">
        <v>5.373897046688767</v>
      </c>
      <c r="K148" s="302">
        <v>2.4910803157348949</v>
      </c>
      <c r="L148" s="302">
        <f t="shared" si="45"/>
        <v>7.8649773624236623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0.76439942402076522</v>
      </c>
      <c r="C149" s="302">
        <v>49.952276813601358</v>
      </c>
      <c r="D149" s="302">
        <f t="shared" si="43"/>
        <v>50.716676237622124</v>
      </c>
      <c r="E149" s="303"/>
      <c r="F149" s="302">
        <v>0.85727302214505752</v>
      </c>
      <c r="G149" s="302">
        <v>55.768613222684742</v>
      </c>
      <c r="H149" s="302">
        <f t="shared" si="44"/>
        <v>56.6258862448298</v>
      </c>
      <c r="I149" s="303"/>
      <c r="J149" s="302">
        <v>1.5224477855825125</v>
      </c>
      <c r="K149" s="302">
        <v>53.261789009151713</v>
      </c>
      <c r="L149" s="302">
        <f t="shared" si="45"/>
        <v>54.784236794734227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0.12557254442378077</v>
      </c>
      <c r="C150" s="302">
        <v>0.12980829820208806</v>
      </c>
      <c r="D150" s="302">
        <f t="shared" si="43"/>
        <v>0.2553808426258688</v>
      </c>
      <c r="E150" s="303"/>
      <c r="F150" s="302">
        <v>0.11526412934798394</v>
      </c>
      <c r="G150" s="302">
        <v>0.14278898549571062</v>
      </c>
      <c r="H150" s="302">
        <f t="shared" si="44"/>
        <v>0.25805311484369453</v>
      </c>
      <c r="I150" s="303"/>
      <c r="J150" s="302">
        <v>0.13889294559875634</v>
      </c>
      <c r="K150" s="302">
        <v>0.16438690403252046</v>
      </c>
      <c r="L150" s="302">
        <f t="shared" si="45"/>
        <v>0.3032798496312768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1.1313038388678145</v>
      </c>
      <c r="C151" s="302">
        <v>0.97745440381510418</v>
      </c>
      <c r="D151" s="302">
        <f t="shared" si="43"/>
        <v>2.1087582426829186</v>
      </c>
      <c r="E151" s="303"/>
      <c r="F151" s="302">
        <v>1.0757804324945455</v>
      </c>
      <c r="G151" s="302">
        <v>1.0578296149186699</v>
      </c>
      <c r="H151" s="302">
        <f t="shared" si="44"/>
        <v>2.1336100474132156</v>
      </c>
      <c r="I151" s="303"/>
      <c r="J151" s="302">
        <v>1.2069428511388431</v>
      </c>
      <c r="K151" s="302">
        <v>1.2720024448851037</v>
      </c>
      <c r="L151" s="302">
        <f t="shared" si="45"/>
        <v>2.4789452960239471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0.11937870295725317</v>
      </c>
      <c r="C152" s="302">
        <v>8.0896303845887978</v>
      </c>
      <c r="D152" s="302">
        <f t="shared" si="43"/>
        <v>8.2090090875460504</v>
      </c>
      <c r="E152" s="303"/>
      <c r="F152" s="302">
        <v>0.10186897688117927</v>
      </c>
      <c r="G152" s="302">
        <v>8.2674153277584139</v>
      </c>
      <c r="H152" s="302">
        <f t="shared" si="44"/>
        <v>8.3692843046395939</v>
      </c>
      <c r="I152" s="303"/>
      <c r="J152" s="302">
        <v>0.16136052252566674</v>
      </c>
      <c r="K152" s="302">
        <v>10.541352518839018</v>
      </c>
      <c r="L152" s="302">
        <f t="shared" si="45"/>
        <v>10.702713041364685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1.3843360483853007</v>
      </c>
      <c r="C153" s="302">
        <v>5.8311069085704004</v>
      </c>
      <c r="D153" s="302">
        <f t="shared" si="43"/>
        <v>7.2154429569557008</v>
      </c>
      <c r="E153" s="303"/>
      <c r="F153" s="302">
        <v>0.93786145246490416</v>
      </c>
      <c r="G153" s="302">
        <v>6.0991220257547134</v>
      </c>
      <c r="H153" s="302">
        <f t="shared" si="44"/>
        <v>7.0369834782196179</v>
      </c>
      <c r="I153" s="303"/>
      <c r="J153" s="302">
        <v>0.81418968203771003</v>
      </c>
      <c r="K153" s="302">
        <v>6.8976524337503946</v>
      </c>
      <c r="L153" s="302">
        <f t="shared" si="45"/>
        <v>7.7118421157881043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15.734802963319916</v>
      </c>
      <c r="C155" s="311">
        <f t="shared" ref="C155:D155" si="46">SUM(C145:C153)</f>
        <v>84.090197036680024</v>
      </c>
      <c r="D155" s="311">
        <f t="shared" si="46"/>
        <v>99.824999999999918</v>
      </c>
      <c r="E155" s="311"/>
      <c r="F155" s="311">
        <f t="shared" ref="F155:H155" si="47">SUM(F145:F153)</f>
        <v>15.915890870127729</v>
      </c>
      <c r="G155" s="311">
        <f t="shared" si="47"/>
        <v>97.171109129872377</v>
      </c>
      <c r="H155" s="311">
        <f t="shared" si="47"/>
        <v>113.0870000000001</v>
      </c>
      <c r="I155" s="311"/>
      <c r="J155" s="311">
        <f t="shared" ref="J155:L155" si="48">SUM(J145:J153)</f>
        <v>16.847779334017044</v>
      </c>
      <c r="K155" s="311">
        <f t="shared" si="48"/>
        <v>99.70622066598294</v>
      </c>
      <c r="L155" s="311">
        <f t="shared" si="48"/>
        <v>116.55399999999999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9.7687480333537238</v>
      </c>
      <c r="C162" s="302">
        <v>24.274418625286941</v>
      </c>
      <c r="D162" s="302">
        <f>SUM(B162:C162)</f>
        <v>34.043166658640665</v>
      </c>
      <c r="E162" s="303"/>
      <c r="F162" s="302">
        <v>13.560220794980118</v>
      </c>
      <c r="G162" s="302">
        <v>25.178415858766385</v>
      </c>
      <c r="H162" s="302">
        <f>SUM(F162:G162)</f>
        <v>38.738636653746504</v>
      </c>
      <c r="I162" s="303"/>
      <c r="J162" s="302">
        <v>17.640045139580195</v>
      </c>
      <c r="K162" s="302">
        <v>28.093289385092358</v>
      </c>
      <c r="L162" s="302">
        <f>SUM(J162:K162)</f>
        <v>45.733334524672557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10.05163011311449</v>
      </c>
      <c r="C163" s="302">
        <v>12.620766457011204</v>
      </c>
      <c r="D163" s="302">
        <f t="shared" ref="D163:D170" si="49">SUM(B163:C163)</f>
        <v>22.672396570125692</v>
      </c>
      <c r="E163" s="303"/>
      <c r="F163" s="302">
        <v>13.181402243538603</v>
      </c>
      <c r="G163" s="302">
        <v>14.676221907576485</v>
      </c>
      <c r="H163" s="302">
        <f t="shared" ref="H163:H170" si="50">SUM(F163:G163)</f>
        <v>27.85762415111509</v>
      </c>
      <c r="I163" s="303"/>
      <c r="J163" s="302">
        <v>16.595584592095932</v>
      </c>
      <c r="K163" s="302">
        <v>18.70406524562928</v>
      </c>
      <c r="L163" s="302">
        <f t="shared" ref="L163:L170" si="51">SUM(J163:K163)</f>
        <v>35.299649837725212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8.4919950234378554</v>
      </c>
      <c r="C164" s="302">
        <v>12.419633641579507</v>
      </c>
      <c r="D164" s="302">
        <f t="shared" si="49"/>
        <v>20.911628665017361</v>
      </c>
      <c r="E164" s="303"/>
      <c r="F164" s="302">
        <v>9.9262752512069774</v>
      </c>
      <c r="G164" s="302">
        <v>13.680203756325428</v>
      </c>
      <c r="H164" s="302">
        <f t="shared" si="50"/>
        <v>23.606479007532407</v>
      </c>
      <c r="I164" s="303"/>
      <c r="J164" s="302">
        <v>10.811319923505478</v>
      </c>
      <c r="K164" s="302">
        <v>13.986407771919923</v>
      </c>
      <c r="L164" s="302">
        <f t="shared" si="51"/>
        <v>24.797727695425401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18.167642454456811</v>
      </c>
      <c r="C165" s="302">
        <v>9.2941833021840043</v>
      </c>
      <c r="D165" s="302">
        <f t="shared" si="49"/>
        <v>27.461825756640813</v>
      </c>
      <c r="E165" s="303"/>
      <c r="F165" s="302">
        <v>17.884860965609988</v>
      </c>
      <c r="G165" s="302">
        <v>10.613775944139778</v>
      </c>
      <c r="H165" s="302">
        <f t="shared" si="50"/>
        <v>28.498636909749766</v>
      </c>
      <c r="I165" s="303"/>
      <c r="J165" s="302">
        <v>15.035270653349272</v>
      </c>
      <c r="K165" s="302">
        <v>12.412270393735364</v>
      </c>
      <c r="L165" s="302">
        <f t="shared" si="51"/>
        <v>27.447541047084634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2.2438305551798927</v>
      </c>
      <c r="C166" s="302">
        <v>25.810066644740619</v>
      </c>
      <c r="D166" s="302">
        <f t="shared" si="49"/>
        <v>28.053897199920513</v>
      </c>
      <c r="E166" s="303"/>
      <c r="F166" s="302">
        <v>2.4581180653520978</v>
      </c>
      <c r="G166" s="302">
        <v>20.389820905976599</v>
      </c>
      <c r="H166" s="302">
        <f t="shared" si="50"/>
        <v>22.847938971328695</v>
      </c>
      <c r="I166" s="303"/>
      <c r="J166" s="302">
        <v>2.7625358879305297</v>
      </c>
      <c r="K166" s="302">
        <v>19.466611603695799</v>
      </c>
      <c r="L166" s="302">
        <f t="shared" si="51"/>
        <v>22.229147491626328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1.6750542856413029</v>
      </c>
      <c r="C167" s="302">
        <v>0.53721393279225116</v>
      </c>
      <c r="D167" s="302">
        <f t="shared" si="49"/>
        <v>2.2122682184335538</v>
      </c>
      <c r="E167" s="303"/>
      <c r="F167" s="302">
        <v>1.7880063982909444</v>
      </c>
      <c r="G167" s="302">
        <v>0.56147570460875329</v>
      </c>
      <c r="H167" s="302">
        <f t="shared" si="50"/>
        <v>2.3494821028996977</v>
      </c>
      <c r="I167" s="303"/>
      <c r="J167" s="302">
        <v>2.4841126210729128</v>
      </c>
      <c r="K167" s="302">
        <v>0.66822785256598416</v>
      </c>
      <c r="L167" s="302">
        <f t="shared" si="51"/>
        <v>3.1523404736388967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47.822965674782935</v>
      </c>
      <c r="C168" s="302">
        <v>26.618190022968175</v>
      </c>
      <c r="D168" s="302">
        <f t="shared" si="49"/>
        <v>74.441155697751114</v>
      </c>
      <c r="E168" s="303"/>
      <c r="F168" s="302">
        <v>42.608123115554974</v>
      </c>
      <c r="G168" s="302">
        <v>26.640200683651486</v>
      </c>
      <c r="H168" s="302">
        <f t="shared" si="50"/>
        <v>69.24832379920646</v>
      </c>
      <c r="I168" s="303"/>
      <c r="J168" s="302">
        <v>35.851980691998769</v>
      </c>
      <c r="K168" s="302">
        <v>24.861907146513147</v>
      </c>
      <c r="L168" s="302">
        <f t="shared" si="51"/>
        <v>60.713887838511916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4.9797552332060659</v>
      </c>
      <c r="C169" s="302">
        <v>19.001592213412518</v>
      </c>
      <c r="D169" s="302">
        <f t="shared" si="49"/>
        <v>23.981347446618585</v>
      </c>
      <c r="E169" s="303"/>
      <c r="F169" s="302">
        <v>4.3308488359509392</v>
      </c>
      <c r="G169" s="302">
        <v>15.601825729798954</v>
      </c>
      <c r="H169" s="302">
        <f t="shared" si="50"/>
        <v>19.932674565749892</v>
      </c>
      <c r="I169" s="303"/>
      <c r="J169" s="302">
        <v>7.1419259949810199</v>
      </c>
      <c r="K169" s="302">
        <v>16.038935415289505</v>
      </c>
      <c r="L169" s="302">
        <f t="shared" si="51"/>
        <v>23.180861410270523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13.034999110966149</v>
      </c>
      <c r="C170" s="302">
        <v>18.389314675885569</v>
      </c>
      <c r="D170" s="302">
        <f t="shared" si="49"/>
        <v>31.424313786851719</v>
      </c>
      <c r="E170" s="303"/>
      <c r="F170" s="302">
        <v>10.366081503679231</v>
      </c>
      <c r="G170" s="302">
        <v>14.510122334992179</v>
      </c>
      <c r="H170" s="302">
        <f t="shared" si="50"/>
        <v>24.876203838671408</v>
      </c>
      <c r="I170" s="303"/>
      <c r="J170" s="302">
        <v>8.693392964648698</v>
      </c>
      <c r="K170" s="302">
        <v>11.313116716395824</v>
      </c>
      <c r="L170" s="302">
        <f t="shared" si="51"/>
        <v>20.00650968104452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116.23662048413922</v>
      </c>
      <c r="C172" s="311">
        <f t="shared" ref="C172:D172" si="52">SUM(C162:C170)</f>
        <v>148.9653795158608</v>
      </c>
      <c r="D172" s="311">
        <f t="shared" si="52"/>
        <v>265.20200000000006</v>
      </c>
      <c r="E172" s="311"/>
      <c r="F172" s="311">
        <f t="shared" ref="F172:H172" si="53">SUM(F162:F170)</f>
        <v>116.10393717416387</v>
      </c>
      <c r="G172" s="311">
        <f t="shared" si="53"/>
        <v>141.85206282583604</v>
      </c>
      <c r="H172" s="311">
        <f t="shared" si="53"/>
        <v>257.9559999999999</v>
      </c>
      <c r="I172" s="311"/>
      <c r="J172" s="311">
        <f t="shared" ref="J172:L172" si="54">SUM(J162:J170)</f>
        <v>117.01616846916281</v>
      </c>
      <c r="K172" s="311">
        <f t="shared" si="54"/>
        <v>145.5448315308372</v>
      </c>
      <c r="L172" s="311">
        <f t="shared" si="54"/>
        <v>262.56099999999998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1.4809519789686951</v>
      </c>
      <c r="C179" s="302">
        <v>6.2773159178790339</v>
      </c>
      <c r="D179" s="302">
        <f>SUM(B179:C179)</f>
        <v>7.7582678968477286</v>
      </c>
      <c r="E179" s="303"/>
      <c r="F179" s="302">
        <v>2.1152579350484091</v>
      </c>
      <c r="G179" s="302">
        <v>7.906515584132487</v>
      </c>
      <c r="H179" s="302">
        <f>SUM(F179:G179)</f>
        <v>10.021773519180897</v>
      </c>
      <c r="I179" s="303"/>
      <c r="J179" s="302">
        <v>3.2136344566181823</v>
      </c>
      <c r="K179" s="302">
        <v>9.3542339584203056</v>
      </c>
      <c r="L179" s="302">
        <f>SUM(J179:K179)</f>
        <v>12.567868415038488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1.2461895901926856</v>
      </c>
      <c r="C180" s="302">
        <v>3.888565962711271</v>
      </c>
      <c r="D180" s="302">
        <f t="shared" ref="D180:D187" si="55">SUM(B180:C180)</f>
        <v>5.1347555529039566</v>
      </c>
      <c r="E180" s="303"/>
      <c r="F180" s="302">
        <v>1.9778165107603258</v>
      </c>
      <c r="G180" s="302">
        <v>5.3494747897285846</v>
      </c>
      <c r="H180" s="302">
        <f t="shared" ref="H180:H187" si="56">SUM(F180:G180)</f>
        <v>7.3272913004889109</v>
      </c>
      <c r="I180" s="303"/>
      <c r="J180" s="302">
        <v>2.9003753905977683</v>
      </c>
      <c r="K180" s="302">
        <v>7.2252448659255917</v>
      </c>
      <c r="L180" s="302">
        <f t="shared" ref="L180:L187" si="57">SUM(J180:K180)</f>
        <v>10.12562025652336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1.3910838721326244</v>
      </c>
      <c r="C181" s="302">
        <v>3.7027813786146564</v>
      </c>
      <c r="D181" s="302">
        <f t="shared" si="55"/>
        <v>5.0938652507472808</v>
      </c>
      <c r="E181" s="303"/>
      <c r="F181" s="302">
        <v>1.8620438746299985</v>
      </c>
      <c r="G181" s="302">
        <v>4.6016962367163927</v>
      </c>
      <c r="H181" s="302">
        <f t="shared" si="56"/>
        <v>6.4637401113463913</v>
      </c>
      <c r="I181" s="303"/>
      <c r="J181" s="302">
        <v>2.3344902782401387</v>
      </c>
      <c r="K181" s="302">
        <v>4.7533965490528916</v>
      </c>
      <c r="L181" s="302">
        <f t="shared" si="57"/>
        <v>7.0878868272930298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6.8345739306252025</v>
      </c>
      <c r="C182" s="302">
        <v>3.8771423486408185</v>
      </c>
      <c r="D182" s="302">
        <f t="shared" si="55"/>
        <v>10.711716279266021</v>
      </c>
      <c r="E182" s="303"/>
      <c r="F182" s="302">
        <v>7.1706150789446248</v>
      </c>
      <c r="G182" s="302">
        <v>5.0804668646335385</v>
      </c>
      <c r="H182" s="302">
        <f t="shared" si="56"/>
        <v>12.251081943578164</v>
      </c>
      <c r="I182" s="303"/>
      <c r="J182" s="302">
        <v>6.966455473469062</v>
      </c>
      <c r="K182" s="302">
        <v>5.9917336441530118</v>
      </c>
      <c r="L182" s="302">
        <f t="shared" si="57"/>
        <v>12.958189117622073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0.14912651583085643</v>
      </c>
      <c r="C183" s="302">
        <v>6.2352931251991004</v>
      </c>
      <c r="D183" s="302">
        <f t="shared" si="55"/>
        <v>6.3844196410299565</v>
      </c>
      <c r="E183" s="303"/>
      <c r="F183" s="302">
        <v>0.18450307844513053</v>
      </c>
      <c r="G183" s="302">
        <v>4.6212074447279967</v>
      </c>
      <c r="H183" s="302">
        <f t="shared" si="56"/>
        <v>4.8057105231731274</v>
      </c>
      <c r="I183" s="303"/>
      <c r="J183" s="302">
        <v>0.34378745932699445</v>
      </c>
      <c r="K183" s="302">
        <v>4.2425172442062502</v>
      </c>
      <c r="L183" s="302">
        <f t="shared" si="57"/>
        <v>4.5863047035332443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2.5202802206583135</v>
      </c>
      <c r="C184" s="302">
        <v>2.239866710102735</v>
      </c>
      <c r="D184" s="302">
        <f t="shared" si="55"/>
        <v>4.7601469307610484</v>
      </c>
      <c r="E184" s="303"/>
      <c r="F184" s="302">
        <v>3.4187018706224133</v>
      </c>
      <c r="G184" s="302">
        <v>2.8990062759099442</v>
      </c>
      <c r="H184" s="302">
        <f t="shared" si="56"/>
        <v>6.3177081465323575</v>
      </c>
      <c r="I184" s="303"/>
      <c r="J184" s="302">
        <v>3.7411234726989799</v>
      </c>
      <c r="K184" s="302">
        <v>3.5707677299888601</v>
      </c>
      <c r="L184" s="302">
        <f t="shared" si="57"/>
        <v>7.31189120268784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1.8321322075902167</v>
      </c>
      <c r="C185" s="302">
        <v>1.7039874911393782</v>
      </c>
      <c r="D185" s="302">
        <f t="shared" si="55"/>
        <v>3.5361196987295949</v>
      </c>
      <c r="E185" s="303"/>
      <c r="F185" s="302">
        <v>1.8664028606903722</v>
      </c>
      <c r="G185" s="302">
        <v>1.9457099018935002</v>
      </c>
      <c r="H185" s="302">
        <f t="shared" si="56"/>
        <v>3.8121127625838724</v>
      </c>
      <c r="I185" s="303"/>
      <c r="J185" s="302">
        <v>2.4702209826118544</v>
      </c>
      <c r="K185" s="302">
        <v>2.6518154746615399</v>
      </c>
      <c r="L185" s="302">
        <f t="shared" si="57"/>
        <v>5.1220364572733939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1.4201435090594519</v>
      </c>
      <c r="C186" s="302">
        <v>39.903715717786966</v>
      </c>
      <c r="D186" s="302">
        <f t="shared" si="55"/>
        <v>41.323859226846416</v>
      </c>
      <c r="E186" s="303"/>
      <c r="F186" s="302">
        <v>1.6827350749695638</v>
      </c>
      <c r="G186" s="302">
        <v>39.696524280044827</v>
      </c>
      <c r="H186" s="302">
        <f t="shared" si="56"/>
        <v>41.379259355014391</v>
      </c>
      <c r="I186" s="303"/>
      <c r="J186" s="302">
        <v>3.3823581294599308</v>
      </c>
      <c r="K186" s="302">
        <v>45.354612523458599</v>
      </c>
      <c r="L186" s="302">
        <f t="shared" si="57"/>
        <v>48.736970652918529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4.3720918777883631</v>
      </c>
      <c r="C187" s="302">
        <v>14.900757645079608</v>
      </c>
      <c r="D187" s="302">
        <f t="shared" si="55"/>
        <v>19.272849522867972</v>
      </c>
      <c r="E187" s="303"/>
      <c r="F187" s="302">
        <v>3.6024746108398502</v>
      </c>
      <c r="G187" s="302">
        <v>13.090847727261949</v>
      </c>
      <c r="H187" s="302">
        <f t="shared" si="56"/>
        <v>16.693322338101797</v>
      </c>
      <c r="I187" s="303"/>
      <c r="J187" s="302">
        <v>4.3340516307234411</v>
      </c>
      <c r="K187" s="302">
        <v>12.212180736386555</v>
      </c>
      <c r="L187" s="302">
        <f t="shared" si="57"/>
        <v>16.546232367109997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21.246573702846412</v>
      </c>
      <c r="C189" s="311">
        <f t="shared" ref="C189:D189" si="58">SUM(C179:C187)</f>
        <v>82.729426297153566</v>
      </c>
      <c r="D189" s="311">
        <f t="shared" si="58"/>
        <v>103.97599999999997</v>
      </c>
      <c r="E189" s="311"/>
      <c r="F189" s="311">
        <f t="shared" ref="F189:H189" si="59">SUM(F179:F187)</f>
        <v>23.880550894950687</v>
      </c>
      <c r="G189" s="311">
        <f t="shared" si="59"/>
        <v>85.191449105049216</v>
      </c>
      <c r="H189" s="311">
        <f t="shared" si="59"/>
        <v>109.0719999999999</v>
      </c>
      <c r="I189" s="311"/>
      <c r="J189" s="311">
        <f t="shared" ref="J189:L189" si="60">SUM(J179:J187)</f>
        <v>29.686497273746351</v>
      </c>
      <c r="K189" s="311">
        <f t="shared" si="60"/>
        <v>95.356502726253609</v>
      </c>
      <c r="L189" s="311">
        <f t="shared" si="60"/>
        <v>125.04299999999996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5.3483917490926611</v>
      </c>
      <c r="C196" s="302">
        <v>6.0483530517052273</v>
      </c>
      <c r="D196" s="302">
        <f>SUM(B196:C196)</f>
        <v>11.396744800797888</v>
      </c>
      <c r="E196" s="303"/>
      <c r="F196" s="302">
        <v>7.2085197289134264</v>
      </c>
      <c r="G196" s="302">
        <v>7.3615454159543239</v>
      </c>
      <c r="H196" s="302">
        <f>SUM(F196:G196)</f>
        <v>14.570065144867751</v>
      </c>
      <c r="I196" s="303"/>
      <c r="J196" s="302">
        <v>10.274941287130771</v>
      </c>
      <c r="K196" s="302">
        <v>11.297457526273242</v>
      </c>
      <c r="L196" s="302">
        <f>SUM(J196:K196)</f>
        <v>21.572398813404014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1.5198782475541361</v>
      </c>
      <c r="C197" s="302">
        <v>1.652301002703839</v>
      </c>
      <c r="D197" s="302">
        <f t="shared" ref="D197:D204" si="61">SUM(B197:C197)</f>
        <v>3.1721792502579751</v>
      </c>
      <c r="E197" s="303"/>
      <c r="F197" s="302">
        <v>2.4682465951612427</v>
      </c>
      <c r="G197" s="302">
        <v>2.5133287330490326</v>
      </c>
      <c r="H197" s="302">
        <f t="shared" ref="H197:H204" si="62">SUM(F197:G197)</f>
        <v>4.9815753282102753</v>
      </c>
      <c r="I197" s="303"/>
      <c r="J197" s="302">
        <v>3.3034599851325219</v>
      </c>
      <c r="K197" s="302">
        <v>3.863808651928295</v>
      </c>
      <c r="L197" s="302">
        <f t="shared" ref="L197:L204" si="63">SUM(J197:K197)</f>
        <v>7.1672686370608165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1.6136465386363275</v>
      </c>
      <c r="C198" s="302">
        <v>1.6826943935320113</v>
      </c>
      <c r="D198" s="302">
        <f t="shared" si="61"/>
        <v>3.2963409321683388</v>
      </c>
      <c r="E198" s="303"/>
      <c r="F198" s="302">
        <v>2.3437820591377743</v>
      </c>
      <c r="G198" s="302">
        <v>2.2608231529278147</v>
      </c>
      <c r="H198" s="302">
        <f t="shared" si="62"/>
        <v>4.6046052120655894</v>
      </c>
      <c r="I198" s="303"/>
      <c r="J198" s="302">
        <v>3.2002714643661632</v>
      </c>
      <c r="K198" s="302">
        <v>3.1276037825151279</v>
      </c>
      <c r="L198" s="302">
        <f t="shared" si="63"/>
        <v>6.3278752468812911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3.5432052065316109</v>
      </c>
      <c r="C199" s="302">
        <v>1.5640827110235425</v>
      </c>
      <c r="D199" s="302">
        <f t="shared" si="61"/>
        <v>5.1072879175551531</v>
      </c>
      <c r="E199" s="303"/>
      <c r="F199" s="302">
        <v>4.4010202796513198</v>
      </c>
      <c r="G199" s="302">
        <v>1.8428866326345688</v>
      </c>
      <c r="H199" s="302">
        <f t="shared" si="62"/>
        <v>6.2439069122858886</v>
      </c>
      <c r="I199" s="303"/>
      <c r="J199" s="302">
        <v>5.7820872737250628</v>
      </c>
      <c r="K199" s="302">
        <v>2.9463457715324255</v>
      </c>
      <c r="L199" s="302">
        <f t="shared" si="63"/>
        <v>8.7284330452574892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3.7697491433668562</v>
      </c>
      <c r="C200" s="302">
        <v>8.1224877874535224</v>
      </c>
      <c r="D200" s="302">
        <f t="shared" si="61"/>
        <v>11.892236930820378</v>
      </c>
      <c r="E200" s="303"/>
      <c r="F200" s="302">
        <v>4.2646242587237086</v>
      </c>
      <c r="G200" s="302">
        <v>6.9251940428369609</v>
      </c>
      <c r="H200" s="302">
        <f t="shared" si="62"/>
        <v>11.18981830156067</v>
      </c>
      <c r="I200" s="303"/>
      <c r="J200" s="302">
        <v>4.6396521350195217</v>
      </c>
      <c r="K200" s="302">
        <v>5.9636399081808049</v>
      </c>
      <c r="L200" s="302">
        <f t="shared" si="63"/>
        <v>10.603292043200327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3.529244880555523</v>
      </c>
      <c r="C201" s="302">
        <v>0.75954283239747455</v>
      </c>
      <c r="D201" s="302">
        <f t="shared" si="61"/>
        <v>4.2887877129529972</v>
      </c>
      <c r="E201" s="303"/>
      <c r="F201" s="302">
        <v>3.8309682783819339</v>
      </c>
      <c r="G201" s="302">
        <v>0.96989718557116289</v>
      </c>
      <c r="H201" s="302">
        <f t="shared" si="62"/>
        <v>4.8008654639530963</v>
      </c>
      <c r="I201" s="303"/>
      <c r="J201" s="302">
        <v>4.6799006191016765</v>
      </c>
      <c r="K201" s="302">
        <v>1.1732850468054721</v>
      </c>
      <c r="L201" s="302">
        <f t="shared" si="63"/>
        <v>5.8531856659071488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4.6245693518758992</v>
      </c>
      <c r="C202" s="302">
        <v>3.0278346661612119</v>
      </c>
      <c r="D202" s="302">
        <f t="shared" si="61"/>
        <v>7.6524040180371111</v>
      </c>
      <c r="E202" s="303"/>
      <c r="F202" s="302">
        <v>5.3866591014746756</v>
      </c>
      <c r="G202" s="302">
        <v>3.3310282108897638</v>
      </c>
      <c r="H202" s="302">
        <f t="shared" si="62"/>
        <v>8.7176873123644398</v>
      </c>
      <c r="I202" s="303"/>
      <c r="J202" s="302">
        <v>7.4944800249128605</v>
      </c>
      <c r="K202" s="302">
        <v>4.6098573862080929</v>
      </c>
      <c r="L202" s="302">
        <f t="shared" si="63"/>
        <v>12.104337411120953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0.68059385703674169</v>
      </c>
      <c r="C203" s="302">
        <v>2.9307712600062303</v>
      </c>
      <c r="D203" s="302">
        <f t="shared" si="61"/>
        <v>3.6113651170429719</v>
      </c>
      <c r="E203" s="303"/>
      <c r="F203" s="302">
        <v>0.69853058022297077</v>
      </c>
      <c r="G203" s="302">
        <v>3.4622250417853273</v>
      </c>
      <c r="H203" s="302">
        <f t="shared" si="62"/>
        <v>4.1607556220082982</v>
      </c>
      <c r="I203" s="303"/>
      <c r="J203" s="302">
        <v>1.7066944546617488</v>
      </c>
      <c r="K203" s="302">
        <v>5.3900029858127105</v>
      </c>
      <c r="L203" s="302">
        <f t="shared" si="63"/>
        <v>7.0966974404744594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24.771983916671058</v>
      </c>
      <c r="C204" s="302">
        <v>17.847669403695967</v>
      </c>
      <c r="D204" s="302">
        <f t="shared" si="61"/>
        <v>42.619653320367021</v>
      </c>
      <c r="E204" s="303"/>
      <c r="F204" s="302">
        <v>26.54289854558667</v>
      </c>
      <c r="G204" s="302">
        <v>18.508822157097381</v>
      </c>
      <c r="H204" s="302">
        <f t="shared" si="62"/>
        <v>45.051720702684051</v>
      </c>
      <c r="I204" s="303"/>
      <c r="J204" s="302">
        <v>29.539825517440075</v>
      </c>
      <c r="K204" s="302">
        <v>20.741686179253488</v>
      </c>
      <c r="L204" s="302">
        <f t="shared" si="63"/>
        <v>50.281511696693563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49.401262891320812</v>
      </c>
      <c r="C206" s="311">
        <f t="shared" ref="C206:D206" si="64">SUM(C196:C204)</f>
        <v>43.635737108679024</v>
      </c>
      <c r="D206" s="311">
        <f t="shared" si="64"/>
        <v>93.036999999999836</v>
      </c>
      <c r="E206" s="311"/>
      <c r="F206" s="311">
        <f t="shared" ref="F206:H206" si="65">SUM(F196:F204)</f>
        <v>57.145249427253717</v>
      </c>
      <c r="G206" s="311">
        <f t="shared" si="65"/>
        <v>47.175750572746338</v>
      </c>
      <c r="H206" s="311">
        <f t="shared" si="65"/>
        <v>104.32100000000005</v>
      </c>
      <c r="I206" s="311"/>
      <c r="J206" s="311">
        <f t="shared" ref="J206:L206" si="66">SUM(J196:J204)</f>
        <v>70.621312761490401</v>
      </c>
      <c r="K206" s="311">
        <f t="shared" si="66"/>
        <v>59.113687238509655</v>
      </c>
      <c r="L206" s="311">
        <f t="shared" si="66"/>
        <v>129.73500000000007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0.17019820317719778</v>
      </c>
      <c r="C213" s="302">
        <v>0.45514001108337893</v>
      </c>
      <c r="D213" s="302">
        <f>SUM(B213:C213)</f>
        <v>0.62533821426057667</v>
      </c>
      <c r="E213" s="303"/>
      <c r="F213" s="302">
        <v>0.25673902128637072</v>
      </c>
      <c r="G213" s="302">
        <v>0.63189036917188279</v>
      </c>
      <c r="H213" s="302">
        <f>SUM(F213:G213)</f>
        <v>0.88862939045825351</v>
      </c>
      <c r="I213" s="303"/>
      <c r="J213" s="302">
        <v>0.25263428161876028</v>
      </c>
      <c r="K213" s="302">
        <v>0.66455642383045366</v>
      </c>
      <c r="L213" s="302">
        <f>SUM(J213:K213)</f>
        <v>0.91719070544921388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0.30409260554502576</v>
      </c>
      <c r="C214" s="302">
        <v>1.1081009203185817</v>
      </c>
      <c r="D214" s="302">
        <f t="shared" ref="D214:D221" si="67">SUM(B214:C214)</f>
        <v>1.4121935258636074</v>
      </c>
      <c r="E214" s="303"/>
      <c r="F214" s="302">
        <v>0.45953838323969243</v>
      </c>
      <c r="G214" s="302">
        <v>1.6685891767147247</v>
      </c>
      <c r="H214" s="302">
        <f t="shared" ref="H214:H221" si="68">SUM(F214:G214)</f>
        <v>2.1281275599544172</v>
      </c>
      <c r="I214" s="303"/>
      <c r="J214" s="302">
        <v>0.49093610751935646</v>
      </c>
      <c r="K214" s="302">
        <v>1.6843950496123421</v>
      </c>
      <c r="L214" s="302">
        <f t="shared" ref="L214:L221" si="69">SUM(J214:K214)</f>
        <v>2.1753311571316987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0.46899208699560574</v>
      </c>
      <c r="C215" s="302">
        <v>1.2346848548009095</v>
      </c>
      <c r="D215" s="302">
        <f t="shared" si="67"/>
        <v>1.7036769417965152</v>
      </c>
      <c r="E215" s="303"/>
      <c r="F215" s="302">
        <v>0.79187571914592958</v>
      </c>
      <c r="G215" s="302">
        <v>1.8512010393888183</v>
      </c>
      <c r="H215" s="302">
        <f t="shared" si="68"/>
        <v>2.6430767585347477</v>
      </c>
      <c r="I215" s="303"/>
      <c r="J215" s="302">
        <v>0.79520798228019751</v>
      </c>
      <c r="K215" s="302">
        <v>1.7460824043107561</v>
      </c>
      <c r="L215" s="302">
        <f t="shared" si="69"/>
        <v>2.5412903865909535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0.59305210089807558</v>
      </c>
      <c r="C216" s="302">
        <v>0.20677479479177238</v>
      </c>
      <c r="D216" s="302">
        <f t="shared" si="67"/>
        <v>0.79982689568984799</v>
      </c>
      <c r="E216" s="303"/>
      <c r="F216" s="302">
        <v>0.61206247386468027</v>
      </c>
      <c r="G216" s="302">
        <v>0.26979963720293926</v>
      </c>
      <c r="H216" s="302">
        <f t="shared" si="68"/>
        <v>0.88186211106761947</v>
      </c>
      <c r="I216" s="303"/>
      <c r="J216" s="302">
        <v>0.49518736591961715</v>
      </c>
      <c r="K216" s="302">
        <v>0.25473100525022213</v>
      </c>
      <c r="L216" s="302">
        <f t="shared" si="69"/>
        <v>0.74991837116983928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7.3461604447643658E-2</v>
      </c>
      <c r="C217" s="302">
        <v>0.4194618557488593</v>
      </c>
      <c r="D217" s="302">
        <f t="shared" si="67"/>
        <v>0.49292346019650296</v>
      </c>
      <c r="E217" s="303"/>
      <c r="F217" s="302">
        <v>0.13496001717287309</v>
      </c>
      <c r="G217" s="302">
        <v>0.46071347195885298</v>
      </c>
      <c r="H217" s="302">
        <f t="shared" si="68"/>
        <v>0.59567348913172613</v>
      </c>
      <c r="I217" s="303"/>
      <c r="J217" s="302">
        <v>0.15258816865139987</v>
      </c>
      <c r="K217" s="302">
        <v>0.41692553185265296</v>
      </c>
      <c r="L217" s="302">
        <f t="shared" si="69"/>
        <v>0.56951370050405281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0.31194525011974172</v>
      </c>
      <c r="C218" s="302">
        <v>0.10775394528795033</v>
      </c>
      <c r="D218" s="302">
        <f t="shared" si="67"/>
        <v>0.41969919540769207</v>
      </c>
      <c r="E218" s="303"/>
      <c r="F218" s="302">
        <v>0.32416916873197565</v>
      </c>
      <c r="G218" s="302">
        <v>0.15926803057168604</v>
      </c>
      <c r="H218" s="302">
        <f t="shared" si="68"/>
        <v>0.48343719930366169</v>
      </c>
      <c r="I218" s="303"/>
      <c r="J218" s="302">
        <v>0.33011226648902825</v>
      </c>
      <c r="K218" s="302">
        <v>0.18823898119335825</v>
      </c>
      <c r="L218" s="302">
        <f t="shared" si="69"/>
        <v>0.5183512476823865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0.20909824970264537</v>
      </c>
      <c r="C219" s="302">
        <v>0.19914658725290918</v>
      </c>
      <c r="D219" s="302">
        <f t="shared" si="67"/>
        <v>0.40824483695555458</v>
      </c>
      <c r="E219" s="303"/>
      <c r="F219" s="302">
        <v>0.21976121083715042</v>
      </c>
      <c r="G219" s="302">
        <v>0.24008066102891262</v>
      </c>
      <c r="H219" s="302">
        <f t="shared" si="68"/>
        <v>0.45984187186606307</v>
      </c>
      <c r="I219" s="303"/>
      <c r="J219" s="302">
        <v>0.22089807412936488</v>
      </c>
      <c r="K219" s="302">
        <v>0.30604070330258915</v>
      </c>
      <c r="L219" s="302">
        <f t="shared" si="69"/>
        <v>0.52693877743195405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4.9367483388810453E-2</v>
      </c>
      <c r="C220" s="302">
        <v>0.10311717984661149</v>
      </c>
      <c r="D220" s="302">
        <f t="shared" si="67"/>
        <v>0.15248466323542195</v>
      </c>
      <c r="E220" s="303"/>
      <c r="F220" s="302">
        <v>0.10844953572963362</v>
      </c>
      <c r="G220" s="302">
        <v>0.12572805267911841</v>
      </c>
      <c r="H220" s="302">
        <f t="shared" si="68"/>
        <v>0.23417758840875202</v>
      </c>
      <c r="I220" s="303"/>
      <c r="J220" s="302">
        <v>0.14047097785057436</v>
      </c>
      <c r="K220" s="302">
        <v>0.12722621320898611</v>
      </c>
      <c r="L220" s="302">
        <f t="shared" si="69"/>
        <v>0.26769719105956047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0.5605158023503608</v>
      </c>
      <c r="C221" s="302">
        <v>0.46109646424391043</v>
      </c>
      <c r="D221" s="302">
        <f t="shared" si="67"/>
        <v>1.0216122665942713</v>
      </c>
      <c r="E221" s="303"/>
      <c r="F221" s="302">
        <v>0.65378866873180919</v>
      </c>
      <c r="G221" s="302">
        <v>0.45338536254295875</v>
      </c>
      <c r="H221" s="302">
        <f t="shared" si="68"/>
        <v>1.107174031274768</v>
      </c>
      <c r="I221" s="303"/>
      <c r="J221" s="302">
        <v>0.60113796541048081</v>
      </c>
      <c r="K221" s="302">
        <v>0.53863049756985459</v>
      </c>
      <c r="L221" s="302">
        <f t="shared" si="69"/>
        <v>1.1397684629803355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2.7407233866251071</v>
      </c>
      <c r="C223" s="311">
        <f t="shared" ref="C223:D223" si="70">SUM(C213:C221)</f>
        <v>4.2952766133748836</v>
      </c>
      <c r="D223" s="311">
        <f t="shared" si="70"/>
        <v>7.0359999999999898</v>
      </c>
      <c r="E223" s="311"/>
      <c r="F223" s="311">
        <f t="shared" ref="F223:H223" si="71">SUM(F213:F221)</f>
        <v>3.5613441987401147</v>
      </c>
      <c r="G223" s="311">
        <f t="shared" si="71"/>
        <v>5.8606558012598944</v>
      </c>
      <c r="H223" s="311">
        <f t="shared" si="71"/>
        <v>9.4220000000000095</v>
      </c>
      <c r="I223" s="311"/>
      <c r="J223" s="311">
        <f t="shared" ref="J223:L223" si="72">SUM(J213:J221)</f>
        <v>3.4791731898687797</v>
      </c>
      <c r="K223" s="311">
        <f t="shared" si="72"/>
        <v>5.9268268101312138</v>
      </c>
      <c r="L223" s="311">
        <f t="shared" si="72"/>
        <v>9.4059999999999935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1.4943168568474494</v>
      </c>
      <c r="C230" s="302">
        <v>3.8051440848155629</v>
      </c>
      <c r="D230" s="302">
        <f>SUM(B230:C230)</f>
        <v>5.2994609416630123</v>
      </c>
      <c r="E230" s="303"/>
      <c r="F230" s="302">
        <v>1.832297442040828</v>
      </c>
      <c r="G230" s="302">
        <v>4.5609208272071768</v>
      </c>
      <c r="H230" s="302">
        <f>SUM(F230:G230)</f>
        <v>6.3932182692480044</v>
      </c>
      <c r="I230" s="303"/>
      <c r="J230" s="302">
        <v>2.346428742716733</v>
      </c>
      <c r="K230" s="302">
        <v>4.6834957260697987</v>
      </c>
      <c r="L230" s="302">
        <f>SUM(J230:K230)</f>
        <v>7.0299244687865317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2.7407811473391113</v>
      </c>
      <c r="C231" s="302">
        <v>12.955755038031805</v>
      </c>
      <c r="D231" s="302">
        <f t="shared" ref="D231:D238" si="73">SUM(B231:C231)</f>
        <v>15.696536185370917</v>
      </c>
      <c r="E231" s="303"/>
      <c r="F231" s="302">
        <v>3.7327006015442459</v>
      </c>
      <c r="G231" s="302">
        <v>15.550295268648565</v>
      </c>
      <c r="H231" s="302">
        <f t="shared" ref="H231:H238" si="74">SUM(F231:G231)</f>
        <v>19.28299587019281</v>
      </c>
      <c r="I231" s="303"/>
      <c r="J231" s="302">
        <v>4.9268026575017068</v>
      </c>
      <c r="K231" s="302">
        <v>17.339578731732828</v>
      </c>
      <c r="L231" s="302">
        <f t="shared" ref="L231:L238" si="75">SUM(J231:K231)</f>
        <v>22.266381389234535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2.2154140377598384</v>
      </c>
      <c r="C232" s="302">
        <v>4.6899523847567961</v>
      </c>
      <c r="D232" s="302">
        <f t="shared" si="73"/>
        <v>6.905366422516634</v>
      </c>
      <c r="E232" s="303"/>
      <c r="F232" s="302">
        <v>2.6379563484400976</v>
      </c>
      <c r="G232" s="302">
        <v>5.4202990924006453</v>
      </c>
      <c r="H232" s="302">
        <f t="shared" si="74"/>
        <v>8.0582554408407425</v>
      </c>
      <c r="I232" s="303"/>
      <c r="J232" s="302">
        <v>3.0226630266458372</v>
      </c>
      <c r="K232" s="302">
        <v>5.7528562266327921</v>
      </c>
      <c r="L232" s="302">
        <f t="shared" si="75"/>
        <v>8.7755192532786293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2.8544393436894913</v>
      </c>
      <c r="C233" s="302">
        <v>1.1302105658131196</v>
      </c>
      <c r="D233" s="302">
        <f t="shared" si="73"/>
        <v>3.9846499095026111</v>
      </c>
      <c r="E233" s="303"/>
      <c r="F233" s="302">
        <v>2.2190546451162714</v>
      </c>
      <c r="G233" s="302">
        <v>1.2909346237429662</v>
      </c>
      <c r="H233" s="302">
        <f t="shared" si="74"/>
        <v>3.5099892688592376</v>
      </c>
      <c r="I233" s="303"/>
      <c r="J233" s="302">
        <v>1.5785349046431756</v>
      </c>
      <c r="K233" s="302">
        <v>1.4116463721102992</v>
      </c>
      <c r="L233" s="302">
        <f t="shared" si="75"/>
        <v>2.990181276753475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0.14818859765788159</v>
      </c>
      <c r="C234" s="302">
        <v>1.940590117333288</v>
      </c>
      <c r="D234" s="302">
        <f t="shared" si="73"/>
        <v>2.0887787149911694</v>
      </c>
      <c r="E234" s="303"/>
      <c r="F234" s="302">
        <v>0.18458201507378685</v>
      </c>
      <c r="G234" s="302">
        <v>1.9747229829884554</v>
      </c>
      <c r="H234" s="302">
        <f t="shared" si="74"/>
        <v>2.1593049980622423</v>
      </c>
      <c r="I234" s="303"/>
      <c r="J234" s="302">
        <v>0.37448470035155912</v>
      </c>
      <c r="K234" s="302">
        <v>2.0889117567804742</v>
      </c>
      <c r="L234" s="302">
        <f t="shared" si="75"/>
        <v>2.4633964571320335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0.56186991597934655</v>
      </c>
      <c r="C235" s="302">
        <v>0.42168431479607105</v>
      </c>
      <c r="D235" s="302">
        <f t="shared" si="73"/>
        <v>0.98355423077541759</v>
      </c>
      <c r="E235" s="303"/>
      <c r="F235" s="302">
        <v>0.53758732041448742</v>
      </c>
      <c r="G235" s="302">
        <v>0.44578642405151386</v>
      </c>
      <c r="H235" s="302">
        <f t="shared" si="74"/>
        <v>0.98337374446600134</v>
      </c>
      <c r="I235" s="303"/>
      <c r="J235" s="302">
        <v>0.67666081913684706</v>
      </c>
      <c r="K235" s="302">
        <v>0.6789028714141202</v>
      </c>
      <c r="L235" s="302">
        <f t="shared" si="75"/>
        <v>1.3555636905509671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1.1291351457935135</v>
      </c>
      <c r="C236" s="302">
        <v>0.58599397255742303</v>
      </c>
      <c r="D236" s="302">
        <f t="shared" si="73"/>
        <v>1.7151291183509365</v>
      </c>
      <c r="E236" s="303"/>
      <c r="F236" s="302">
        <v>0.96148509923308056</v>
      </c>
      <c r="G236" s="302">
        <v>0.72177488279345647</v>
      </c>
      <c r="H236" s="302">
        <f t="shared" si="74"/>
        <v>1.683259982026537</v>
      </c>
      <c r="I236" s="303"/>
      <c r="J236" s="302">
        <v>1.0720957214858784</v>
      </c>
      <c r="K236" s="302">
        <v>1.0256012477799141</v>
      </c>
      <c r="L236" s="302">
        <f t="shared" si="75"/>
        <v>2.0976969692657925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7.4608812962159182E-2</v>
      </c>
      <c r="C237" s="302">
        <v>0.28046525102672137</v>
      </c>
      <c r="D237" s="302">
        <f t="shared" si="73"/>
        <v>0.35507406398888053</v>
      </c>
      <c r="E237" s="303"/>
      <c r="F237" s="302">
        <v>6.4629193430665727E-2</v>
      </c>
      <c r="G237" s="302">
        <v>0.37850198624967218</v>
      </c>
      <c r="H237" s="302">
        <f t="shared" si="74"/>
        <v>0.44313117968033788</v>
      </c>
      <c r="I237" s="303"/>
      <c r="J237" s="302">
        <v>9.4255918221632901E-2</v>
      </c>
      <c r="K237" s="302">
        <v>0.4621741395274605</v>
      </c>
      <c r="L237" s="302">
        <f t="shared" si="75"/>
        <v>0.55643005774909338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0.24186429762382647</v>
      </c>
      <c r="C238" s="302">
        <v>0.376586115216614</v>
      </c>
      <c r="D238" s="302">
        <f t="shared" si="73"/>
        <v>0.61845041284044044</v>
      </c>
      <c r="E238" s="303"/>
      <c r="F238" s="302">
        <v>0.17471497102103817</v>
      </c>
      <c r="G238" s="302">
        <v>0.3597562756029446</v>
      </c>
      <c r="H238" s="302">
        <f t="shared" si="74"/>
        <v>0.53447124662398271</v>
      </c>
      <c r="I238" s="303"/>
      <c r="J238" s="302">
        <v>0.17229167272748819</v>
      </c>
      <c r="K238" s="302">
        <v>0.35161476452146001</v>
      </c>
      <c r="L238" s="302">
        <f t="shared" si="75"/>
        <v>0.52390643724894814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11.46061815565262</v>
      </c>
      <c r="C240" s="311">
        <f t="shared" ref="C240:D240" si="76">SUM(C230:C238)</f>
        <v>26.186381844347402</v>
      </c>
      <c r="D240" s="311">
        <f t="shared" si="76"/>
        <v>37.64700000000002</v>
      </c>
      <c r="E240" s="311"/>
      <c r="F240" s="311">
        <f t="shared" ref="F240:H240" si="77">SUM(F230:F238)</f>
        <v>12.3450076363145</v>
      </c>
      <c r="G240" s="311">
        <f t="shared" si="77"/>
        <v>30.702992363685397</v>
      </c>
      <c r="H240" s="311">
        <f t="shared" si="77"/>
        <v>43.047999999999881</v>
      </c>
      <c r="I240" s="311"/>
      <c r="J240" s="311">
        <f t="shared" ref="J240:L240" si="78">SUM(J230:J238)</f>
        <v>14.264218163430856</v>
      </c>
      <c r="K240" s="311">
        <f t="shared" si="78"/>
        <v>33.79478183656915</v>
      </c>
      <c r="L240" s="311">
        <f t="shared" si="78"/>
        <v>48.059000000000005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2.1641078479851199</v>
      </c>
      <c r="C247" s="302">
        <v>4.5272036331319239</v>
      </c>
      <c r="D247" s="302">
        <f>SUM(B247:C247)</f>
        <v>6.6913114811170438</v>
      </c>
      <c r="E247" s="303"/>
      <c r="F247" s="302">
        <v>2.688777049653988</v>
      </c>
      <c r="G247" s="302">
        <v>4.9003999515140535</v>
      </c>
      <c r="H247" s="302">
        <f>SUM(F247:G247)</f>
        <v>7.5891770011680411</v>
      </c>
      <c r="I247" s="303"/>
      <c r="J247" s="302">
        <v>3.1159013605957622</v>
      </c>
      <c r="K247" s="302">
        <v>4.5016805539107425</v>
      </c>
      <c r="L247" s="302">
        <f>SUM(J247:K247)</f>
        <v>7.6175819145065047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2.8199531085217497</v>
      </c>
      <c r="C248" s="302">
        <v>6.0586331287758135</v>
      </c>
      <c r="D248" s="302">
        <f t="shared" ref="D248:D255" si="79">SUM(B248:C248)</f>
        <v>8.8785862372975632</v>
      </c>
      <c r="E248" s="303"/>
      <c r="F248" s="302">
        <v>3.8241224670117879</v>
      </c>
      <c r="G248" s="302">
        <v>6.9103639277955597</v>
      </c>
      <c r="H248" s="302">
        <f t="shared" ref="H248:H255" si="80">SUM(F248:G248)</f>
        <v>10.734486394807348</v>
      </c>
      <c r="I248" s="303"/>
      <c r="J248" s="302">
        <v>4.7801825048979936</v>
      </c>
      <c r="K248" s="302">
        <v>7.7263706230991325</v>
      </c>
      <c r="L248" s="302">
        <f t="shared" ref="L248:L255" si="81">SUM(J248:K248)</f>
        <v>12.506553127997126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4.6266563436033064</v>
      </c>
      <c r="C249" s="302">
        <v>6.5987284746029653</v>
      </c>
      <c r="D249" s="302">
        <f t="shared" si="79"/>
        <v>11.225384818206273</v>
      </c>
      <c r="E249" s="303"/>
      <c r="F249" s="302">
        <v>5.0332325620055309</v>
      </c>
      <c r="G249" s="302">
        <v>7.1657478899714535</v>
      </c>
      <c r="H249" s="302">
        <f t="shared" si="80"/>
        <v>12.198980451976984</v>
      </c>
      <c r="I249" s="303"/>
      <c r="J249" s="302">
        <v>5.1622134205597119</v>
      </c>
      <c r="K249" s="302">
        <v>6.0002683271318418</v>
      </c>
      <c r="L249" s="302">
        <f t="shared" si="81"/>
        <v>11.162481747691555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11.073964878403073</v>
      </c>
      <c r="C250" s="302">
        <v>4.4820561438372764</v>
      </c>
      <c r="D250" s="302">
        <f t="shared" si="79"/>
        <v>15.556021022240349</v>
      </c>
      <c r="E250" s="303"/>
      <c r="F250" s="302">
        <v>10.638835318720384</v>
      </c>
      <c r="G250" s="302">
        <v>4.9950579939683131</v>
      </c>
      <c r="H250" s="302">
        <f t="shared" si="80"/>
        <v>15.633893312688697</v>
      </c>
      <c r="I250" s="303"/>
      <c r="J250" s="302">
        <v>7.4300674099348019</v>
      </c>
      <c r="K250" s="302">
        <v>4.7077070722231475</v>
      </c>
      <c r="L250" s="302">
        <f t="shared" si="81"/>
        <v>12.137774482157949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0.14432084602594736</v>
      </c>
      <c r="C251" s="302">
        <v>0.46460886821612563</v>
      </c>
      <c r="D251" s="302">
        <f t="shared" si="79"/>
        <v>0.60892971424207298</v>
      </c>
      <c r="E251" s="303"/>
      <c r="F251" s="302">
        <v>0.12804464400688756</v>
      </c>
      <c r="G251" s="302">
        <v>0.37006909337830435</v>
      </c>
      <c r="H251" s="302">
        <f t="shared" si="80"/>
        <v>0.49811373738519193</v>
      </c>
      <c r="I251" s="303"/>
      <c r="J251" s="302">
        <v>0.18570008796599582</v>
      </c>
      <c r="K251" s="302">
        <v>0.30780873916653084</v>
      </c>
      <c r="L251" s="302">
        <f t="shared" si="81"/>
        <v>0.49350882713252664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0.31757320621460239</v>
      </c>
      <c r="C252" s="302">
        <v>0.15628682102256147</v>
      </c>
      <c r="D252" s="302">
        <f t="shared" si="79"/>
        <v>0.47386002723716386</v>
      </c>
      <c r="E252" s="303"/>
      <c r="F252" s="302">
        <v>0.2387898282393292</v>
      </c>
      <c r="G252" s="302">
        <v>0.18308794061293132</v>
      </c>
      <c r="H252" s="302">
        <f t="shared" si="80"/>
        <v>0.42187776885226053</v>
      </c>
      <c r="I252" s="303"/>
      <c r="J252" s="302">
        <v>0.29117566761535441</v>
      </c>
      <c r="K252" s="302">
        <v>0.23528146407058553</v>
      </c>
      <c r="L252" s="302">
        <f t="shared" si="81"/>
        <v>0.52645713168593988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2.9650783228798012</v>
      </c>
      <c r="C253" s="302">
        <v>1.6369044273271516</v>
      </c>
      <c r="D253" s="302">
        <f t="shared" si="79"/>
        <v>4.601982750206953</v>
      </c>
      <c r="E253" s="303"/>
      <c r="F253" s="302">
        <v>2.687915764719452</v>
      </c>
      <c r="G253" s="302">
        <v>1.6595820043389025</v>
      </c>
      <c r="H253" s="302">
        <f t="shared" si="80"/>
        <v>4.3474977690583545</v>
      </c>
      <c r="I253" s="303"/>
      <c r="J253" s="302">
        <v>2.9375855693936233</v>
      </c>
      <c r="K253" s="302">
        <v>2.0205645205787719</v>
      </c>
      <c r="L253" s="302">
        <f t="shared" si="81"/>
        <v>4.9581500899723956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6.4061134304213591E-2</v>
      </c>
      <c r="C254" s="302">
        <v>0.2793263884885645</v>
      </c>
      <c r="D254" s="302">
        <f t="shared" si="79"/>
        <v>0.34338752279277807</v>
      </c>
      <c r="E254" s="303"/>
      <c r="F254" s="302">
        <v>4.4200437583657527E-2</v>
      </c>
      <c r="G254" s="302">
        <v>0.33901247054344613</v>
      </c>
      <c r="H254" s="302">
        <f t="shared" si="80"/>
        <v>0.38321290812710368</v>
      </c>
      <c r="I254" s="303"/>
      <c r="J254" s="302">
        <v>6.9895830209953741E-2</v>
      </c>
      <c r="K254" s="302">
        <v>0.48781085708932326</v>
      </c>
      <c r="L254" s="302">
        <f t="shared" si="81"/>
        <v>0.55770668729927697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0.48001254611775995</v>
      </c>
      <c r="C255" s="302">
        <v>0.36852388054219343</v>
      </c>
      <c r="D255" s="302">
        <f t="shared" si="79"/>
        <v>0.84853642665995332</v>
      </c>
      <c r="E255" s="303"/>
      <c r="F255" s="302">
        <v>0.24295782353517806</v>
      </c>
      <c r="G255" s="302">
        <v>0.32080283240089685</v>
      </c>
      <c r="H255" s="302">
        <f t="shared" si="80"/>
        <v>0.56376065593607494</v>
      </c>
      <c r="I255" s="303"/>
      <c r="J255" s="302">
        <v>0.2472517902591255</v>
      </c>
      <c r="K255" s="302">
        <v>0.29353420129760532</v>
      </c>
      <c r="L255" s="302">
        <f t="shared" si="81"/>
        <v>0.54078599155673079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24.655728234055577</v>
      </c>
      <c r="C257" s="311">
        <f t="shared" ref="C257:D257" si="82">SUM(C247:C255)</f>
        <v>24.572271765944574</v>
      </c>
      <c r="D257" s="311">
        <f t="shared" si="82"/>
        <v>49.228000000000158</v>
      </c>
      <c r="E257" s="311"/>
      <c r="F257" s="311">
        <f t="shared" ref="F257:H257" si="83">SUM(F247:F255)</f>
        <v>25.526875895476195</v>
      </c>
      <c r="G257" s="311">
        <f t="shared" si="83"/>
        <v>26.844124104523861</v>
      </c>
      <c r="H257" s="311">
        <f t="shared" si="83"/>
        <v>52.371000000000059</v>
      </c>
      <c r="I257" s="311"/>
      <c r="J257" s="311">
        <f t="shared" ref="J257:L257" si="84">SUM(J247:J255)</f>
        <v>24.219973641432318</v>
      </c>
      <c r="K257" s="311">
        <f t="shared" si="84"/>
        <v>26.281026358567679</v>
      </c>
      <c r="L257" s="311">
        <f t="shared" si="84"/>
        <v>50.501000000000012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1.4569945112780933</v>
      </c>
      <c r="C264" s="302">
        <v>2.1219624951667462</v>
      </c>
      <c r="D264" s="302">
        <f>SUM(B264:C264)</f>
        <v>3.5789570064448393</v>
      </c>
      <c r="E264" s="303"/>
      <c r="F264" s="302">
        <v>1.6876146687097908</v>
      </c>
      <c r="G264" s="302">
        <v>3.3485683953409882</v>
      </c>
      <c r="H264" s="302">
        <f>SUM(F264:G264)</f>
        <v>5.0361830640507792</v>
      </c>
      <c r="I264" s="303"/>
      <c r="J264" s="302">
        <v>2.2751736922164749</v>
      </c>
      <c r="K264" s="302">
        <v>4.1560338493756088</v>
      </c>
      <c r="L264" s="302">
        <f>SUM(J264:K264)</f>
        <v>6.4312075415920837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1.910891221027436</v>
      </c>
      <c r="C265" s="302">
        <v>1.804954798147703</v>
      </c>
      <c r="D265" s="302">
        <f t="shared" ref="D265:D272" si="85">SUM(B265:C265)</f>
        <v>3.7158460191751388</v>
      </c>
      <c r="E265" s="303"/>
      <c r="F265" s="302">
        <v>2.3163571616620695</v>
      </c>
      <c r="G265" s="302">
        <v>3.0293887961061539</v>
      </c>
      <c r="H265" s="302">
        <f t="shared" ref="H265:H272" si="86">SUM(F265:G265)</f>
        <v>5.3457459577682229</v>
      </c>
      <c r="I265" s="303"/>
      <c r="J265" s="302">
        <v>3.068252288670223</v>
      </c>
      <c r="K265" s="302">
        <v>3.8441818246582939</v>
      </c>
      <c r="L265" s="302">
        <f t="shared" ref="L265:L272" si="87">SUM(J265:K265)</f>
        <v>6.9124341133285174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1.9640641042353293</v>
      </c>
      <c r="C266" s="302">
        <v>1.9532606508009807</v>
      </c>
      <c r="D266" s="302">
        <f t="shared" si="85"/>
        <v>3.9173247550363097</v>
      </c>
      <c r="E266" s="303"/>
      <c r="F266" s="302">
        <v>2.2504393314490434</v>
      </c>
      <c r="G266" s="302">
        <v>3.0355435710704461</v>
      </c>
      <c r="H266" s="302">
        <f t="shared" si="86"/>
        <v>5.2859829025194891</v>
      </c>
      <c r="I266" s="303"/>
      <c r="J266" s="302">
        <v>2.8275339503579247</v>
      </c>
      <c r="K266" s="302">
        <v>3.0135756181824602</v>
      </c>
      <c r="L266" s="302">
        <f t="shared" si="87"/>
        <v>5.8411095685403849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5.3280946138236747</v>
      </c>
      <c r="C267" s="302">
        <v>0.86086703755160321</v>
      </c>
      <c r="D267" s="302">
        <f t="shared" si="85"/>
        <v>6.1889616513752781</v>
      </c>
      <c r="E267" s="303"/>
      <c r="F267" s="302">
        <v>5.1197205757588051</v>
      </c>
      <c r="G267" s="302">
        <v>1.2937398460304117</v>
      </c>
      <c r="H267" s="302">
        <f t="shared" si="86"/>
        <v>6.4134604217892166</v>
      </c>
      <c r="I267" s="303"/>
      <c r="J267" s="302">
        <v>4.1462517257146851</v>
      </c>
      <c r="K267" s="302">
        <v>1.3604238627157734</v>
      </c>
      <c r="L267" s="302">
        <f t="shared" si="87"/>
        <v>5.5066755884304586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0.23911296108849817</v>
      </c>
      <c r="C268" s="302">
        <v>1.3703258097257864</v>
      </c>
      <c r="D268" s="302">
        <f t="shared" si="85"/>
        <v>1.6094387708142845</v>
      </c>
      <c r="E268" s="303"/>
      <c r="F268" s="302">
        <v>0.31791863185092523</v>
      </c>
      <c r="G268" s="302">
        <v>1.1343753620936556</v>
      </c>
      <c r="H268" s="302">
        <f t="shared" si="86"/>
        <v>1.4522939939445809</v>
      </c>
      <c r="I268" s="303"/>
      <c r="J268" s="302">
        <v>0.60842047331150784</v>
      </c>
      <c r="K268" s="302">
        <v>1.2758029255131518</v>
      </c>
      <c r="L268" s="302">
        <f t="shared" si="87"/>
        <v>1.8842233988246595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0.67223675116992532</v>
      </c>
      <c r="C269" s="302">
        <v>0.33837072856856404</v>
      </c>
      <c r="D269" s="302">
        <f t="shared" si="85"/>
        <v>1.0106074797384894</v>
      </c>
      <c r="E269" s="303"/>
      <c r="F269" s="302">
        <v>0.62558308761700654</v>
      </c>
      <c r="G269" s="302">
        <v>0.46483272966038058</v>
      </c>
      <c r="H269" s="302">
        <f t="shared" si="86"/>
        <v>1.0904158172773872</v>
      </c>
      <c r="I269" s="303"/>
      <c r="J269" s="302">
        <v>0.82625219792007265</v>
      </c>
      <c r="K269" s="302">
        <v>0.62194650947931329</v>
      </c>
      <c r="L269" s="302">
        <f t="shared" si="87"/>
        <v>1.4481987073993858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2.5227273450934469</v>
      </c>
      <c r="C270" s="302">
        <v>1.3793957155849712</v>
      </c>
      <c r="D270" s="302">
        <f t="shared" si="85"/>
        <v>3.9021230606784183</v>
      </c>
      <c r="E270" s="303"/>
      <c r="F270" s="302">
        <v>2.2159232536869111</v>
      </c>
      <c r="G270" s="302">
        <v>1.8996066087209855</v>
      </c>
      <c r="H270" s="302">
        <f t="shared" si="86"/>
        <v>4.1155298624078966</v>
      </c>
      <c r="I270" s="303"/>
      <c r="J270" s="302">
        <v>2.5097976186005555</v>
      </c>
      <c r="K270" s="302">
        <v>1.9172277679908638</v>
      </c>
      <c r="L270" s="302">
        <f t="shared" si="87"/>
        <v>4.4270253865914189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4.0032702876797728E-2</v>
      </c>
      <c r="C271" s="302">
        <v>0.30888074535028104</v>
      </c>
      <c r="D271" s="302">
        <f t="shared" si="85"/>
        <v>0.34891344822707876</v>
      </c>
      <c r="E271" s="303"/>
      <c r="F271" s="302">
        <v>3.9304936934134671E-2</v>
      </c>
      <c r="G271" s="302">
        <v>0.35631521074279432</v>
      </c>
      <c r="H271" s="302">
        <f t="shared" si="86"/>
        <v>0.39562014767692899</v>
      </c>
      <c r="I271" s="303"/>
      <c r="J271" s="302">
        <v>8.2162711161218607E-2</v>
      </c>
      <c r="K271" s="302">
        <v>0.36332843474635673</v>
      </c>
      <c r="L271" s="302">
        <f t="shared" si="87"/>
        <v>0.44549114590757533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1.4315641468970297</v>
      </c>
      <c r="C272" s="302">
        <v>0.53926366161313433</v>
      </c>
      <c r="D272" s="302">
        <f t="shared" si="85"/>
        <v>1.970827808510164</v>
      </c>
      <c r="E272" s="303"/>
      <c r="F272" s="302">
        <v>1.3397890259916274</v>
      </c>
      <c r="G272" s="302">
        <v>0.57397880657388156</v>
      </c>
      <c r="H272" s="302">
        <f t="shared" si="86"/>
        <v>1.913767832565509</v>
      </c>
      <c r="I272" s="303"/>
      <c r="J272" s="302">
        <v>1.4557513393337493</v>
      </c>
      <c r="K272" s="302">
        <v>0.61388321005174573</v>
      </c>
      <c r="L272" s="302">
        <f t="shared" si="87"/>
        <v>2.0696345493854951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15.565718357490233</v>
      </c>
      <c r="C274" s="311">
        <f t="shared" ref="C274:D274" si="88">SUM(C264:C272)</f>
        <v>10.677281642509772</v>
      </c>
      <c r="D274" s="311">
        <f t="shared" si="88"/>
        <v>26.243000000000009</v>
      </c>
      <c r="E274" s="311"/>
      <c r="F274" s="311">
        <f t="shared" ref="F274:H274" si="89">SUM(F264:F272)</f>
        <v>15.912650673660316</v>
      </c>
      <c r="G274" s="311">
        <f t="shared" si="89"/>
        <v>15.136349326339698</v>
      </c>
      <c r="H274" s="311">
        <f t="shared" si="89"/>
        <v>31.04900000000001</v>
      </c>
      <c r="I274" s="311"/>
      <c r="J274" s="311">
        <f t="shared" ref="J274:L274" si="90">SUM(J264:J272)</f>
        <v>17.79959599728641</v>
      </c>
      <c r="K274" s="311">
        <f t="shared" si="90"/>
        <v>17.16640400271357</v>
      </c>
      <c r="L274" s="311">
        <f t="shared" si="90"/>
        <v>34.96599999999998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4.8235657050446319</v>
      </c>
      <c r="C281" s="302">
        <v>9.8645062013280764</v>
      </c>
      <c r="D281" s="302">
        <f>SUM(B281:C281)</f>
        <v>14.688071906372709</v>
      </c>
      <c r="E281" s="303"/>
      <c r="F281" s="302">
        <v>5.0426896232659182</v>
      </c>
      <c r="G281" s="302">
        <v>11.144298620856008</v>
      </c>
      <c r="H281" s="302">
        <f>SUM(F281:G281)</f>
        <v>16.186988244121927</v>
      </c>
      <c r="I281" s="303"/>
      <c r="J281" s="302">
        <v>6.4414535574833769</v>
      </c>
      <c r="K281" s="302">
        <v>11.760940293605914</v>
      </c>
      <c r="L281" s="302">
        <f>SUM(J281:K281)</f>
        <v>18.20239385108929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12.365182091085892</v>
      </c>
      <c r="C282" s="302">
        <v>29.956433749401118</v>
      </c>
      <c r="D282" s="302">
        <f t="shared" ref="D282:D289" si="91">SUM(B282:C282)</f>
        <v>42.321615840487013</v>
      </c>
      <c r="E282" s="303"/>
      <c r="F282" s="302">
        <v>13.632371039858743</v>
      </c>
      <c r="G282" s="302">
        <v>37.915434100328014</v>
      </c>
      <c r="H282" s="302">
        <f t="shared" ref="H282:H289" si="92">SUM(F282:G282)</f>
        <v>51.547805140186753</v>
      </c>
      <c r="I282" s="303"/>
      <c r="J282" s="302">
        <v>18.682816933452237</v>
      </c>
      <c r="K282" s="302">
        <v>41.408647620882824</v>
      </c>
      <c r="L282" s="302">
        <f t="shared" ref="L282:L289" si="93">SUM(J282:K282)</f>
        <v>60.091464554335062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9.7835691340886335</v>
      </c>
      <c r="C283" s="302">
        <v>14.691146829927503</v>
      </c>
      <c r="D283" s="302">
        <f t="shared" si="91"/>
        <v>24.474715964016134</v>
      </c>
      <c r="E283" s="303"/>
      <c r="F283" s="302">
        <v>8.8620549297842004</v>
      </c>
      <c r="G283" s="302">
        <v>16.750847813240746</v>
      </c>
      <c r="H283" s="302">
        <f t="shared" si="92"/>
        <v>25.612902743024947</v>
      </c>
      <c r="I283" s="303"/>
      <c r="J283" s="302">
        <v>11.103711363749923</v>
      </c>
      <c r="K283" s="302">
        <v>15.873531005799862</v>
      </c>
      <c r="L283" s="302">
        <f t="shared" si="93"/>
        <v>26.977242369549785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23.458895501080274</v>
      </c>
      <c r="C284" s="302">
        <v>9.4833711203056339</v>
      </c>
      <c r="D284" s="302">
        <f t="shared" si="91"/>
        <v>32.942266621385912</v>
      </c>
      <c r="E284" s="303"/>
      <c r="F284" s="302">
        <v>18.503041669524777</v>
      </c>
      <c r="G284" s="302">
        <v>9.3469214259577242</v>
      </c>
      <c r="H284" s="302">
        <f t="shared" si="92"/>
        <v>27.849963095482501</v>
      </c>
      <c r="I284" s="303"/>
      <c r="J284" s="302">
        <v>14.394008453827158</v>
      </c>
      <c r="K284" s="302">
        <v>11.24385966793141</v>
      </c>
      <c r="L284" s="302">
        <f t="shared" si="93"/>
        <v>25.637868121758569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0.49258089275934858</v>
      </c>
      <c r="C285" s="302">
        <v>2.5661609686137474</v>
      </c>
      <c r="D285" s="302">
        <f t="shared" si="91"/>
        <v>3.0587418613730959</v>
      </c>
      <c r="E285" s="303"/>
      <c r="F285" s="302">
        <v>0.40221483921897938</v>
      </c>
      <c r="G285" s="302">
        <v>1.9874151947031224</v>
      </c>
      <c r="H285" s="302">
        <f t="shared" si="92"/>
        <v>2.3896300339221019</v>
      </c>
      <c r="I285" s="303"/>
      <c r="J285" s="302">
        <v>0.77041956468568173</v>
      </c>
      <c r="K285" s="302">
        <v>1.5975699900799603</v>
      </c>
      <c r="L285" s="302">
        <f t="shared" si="93"/>
        <v>2.367989554765642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1.6671352289229717</v>
      </c>
      <c r="C286" s="302">
        <v>0.58718341000048591</v>
      </c>
      <c r="D286" s="302">
        <f t="shared" si="91"/>
        <v>2.2543186389234577</v>
      </c>
      <c r="E286" s="303"/>
      <c r="F286" s="302">
        <v>1.8710117642193151</v>
      </c>
      <c r="G286" s="302">
        <v>0.71853118894134438</v>
      </c>
      <c r="H286" s="302">
        <f t="shared" si="92"/>
        <v>2.5895429531606595</v>
      </c>
      <c r="I286" s="303"/>
      <c r="J286" s="302">
        <v>2.4527750549459801</v>
      </c>
      <c r="K286" s="302">
        <v>1.1215895189165301</v>
      </c>
      <c r="L286" s="302">
        <f t="shared" si="93"/>
        <v>3.5743645738625105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3.9063061978407956</v>
      </c>
      <c r="C287" s="302">
        <v>2.9041558673264167</v>
      </c>
      <c r="D287" s="302">
        <f t="shared" si="91"/>
        <v>6.8104620651672123</v>
      </c>
      <c r="E287" s="303"/>
      <c r="F287" s="302">
        <v>2.9583679225536423</v>
      </c>
      <c r="G287" s="302">
        <v>2.5799099174948923</v>
      </c>
      <c r="H287" s="302">
        <f t="shared" si="92"/>
        <v>5.5382778400485346</v>
      </c>
      <c r="I287" s="303"/>
      <c r="J287" s="302">
        <v>3.3830322133257349</v>
      </c>
      <c r="K287" s="302">
        <v>3.3181436594425624</v>
      </c>
      <c r="L287" s="302">
        <f t="shared" si="93"/>
        <v>6.7011758727682977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0.21952576938080909</v>
      </c>
      <c r="C288" s="302">
        <v>1.4781116868309501</v>
      </c>
      <c r="D288" s="302">
        <f t="shared" si="91"/>
        <v>1.6976374562117591</v>
      </c>
      <c r="E288" s="303"/>
      <c r="F288" s="302">
        <v>0.14691303973430386</v>
      </c>
      <c r="G288" s="302">
        <v>1.2173843231620598</v>
      </c>
      <c r="H288" s="302">
        <f t="shared" si="92"/>
        <v>1.3642973628963637</v>
      </c>
      <c r="I288" s="303"/>
      <c r="J288" s="302">
        <v>0.22142731322465306</v>
      </c>
      <c r="K288" s="302">
        <v>1.2066923067089721</v>
      </c>
      <c r="L288" s="302">
        <f t="shared" si="93"/>
        <v>1.4281196199336252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3.355139524432555</v>
      </c>
      <c r="C289" s="302">
        <v>2.3000301216301033</v>
      </c>
      <c r="D289" s="302">
        <f t="shared" si="91"/>
        <v>5.6551696460626584</v>
      </c>
      <c r="E289" s="303"/>
      <c r="F289" s="302">
        <v>2.233013240836192</v>
      </c>
      <c r="G289" s="302">
        <v>2.0275793463201159</v>
      </c>
      <c r="H289" s="302">
        <f t="shared" si="92"/>
        <v>4.2605925871563084</v>
      </c>
      <c r="I289" s="303"/>
      <c r="J289" s="302">
        <v>2.4460795268239957</v>
      </c>
      <c r="K289" s="302">
        <v>2.1883019551132157</v>
      </c>
      <c r="L289" s="302">
        <f t="shared" si="93"/>
        <v>4.6343814819372113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60.07190004463591</v>
      </c>
      <c r="C291" s="311">
        <f t="shared" ref="C291:D291" si="94">SUM(C281:C289)</f>
        <v>73.831099955364053</v>
      </c>
      <c r="D291" s="311">
        <f t="shared" si="94"/>
        <v>133.90299999999993</v>
      </c>
      <c r="E291" s="311"/>
      <c r="F291" s="311">
        <f t="shared" ref="F291:H291" si="95">SUM(F281:F289)</f>
        <v>53.65167806899607</v>
      </c>
      <c r="G291" s="311">
        <f t="shared" si="95"/>
        <v>83.688321931004012</v>
      </c>
      <c r="H291" s="311">
        <f t="shared" si="95"/>
        <v>137.34000000000009</v>
      </c>
      <c r="I291" s="311"/>
      <c r="J291" s="311">
        <f t="shared" ref="J291:L291" si="96">SUM(J281:J289)</f>
        <v>59.895723981518735</v>
      </c>
      <c r="K291" s="311">
        <f t="shared" si="96"/>
        <v>89.719276018481281</v>
      </c>
      <c r="L291" s="311">
        <f t="shared" si="96"/>
        <v>149.61499999999995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3.1292928454538327</v>
      </c>
      <c r="C298" s="302">
        <v>6.8477859833710371</v>
      </c>
      <c r="D298" s="302">
        <f>SUM(B298:C298)</f>
        <v>9.9770788288248689</v>
      </c>
      <c r="E298" s="303"/>
      <c r="F298" s="302">
        <v>4.5468873275461359</v>
      </c>
      <c r="G298" s="302">
        <v>8.3199440102948206</v>
      </c>
      <c r="H298" s="302">
        <f>SUM(F298:G298)</f>
        <v>12.866831337840956</v>
      </c>
      <c r="I298" s="303"/>
      <c r="J298" s="302">
        <v>6.0951411159944477</v>
      </c>
      <c r="K298" s="302">
        <v>8.9788400928310939</v>
      </c>
      <c r="L298" s="302">
        <f>SUM(J298:K298)</f>
        <v>15.073981208825542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4.9408404766020606</v>
      </c>
      <c r="C299" s="302">
        <v>7.4671950363348678</v>
      </c>
      <c r="D299" s="302">
        <f t="shared" ref="D299:D306" si="97">SUM(B299:C299)</f>
        <v>12.408035512936928</v>
      </c>
      <c r="E299" s="303"/>
      <c r="F299" s="302">
        <v>7.535037105217703</v>
      </c>
      <c r="G299" s="302">
        <v>10.193266471056599</v>
      </c>
      <c r="H299" s="302">
        <f t="shared" ref="H299:H306" si="98">SUM(F299:G299)</f>
        <v>17.728303576274303</v>
      </c>
      <c r="I299" s="303"/>
      <c r="J299" s="302">
        <v>10.111703597855428</v>
      </c>
      <c r="K299" s="302">
        <v>12.991548415147069</v>
      </c>
      <c r="L299" s="302">
        <f t="shared" ref="L299:L306" si="99">SUM(J299:K299)</f>
        <v>23.103252013002496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5.9751986900604752</v>
      </c>
      <c r="C300" s="302">
        <v>12.274884781619082</v>
      </c>
      <c r="D300" s="302">
        <f t="shared" si="97"/>
        <v>18.250083471679559</v>
      </c>
      <c r="E300" s="303"/>
      <c r="F300" s="302">
        <v>8.4364988220629922</v>
      </c>
      <c r="G300" s="302">
        <v>14.4466007994912</v>
      </c>
      <c r="H300" s="302">
        <f t="shared" si="98"/>
        <v>22.883099621554194</v>
      </c>
      <c r="I300" s="303"/>
      <c r="J300" s="302">
        <v>10.26160871854997</v>
      </c>
      <c r="K300" s="302">
        <v>14.159957404595097</v>
      </c>
      <c r="L300" s="302">
        <f t="shared" si="99"/>
        <v>24.42156612314507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13.344847715651881</v>
      </c>
      <c r="C301" s="302">
        <v>7.9699222651098021</v>
      </c>
      <c r="D301" s="302">
        <f t="shared" si="97"/>
        <v>21.314769980761682</v>
      </c>
      <c r="E301" s="303"/>
      <c r="F301" s="302">
        <v>14.875510166131066</v>
      </c>
      <c r="G301" s="302">
        <v>9.7650972504809186</v>
      </c>
      <c r="H301" s="302">
        <f t="shared" si="98"/>
        <v>24.640607416611985</v>
      </c>
      <c r="I301" s="303"/>
      <c r="J301" s="302">
        <v>12.882637883975619</v>
      </c>
      <c r="K301" s="302">
        <v>11.086541586532519</v>
      </c>
      <c r="L301" s="302">
        <f t="shared" si="99"/>
        <v>23.969179470508138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0.56078074345662343</v>
      </c>
      <c r="C302" s="302">
        <v>3.5584017202129257</v>
      </c>
      <c r="D302" s="302">
        <f t="shared" si="97"/>
        <v>4.1191824636695493</v>
      </c>
      <c r="E302" s="303"/>
      <c r="F302" s="302">
        <v>0.69291054982139422</v>
      </c>
      <c r="G302" s="302">
        <v>2.4387275197641181</v>
      </c>
      <c r="H302" s="302">
        <f t="shared" si="98"/>
        <v>3.1316380695855122</v>
      </c>
      <c r="I302" s="303"/>
      <c r="J302" s="302">
        <v>1.0691997187033058</v>
      </c>
      <c r="K302" s="302">
        <v>2.1172836796117731</v>
      </c>
      <c r="L302" s="302">
        <f t="shared" si="99"/>
        <v>3.1864833983150787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7.8604819999269262</v>
      </c>
      <c r="C303" s="302">
        <v>2.9566973051431122</v>
      </c>
      <c r="D303" s="302">
        <f t="shared" si="97"/>
        <v>10.817179305070038</v>
      </c>
      <c r="E303" s="303"/>
      <c r="F303" s="302">
        <v>9.0796746306272933</v>
      </c>
      <c r="G303" s="302">
        <v>3.3062906175005713</v>
      </c>
      <c r="H303" s="302">
        <f t="shared" si="98"/>
        <v>12.385965248127864</v>
      </c>
      <c r="I303" s="303"/>
      <c r="J303" s="302">
        <v>11.439202312012844</v>
      </c>
      <c r="K303" s="302">
        <v>4.1584469492813945</v>
      </c>
      <c r="L303" s="302">
        <f t="shared" si="99"/>
        <v>15.597649261294238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4.7405227971208408</v>
      </c>
      <c r="C304" s="302">
        <v>9.8537243152029124</v>
      </c>
      <c r="D304" s="302">
        <f t="shared" si="97"/>
        <v>14.594247112323753</v>
      </c>
      <c r="E304" s="303"/>
      <c r="F304" s="302">
        <v>5.5879539711972193</v>
      </c>
      <c r="G304" s="302">
        <v>9.9649839949212655</v>
      </c>
      <c r="H304" s="302">
        <f t="shared" si="98"/>
        <v>15.552937966118485</v>
      </c>
      <c r="I304" s="303"/>
      <c r="J304" s="302">
        <v>8.4354815234234124</v>
      </c>
      <c r="K304" s="302">
        <v>12.693495244696656</v>
      </c>
      <c r="L304" s="302">
        <f t="shared" si="99"/>
        <v>21.128976768120069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0.4365920880222201</v>
      </c>
      <c r="C305" s="302">
        <v>6.4214376034953355</v>
      </c>
      <c r="D305" s="302">
        <f t="shared" si="97"/>
        <v>6.8580296915175554</v>
      </c>
      <c r="E305" s="303"/>
      <c r="F305" s="302">
        <v>0.42589424929551184</v>
      </c>
      <c r="G305" s="302">
        <v>5.7067229901418388</v>
      </c>
      <c r="H305" s="302">
        <f t="shared" si="98"/>
        <v>6.1326172394373506</v>
      </c>
      <c r="I305" s="303"/>
      <c r="J305" s="302">
        <v>0.56668895276978315</v>
      </c>
      <c r="K305" s="302">
        <v>5.6899791972935772</v>
      </c>
      <c r="L305" s="302">
        <f t="shared" si="99"/>
        <v>6.2566681500633603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15.159929100588196</v>
      </c>
      <c r="C306" s="302">
        <v>26.431464532627917</v>
      </c>
      <c r="D306" s="302">
        <f t="shared" si="97"/>
        <v>41.591393633216114</v>
      </c>
      <c r="E306" s="303"/>
      <c r="F306" s="302">
        <v>16.07645102261105</v>
      </c>
      <c r="G306" s="302">
        <v>23.793548501837989</v>
      </c>
      <c r="H306" s="302">
        <f t="shared" si="98"/>
        <v>39.869999524449042</v>
      </c>
      <c r="I306" s="303"/>
      <c r="J306" s="302">
        <v>14.703538965308466</v>
      </c>
      <c r="K306" s="302">
        <v>27.040704641417452</v>
      </c>
      <c r="L306" s="302">
        <f t="shared" si="99"/>
        <v>41.744243606725917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56.148486456883056</v>
      </c>
      <c r="C308" s="311">
        <f t="shared" ref="C308:D308" si="100">SUM(C298:C306)</f>
        <v>83.781513543116986</v>
      </c>
      <c r="D308" s="311">
        <f t="shared" si="100"/>
        <v>139.93000000000006</v>
      </c>
      <c r="E308" s="311"/>
      <c r="F308" s="311">
        <f t="shared" ref="F308:H308" si="101">SUM(F298:F306)</f>
        <v>67.256817844510365</v>
      </c>
      <c r="G308" s="311">
        <f t="shared" si="101"/>
        <v>87.935182155489329</v>
      </c>
      <c r="H308" s="311">
        <f t="shared" si="101"/>
        <v>155.19199999999967</v>
      </c>
      <c r="I308" s="311"/>
      <c r="J308" s="311">
        <f t="shared" ref="J308:L308" si="102">SUM(J298:J306)</f>
        <v>75.565202788593268</v>
      </c>
      <c r="K308" s="311">
        <f t="shared" si="102"/>
        <v>98.916797211406646</v>
      </c>
      <c r="L308" s="311">
        <f t="shared" si="102"/>
        <v>174.48199999999989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1.786485931443806</v>
      </c>
      <c r="C315" s="302">
        <v>2.7866463387100948</v>
      </c>
      <c r="D315" s="302">
        <f>SUM(B315:C315)</f>
        <v>4.5731322701539003</v>
      </c>
      <c r="E315" s="303"/>
      <c r="F315" s="302">
        <v>2.1242540974148039</v>
      </c>
      <c r="G315" s="302">
        <v>2.5943289053317802</v>
      </c>
      <c r="H315" s="302">
        <f>SUM(F315:G315)</f>
        <v>4.718583002746584</v>
      </c>
      <c r="I315" s="303"/>
      <c r="J315" s="302">
        <v>2.547007609654437</v>
      </c>
      <c r="K315" s="302">
        <v>2.5726293878920878</v>
      </c>
      <c r="L315" s="302">
        <f>SUM(J315:K315)</f>
        <v>5.1196369975465252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7.0266227119690674</v>
      </c>
      <c r="C316" s="302">
        <v>4.3304625209841872</v>
      </c>
      <c r="D316" s="302">
        <f t="shared" ref="D316:D323" si="103">SUM(B316:C316)</f>
        <v>11.357085232953255</v>
      </c>
      <c r="E316" s="303"/>
      <c r="F316" s="302">
        <v>8.3240231946851413</v>
      </c>
      <c r="G316" s="302">
        <v>4.7097346567328477</v>
      </c>
      <c r="H316" s="302">
        <f t="shared" ref="H316:H323" si="104">SUM(F316:G316)</f>
        <v>13.033757851417988</v>
      </c>
      <c r="I316" s="303"/>
      <c r="J316" s="302">
        <v>10.1701327757433</v>
      </c>
      <c r="K316" s="302">
        <v>5.4935439848777259</v>
      </c>
      <c r="L316" s="302">
        <f t="shared" ref="L316:L323" si="105">SUM(J316:K316)</f>
        <v>15.663676760621026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7.9569700665168739</v>
      </c>
      <c r="C317" s="302">
        <v>10.208034861320852</v>
      </c>
      <c r="D317" s="302">
        <f t="shared" si="103"/>
        <v>18.165004927837728</v>
      </c>
      <c r="E317" s="303"/>
      <c r="F317" s="302">
        <v>8.9890640315385966</v>
      </c>
      <c r="G317" s="302">
        <v>10.345031936790798</v>
      </c>
      <c r="H317" s="302">
        <f t="shared" si="104"/>
        <v>19.334095968329393</v>
      </c>
      <c r="I317" s="303"/>
      <c r="J317" s="302">
        <v>12.254164478246324</v>
      </c>
      <c r="K317" s="302">
        <v>10.473869212507253</v>
      </c>
      <c r="L317" s="302">
        <f t="shared" si="105"/>
        <v>22.728033690753577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15.868128768685859</v>
      </c>
      <c r="C318" s="302">
        <v>4.9813345568599736</v>
      </c>
      <c r="D318" s="302">
        <f t="shared" si="103"/>
        <v>20.849463325545834</v>
      </c>
      <c r="E318" s="303"/>
      <c r="F318" s="302">
        <v>14.044257159434647</v>
      </c>
      <c r="G318" s="302">
        <v>4.9276357331888683</v>
      </c>
      <c r="H318" s="302">
        <f t="shared" si="104"/>
        <v>18.971892892623515</v>
      </c>
      <c r="I318" s="303"/>
      <c r="J318" s="302">
        <v>10.044399813318872</v>
      </c>
      <c r="K318" s="302">
        <v>4.6805695044260984</v>
      </c>
      <c r="L318" s="302">
        <f t="shared" si="105"/>
        <v>14.724969317744971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0.1401325060154083</v>
      </c>
      <c r="C319" s="302">
        <v>1.4019511181281048</v>
      </c>
      <c r="D319" s="302">
        <f t="shared" si="103"/>
        <v>1.5420836241435132</v>
      </c>
      <c r="E319" s="303"/>
      <c r="F319" s="302">
        <v>0.14097838820682518</v>
      </c>
      <c r="G319" s="302">
        <v>0.65309830659243484</v>
      </c>
      <c r="H319" s="302">
        <f t="shared" si="104"/>
        <v>0.79407669479926002</v>
      </c>
      <c r="I319" s="303"/>
      <c r="J319" s="302">
        <v>0.32515947902692044</v>
      </c>
      <c r="K319" s="302">
        <v>0.5700947110929877</v>
      </c>
      <c r="L319" s="302">
        <f t="shared" si="105"/>
        <v>0.89525419011990814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2.5876864856101189</v>
      </c>
      <c r="C320" s="302">
        <v>0.63085947407648968</v>
      </c>
      <c r="D320" s="302">
        <f t="shared" si="103"/>
        <v>3.2185459596866086</v>
      </c>
      <c r="E320" s="303"/>
      <c r="F320" s="302">
        <v>2.3491555459906448</v>
      </c>
      <c r="G320" s="302">
        <v>0.54528259003982249</v>
      </c>
      <c r="H320" s="302">
        <f t="shared" si="104"/>
        <v>2.8944381360304674</v>
      </c>
      <c r="I320" s="303"/>
      <c r="J320" s="302">
        <v>2.6916355030263746</v>
      </c>
      <c r="K320" s="302">
        <v>0.55871407720360777</v>
      </c>
      <c r="L320" s="302">
        <f t="shared" si="105"/>
        <v>3.2503495802299822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1.3150300557419115</v>
      </c>
      <c r="C321" s="302">
        <v>0.57343730861419406</v>
      </c>
      <c r="D321" s="302">
        <f t="shared" si="103"/>
        <v>1.8884673643561056</v>
      </c>
      <c r="E321" s="303"/>
      <c r="F321" s="302">
        <v>1.2581457368520095</v>
      </c>
      <c r="G321" s="302">
        <v>0.46096824326989161</v>
      </c>
      <c r="H321" s="302">
        <f t="shared" si="104"/>
        <v>1.7191139801219011</v>
      </c>
      <c r="I321" s="303"/>
      <c r="J321" s="302">
        <v>1.5410454732900443</v>
      </c>
      <c r="K321" s="302">
        <v>0.63193846953931143</v>
      </c>
      <c r="L321" s="302">
        <f t="shared" si="105"/>
        <v>2.1729839428293558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9.064727220619978E-2</v>
      </c>
      <c r="C322" s="302">
        <v>0.95178883921141988</v>
      </c>
      <c r="D322" s="302">
        <f t="shared" si="103"/>
        <v>1.0424361114176197</v>
      </c>
      <c r="E322" s="303"/>
      <c r="F322" s="302">
        <v>5.8760531029419992E-2</v>
      </c>
      <c r="G322" s="302">
        <v>0.66503276132207612</v>
      </c>
      <c r="H322" s="302">
        <f t="shared" si="104"/>
        <v>0.72379329235149614</v>
      </c>
      <c r="I322" s="303"/>
      <c r="J322" s="302">
        <v>9.9237879595271195E-2</v>
      </c>
      <c r="K322" s="302">
        <v>0.71471009909071015</v>
      </c>
      <c r="L322" s="302">
        <f t="shared" si="105"/>
        <v>0.81394797868598134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1.0820653829273763</v>
      </c>
      <c r="C323" s="302">
        <v>0.94771580097799624</v>
      </c>
      <c r="D323" s="302">
        <f t="shared" si="103"/>
        <v>2.0297811839053725</v>
      </c>
      <c r="E323" s="303"/>
      <c r="F323" s="302">
        <v>0.80581239831771256</v>
      </c>
      <c r="G323" s="302">
        <v>0.6724357832616189</v>
      </c>
      <c r="H323" s="302">
        <f t="shared" si="104"/>
        <v>1.4782481815793314</v>
      </c>
      <c r="I323" s="303"/>
      <c r="J323" s="302">
        <v>0.72707619783163691</v>
      </c>
      <c r="K323" s="302">
        <v>0.50507134363711281</v>
      </c>
      <c r="L323" s="302">
        <f t="shared" si="105"/>
        <v>1.2321475414687497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37.853769181116618</v>
      </c>
      <c r="C325" s="311">
        <f t="shared" ref="C325:D325" si="106">SUM(C315:C323)</f>
        <v>26.812230818883314</v>
      </c>
      <c r="D325" s="311">
        <f t="shared" si="106"/>
        <v>64.66599999999994</v>
      </c>
      <c r="E325" s="311"/>
      <c r="F325" s="311">
        <f t="shared" ref="F325:H325" si="107">SUM(F315:F323)</f>
        <v>38.094451083469799</v>
      </c>
      <c r="G325" s="311">
        <f t="shared" si="107"/>
        <v>25.57354891653014</v>
      </c>
      <c r="H325" s="311">
        <f t="shared" si="107"/>
        <v>63.667999999999935</v>
      </c>
      <c r="I325" s="311"/>
      <c r="J325" s="311">
        <f t="shared" ref="J325:L325" si="108">SUM(J315:J323)</f>
        <v>40.399859209733187</v>
      </c>
      <c r="K325" s="311">
        <f t="shared" si="108"/>
        <v>26.201140790266894</v>
      </c>
      <c r="L325" s="311">
        <f t="shared" si="108"/>
        <v>66.601000000000084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1.5901916522083419</v>
      </c>
      <c r="C332" s="302">
        <v>2.2329072317545733</v>
      </c>
      <c r="D332" s="302">
        <f>SUM(B332:C332)</f>
        <v>3.8230988839629152</v>
      </c>
      <c r="E332" s="303"/>
      <c r="F332" s="302">
        <v>1.8852381554668618</v>
      </c>
      <c r="G332" s="302">
        <v>2.2195316315600584</v>
      </c>
      <c r="H332" s="302">
        <f>SUM(F332:G332)</f>
        <v>4.1047697870269202</v>
      </c>
      <c r="I332" s="303"/>
      <c r="J332" s="302">
        <v>2.2423856425196687</v>
      </c>
      <c r="K332" s="302">
        <v>2.3527784794439848</v>
      </c>
      <c r="L332" s="302">
        <f>SUM(J332:K332)</f>
        <v>4.5951641219636539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44.682683566246354</v>
      </c>
      <c r="C333" s="302">
        <v>26.52763736061706</v>
      </c>
      <c r="D333" s="302">
        <f t="shared" ref="D333:D340" si="109">SUM(B333:C333)</f>
        <v>71.210320926863417</v>
      </c>
      <c r="E333" s="303"/>
      <c r="F333" s="302">
        <v>49.510453251525973</v>
      </c>
      <c r="G333" s="302">
        <v>27.786281735092572</v>
      </c>
      <c r="H333" s="302">
        <f t="shared" ref="H333:H340" si="110">SUM(F333:G333)</f>
        <v>77.296734986618546</v>
      </c>
      <c r="I333" s="303"/>
      <c r="J333" s="302">
        <v>61.408606377812603</v>
      </c>
      <c r="K333" s="302">
        <v>32.367403287166219</v>
      </c>
      <c r="L333" s="302">
        <f t="shared" ref="L333:L340" si="111">SUM(J333:K333)</f>
        <v>93.77600966497883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7.2755556181837324</v>
      </c>
      <c r="C334" s="302">
        <v>6.1881959937685407</v>
      </c>
      <c r="D334" s="302">
        <f t="shared" si="109"/>
        <v>13.463751611952272</v>
      </c>
      <c r="E334" s="303"/>
      <c r="F334" s="302">
        <v>7.7666532117723417</v>
      </c>
      <c r="G334" s="302">
        <v>6.1043812470972609</v>
      </c>
      <c r="H334" s="302">
        <f t="shared" si="110"/>
        <v>13.871034458869602</v>
      </c>
      <c r="I334" s="303"/>
      <c r="J334" s="302">
        <v>8.7778488351104897</v>
      </c>
      <c r="K334" s="302">
        <v>5.1443557990727058</v>
      </c>
      <c r="L334" s="302">
        <f t="shared" si="111"/>
        <v>13.922204634183196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10.103925638512516</v>
      </c>
      <c r="C335" s="302">
        <v>1.7361279063616948</v>
      </c>
      <c r="D335" s="302">
        <f t="shared" si="109"/>
        <v>11.840053544874211</v>
      </c>
      <c r="E335" s="303"/>
      <c r="F335" s="302">
        <v>8.5192415129121635</v>
      </c>
      <c r="G335" s="302">
        <v>1.3980977068032636</v>
      </c>
      <c r="H335" s="302">
        <f t="shared" si="110"/>
        <v>9.9173392197154264</v>
      </c>
      <c r="I335" s="303"/>
      <c r="J335" s="302">
        <v>4.1010657419337679</v>
      </c>
      <c r="K335" s="302">
        <v>1.3127937350439798</v>
      </c>
      <c r="L335" s="302">
        <f t="shared" si="111"/>
        <v>5.4138594769777475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1.3491298086737502</v>
      </c>
      <c r="C336" s="302">
        <v>1.7072060948265215</v>
      </c>
      <c r="D336" s="302">
        <f t="shared" si="109"/>
        <v>3.0563359035002717</v>
      </c>
      <c r="E336" s="303"/>
      <c r="F336" s="302">
        <v>1.0607047122800473</v>
      </c>
      <c r="G336" s="302">
        <v>1.1009624640821272</v>
      </c>
      <c r="H336" s="302">
        <f t="shared" si="110"/>
        <v>2.1616671763621742</v>
      </c>
      <c r="I336" s="303"/>
      <c r="J336" s="302">
        <v>1.009602416460202</v>
      </c>
      <c r="K336" s="302">
        <v>0.78604978726781893</v>
      </c>
      <c r="L336" s="302">
        <f t="shared" si="111"/>
        <v>1.7956522037280209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41.322958509860243</v>
      </c>
      <c r="C337" s="302">
        <v>3.5177355589396471</v>
      </c>
      <c r="D337" s="302">
        <f t="shared" si="109"/>
        <v>44.840694068799891</v>
      </c>
      <c r="E337" s="303"/>
      <c r="F337" s="302">
        <v>37.233587634969261</v>
      </c>
      <c r="G337" s="302">
        <v>2.9609664500631885</v>
      </c>
      <c r="H337" s="302">
        <f t="shared" si="110"/>
        <v>40.194554085032451</v>
      </c>
      <c r="I337" s="303"/>
      <c r="J337" s="302">
        <v>44.895909348358671</v>
      </c>
      <c r="K337" s="302">
        <v>3.4770663329016709</v>
      </c>
      <c r="L337" s="302">
        <f t="shared" si="111"/>
        <v>48.372975681260343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0.80896571081770774</v>
      </c>
      <c r="C338" s="302">
        <v>0.28185626460264679</v>
      </c>
      <c r="D338" s="302">
        <f t="shared" si="109"/>
        <v>1.0908219754203545</v>
      </c>
      <c r="E338" s="303"/>
      <c r="F338" s="302">
        <v>0.68136215943599243</v>
      </c>
      <c r="G338" s="302">
        <v>0.21735055735946252</v>
      </c>
      <c r="H338" s="302">
        <f t="shared" si="110"/>
        <v>0.89871271679545495</v>
      </c>
      <c r="I338" s="303"/>
      <c r="J338" s="302">
        <v>0.73580211692868402</v>
      </c>
      <c r="K338" s="302">
        <v>0.25383903821620801</v>
      </c>
      <c r="L338" s="302">
        <f t="shared" si="111"/>
        <v>0.98964115514489204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0.54239629544233792</v>
      </c>
      <c r="C339" s="302">
        <v>2.3135038719177143</v>
      </c>
      <c r="D339" s="302">
        <f t="shared" si="109"/>
        <v>2.8559001673600521</v>
      </c>
      <c r="E339" s="303"/>
      <c r="F339" s="302">
        <v>0.58686125413625878</v>
      </c>
      <c r="G339" s="302">
        <v>2.1417872760427694</v>
      </c>
      <c r="H339" s="302">
        <f t="shared" si="110"/>
        <v>2.7286485301790284</v>
      </c>
      <c r="I339" s="303"/>
      <c r="J339" s="302">
        <v>0.72695757711644382</v>
      </c>
      <c r="K339" s="302">
        <v>2.5122235047689983</v>
      </c>
      <c r="L339" s="302">
        <f t="shared" si="111"/>
        <v>3.2391810818854418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8.4582412332791197</v>
      </c>
      <c r="C340" s="302">
        <v>0.93378168398777006</v>
      </c>
      <c r="D340" s="302">
        <f t="shared" si="109"/>
        <v>9.392022917266889</v>
      </c>
      <c r="E340" s="303"/>
      <c r="F340" s="302">
        <v>6.1347280684880428</v>
      </c>
      <c r="G340" s="302">
        <v>0.5428109709123714</v>
      </c>
      <c r="H340" s="302">
        <f t="shared" si="110"/>
        <v>6.6775390394004139</v>
      </c>
      <c r="I340" s="303"/>
      <c r="J340" s="302">
        <v>1.2632964091492043</v>
      </c>
      <c r="K340" s="302">
        <v>0.31201557072831682</v>
      </c>
      <c r="L340" s="302">
        <f t="shared" si="111"/>
        <v>1.575311979877521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116.1340480332241</v>
      </c>
      <c r="C342" s="311">
        <f t="shared" ref="C342:D342" si="112">SUM(C332:C340)</f>
        <v>45.438951966776173</v>
      </c>
      <c r="D342" s="311">
        <f t="shared" si="112"/>
        <v>161.57300000000029</v>
      </c>
      <c r="E342" s="311"/>
      <c r="F342" s="311">
        <f t="shared" ref="F342:H342" si="113">SUM(F332:F340)</f>
        <v>113.37882996098695</v>
      </c>
      <c r="G342" s="311">
        <f t="shared" si="113"/>
        <v>44.472170039013072</v>
      </c>
      <c r="H342" s="311">
        <f t="shared" si="113"/>
        <v>157.851</v>
      </c>
      <c r="I342" s="311"/>
      <c r="J342" s="311">
        <f t="shared" ref="J342:L342" si="114">SUM(J332:J340)</f>
        <v>125.16147446538972</v>
      </c>
      <c r="K342" s="311">
        <f t="shared" si="114"/>
        <v>48.518525534609907</v>
      </c>
      <c r="L342" s="311">
        <f t="shared" si="114"/>
        <v>173.67999999999964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4.5431750186866831</v>
      </c>
      <c r="C349" s="302">
        <v>3.0208426981986927</v>
      </c>
      <c r="D349" s="302">
        <f>SUM(B349:C349)</f>
        <v>7.5640177168853757</v>
      </c>
      <c r="E349" s="303"/>
      <c r="F349" s="302">
        <v>6.1731903969731334</v>
      </c>
      <c r="G349" s="302">
        <v>3.8265750175257645</v>
      </c>
      <c r="H349" s="302">
        <f>SUM(F349:G349)</f>
        <v>9.9997654144988974</v>
      </c>
      <c r="I349" s="303"/>
      <c r="J349" s="302">
        <v>8.0856695632172109</v>
      </c>
      <c r="K349" s="302">
        <v>4.0080886609646056</v>
      </c>
      <c r="L349" s="302">
        <f>SUM(J349:K349)</f>
        <v>12.093758224181816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44.056432037802558</v>
      </c>
      <c r="C350" s="302">
        <v>14.652042770173486</v>
      </c>
      <c r="D350" s="302">
        <f t="shared" ref="D350:D357" si="115">SUM(B350:C350)</f>
        <v>58.708474807976046</v>
      </c>
      <c r="E350" s="303"/>
      <c r="F350" s="302">
        <v>55.833295658050744</v>
      </c>
      <c r="G350" s="302">
        <v>19.490930455681742</v>
      </c>
      <c r="H350" s="302">
        <f t="shared" ref="H350:H357" si="116">SUM(F350:G350)</f>
        <v>75.324226113732493</v>
      </c>
      <c r="I350" s="303"/>
      <c r="J350" s="302">
        <v>70.776496839757144</v>
      </c>
      <c r="K350" s="302">
        <v>21.849797272807084</v>
      </c>
      <c r="L350" s="302">
        <f t="shared" ref="L350:L357" si="117">SUM(J350:K350)</f>
        <v>92.626294112564224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19.145968576432974</v>
      </c>
      <c r="C351" s="302">
        <v>7.4865059076559923</v>
      </c>
      <c r="D351" s="302">
        <f t="shared" si="115"/>
        <v>26.632474484088966</v>
      </c>
      <c r="E351" s="303"/>
      <c r="F351" s="302">
        <v>24.126130014221058</v>
      </c>
      <c r="G351" s="302">
        <v>8.369338649981156</v>
      </c>
      <c r="H351" s="302">
        <f t="shared" si="116"/>
        <v>32.495468664202214</v>
      </c>
      <c r="I351" s="303"/>
      <c r="J351" s="302">
        <v>28.44304980889201</v>
      </c>
      <c r="K351" s="302">
        <v>8.3405921791332815</v>
      </c>
      <c r="L351" s="302">
        <f t="shared" si="117"/>
        <v>36.783641988025295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15.718688423298239</v>
      </c>
      <c r="C352" s="302">
        <v>2.4886656637147584</v>
      </c>
      <c r="D352" s="302">
        <f t="shared" si="115"/>
        <v>18.207354087012998</v>
      </c>
      <c r="E352" s="303"/>
      <c r="F352" s="302">
        <v>15.938756673478663</v>
      </c>
      <c r="G352" s="302">
        <v>2.4911816641151194</v>
      </c>
      <c r="H352" s="302">
        <f t="shared" si="116"/>
        <v>18.429938337593782</v>
      </c>
      <c r="I352" s="303"/>
      <c r="J352" s="302">
        <v>7.9523380209072911</v>
      </c>
      <c r="K352" s="302">
        <v>2.1707569058064706</v>
      </c>
      <c r="L352" s="302">
        <f t="shared" si="117"/>
        <v>10.123094926713762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1.0052277119372981</v>
      </c>
      <c r="C353" s="302">
        <v>1.7641386172250799</v>
      </c>
      <c r="D353" s="302">
        <f t="shared" si="115"/>
        <v>2.769366329162378</v>
      </c>
      <c r="E353" s="303"/>
      <c r="F353" s="302">
        <v>0.91545068145334862</v>
      </c>
      <c r="G353" s="302">
        <v>1.6874548043698852</v>
      </c>
      <c r="H353" s="302">
        <f t="shared" si="116"/>
        <v>2.6029054858232339</v>
      </c>
      <c r="I353" s="303"/>
      <c r="J353" s="302">
        <v>0.52086252507715858</v>
      </c>
      <c r="K353" s="302">
        <v>1.6064646475575273</v>
      </c>
      <c r="L353" s="302">
        <f t="shared" si="117"/>
        <v>2.1273271726346858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60.916851255718299</v>
      </c>
      <c r="C354" s="302">
        <v>7.2629650769417458</v>
      </c>
      <c r="D354" s="302">
        <f t="shared" si="115"/>
        <v>68.179816332660039</v>
      </c>
      <c r="E354" s="303"/>
      <c r="F354" s="302">
        <v>66.623502338782288</v>
      </c>
      <c r="G354" s="302">
        <v>7.7391486895768047</v>
      </c>
      <c r="H354" s="302">
        <f t="shared" si="116"/>
        <v>74.362651028359096</v>
      </c>
      <c r="I354" s="303"/>
      <c r="J354" s="302">
        <v>76.665271955920232</v>
      </c>
      <c r="K354" s="302">
        <v>10.737643578622617</v>
      </c>
      <c r="L354" s="302">
        <f t="shared" si="117"/>
        <v>87.402915534542842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2.0238173862413755</v>
      </c>
      <c r="C355" s="302">
        <v>0.56701637878004862</v>
      </c>
      <c r="D355" s="302">
        <f t="shared" si="115"/>
        <v>2.5908337650214239</v>
      </c>
      <c r="E355" s="303"/>
      <c r="F355" s="302">
        <v>2.0865359252031679</v>
      </c>
      <c r="G355" s="302">
        <v>0.57035236696049008</v>
      </c>
      <c r="H355" s="302">
        <f t="shared" si="116"/>
        <v>2.6568882921636581</v>
      </c>
      <c r="I355" s="303"/>
      <c r="J355" s="302">
        <v>2.3408363880871192</v>
      </c>
      <c r="K355" s="302">
        <v>0.57954953649697316</v>
      </c>
      <c r="L355" s="302">
        <f t="shared" si="117"/>
        <v>2.9203859245840924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0.19826685375367567</v>
      </c>
      <c r="C356" s="302">
        <v>1.13912787518083</v>
      </c>
      <c r="D356" s="302">
        <f t="shared" si="115"/>
        <v>1.3373947289345056</v>
      </c>
      <c r="E356" s="303"/>
      <c r="F356" s="302">
        <v>0.17108311668481024</v>
      </c>
      <c r="G356" s="302">
        <v>1.0855893435084607</v>
      </c>
      <c r="H356" s="302">
        <f t="shared" si="116"/>
        <v>1.2566724601932711</v>
      </c>
      <c r="I356" s="303"/>
      <c r="J356" s="302">
        <v>0.10594235729036704</v>
      </c>
      <c r="K356" s="302">
        <v>1.0207567063754364</v>
      </c>
      <c r="L356" s="302">
        <f t="shared" si="117"/>
        <v>1.1266990636658034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3.2806789771204361</v>
      </c>
      <c r="C357" s="302">
        <v>1.5645887711381292</v>
      </c>
      <c r="D357" s="302">
        <f t="shared" si="115"/>
        <v>4.8452677482585651</v>
      </c>
      <c r="E357" s="303"/>
      <c r="F357" s="302">
        <v>2.8002307803896622</v>
      </c>
      <c r="G357" s="302">
        <v>1.4442534230440391</v>
      </c>
      <c r="H357" s="302">
        <f t="shared" si="116"/>
        <v>4.2444842034337018</v>
      </c>
      <c r="I357" s="303"/>
      <c r="J357" s="302">
        <v>1.0515186131564671</v>
      </c>
      <c r="K357" s="302">
        <v>1.2943644399310883</v>
      </c>
      <c r="L357" s="302">
        <f t="shared" si="117"/>
        <v>2.3458830530875554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150.88910624099154</v>
      </c>
      <c r="C359" s="311">
        <f t="shared" ref="C359:D359" si="118">SUM(C349:C357)</f>
        <v>39.945893759008761</v>
      </c>
      <c r="D359" s="311">
        <f t="shared" si="118"/>
        <v>190.83500000000032</v>
      </c>
      <c r="E359" s="311"/>
      <c r="F359" s="311">
        <f t="shared" ref="F359:H359" si="119">SUM(F349:F357)</f>
        <v>174.66817558523687</v>
      </c>
      <c r="G359" s="311">
        <f t="shared" si="119"/>
        <v>46.704824414763458</v>
      </c>
      <c r="H359" s="311">
        <f t="shared" si="119"/>
        <v>221.37300000000039</v>
      </c>
      <c r="I359" s="311"/>
      <c r="J359" s="311">
        <f t="shared" ref="J359:L359" si="120">SUM(J349:J357)</f>
        <v>195.94198607230501</v>
      </c>
      <c r="K359" s="311">
        <f t="shared" si="120"/>
        <v>51.608013927695083</v>
      </c>
      <c r="L359" s="311">
        <f t="shared" si="120"/>
        <v>247.55000000000007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1.0902601087624435</v>
      </c>
      <c r="C366" s="302">
        <v>1.8056218078527353</v>
      </c>
      <c r="D366" s="302">
        <f>SUM(B366:C366)</f>
        <v>2.8958819166151786</v>
      </c>
      <c r="E366" s="303"/>
      <c r="F366" s="302">
        <v>1.3178766106030457</v>
      </c>
      <c r="G366" s="302">
        <v>1.9093423649284205</v>
      </c>
      <c r="H366" s="302">
        <f>SUM(F366:G366)</f>
        <v>3.227218975531466</v>
      </c>
      <c r="I366" s="303"/>
      <c r="J366" s="302">
        <v>1.435532261491981</v>
      </c>
      <c r="K366" s="302">
        <v>1.9905661308253919</v>
      </c>
      <c r="L366" s="302">
        <f>SUM(J366:K366)</f>
        <v>3.4260983923173729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2.3031831620040082</v>
      </c>
      <c r="C367" s="302">
        <v>3.3893725529835912</v>
      </c>
      <c r="D367" s="302">
        <f t="shared" ref="D367:D374" si="121">SUM(B367:C367)</f>
        <v>5.6925557149875994</v>
      </c>
      <c r="E367" s="303"/>
      <c r="F367" s="302">
        <v>2.9981721801663408</v>
      </c>
      <c r="G367" s="302">
        <v>3.7600741502815684</v>
      </c>
      <c r="H367" s="302">
        <f t="shared" ref="H367:H374" si="122">SUM(F367:G367)</f>
        <v>6.7582463304479088</v>
      </c>
      <c r="I367" s="303"/>
      <c r="J367" s="302">
        <v>3.1306970369363367</v>
      </c>
      <c r="K367" s="302">
        <v>4.0230775640788616</v>
      </c>
      <c r="L367" s="302">
        <f t="shared" ref="L367:L374" si="123">SUM(J367:K367)</f>
        <v>7.1537746010151988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4.4260838346395683</v>
      </c>
      <c r="C368" s="302">
        <v>7.7017463946919493</v>
      </c>
      <c r="D368" s="302">
        <f t="shared" si="121"/>
        <v>12.127830229331519</v>
      </c>
      <c r="E368" s="303"/>
      <c r="F368" s="302">
        <v>4.5943771610417583</v>
      </c>
      <c r="G368" s="302">
        <v>8.0017453618831613</v>
      </c>
      <c r="H368" s="302">
        <f t="shared" si="122"/>
        <v>12.596122522924919</v>
      </c>
      <c r="I368" s="303"/>
      <c r="J368" s="302">
        <v>4.5818897844073536</v>
      </c>
      <c r="K368" s="302">
        <v>7.6015048691877958</v>
      </c>
      <c r="L368" s="302">
        <f t="shared" si="123"/>
        <v>12.183394653595149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4.5508194624393781</v>
      </c>
      <c r="C369" s="302">
        <v>1.7047130871196627</v>
      </c>
      <c r="D369" s="302">
        <f t="shared" si="121"/>
        <v>6.2555325495590406</v>
      </c>
      <c r="E369" s="303"/>
      <c r="F369" s="302">
        <v>4.495487719838736</v>
      </c>
      <c r="G369" s="302">
        <v>1.5458000277077635</v>
      </c>
      <c r="H369" s="302">
        <f t="shared" si="122"/>
        <v>6.0412877475464999</v>
      </c>
      <c r="I369" s="303"/>
      <c r="J369" s="302">
        <v>3.8016837893836417</v>
      </c>
      <c r="K369" s="302">
        <v>1.5656531306469141</v>
      </c>
      <c r="L369" s="302">
        <f t="shared" si="123"/>
        <v>5.3673369200305556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0.75676238368905424</v>
      </c>
      <c r="C370" s="302">
        <v>1.5438122566158656</v>
      </c>
      <c r="D370" s="302">
        <f t="shared" si="121"/>
        <v>2.3005746403049199</v>
      </c>
      <c r="E370" s="303"/>
      <c r="F370" s="302">
        <v>0.71826874921692918</v>
      </c>
      <c r="G370" s="302">
        <v>1.1157419432048423</v>
      </c>
      <c r="H370" s="302">
        <f t="shared" si="122"/>
        <v>1.8340106924217716</v>
      </c>
      <c r="I370" s="303"/>
      <c r="J370" s="302">
        <v>0.77545765389489363</v>
      </c>
      <c r="K370" s="302">
        <v>0.79557181914453468</v>
      </c>
      <c r="L370" s="302">
        <f t="shared" si="123"/>
        <v>1.5710294730394283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3.1702975027621618</v>
      </c>
      <c r="C371" s="302">
        <v>1.6011531132514256</v>
      </c>
      <c r="D371" s="302">
        <f t="shared" si="121"/>
        <v>4.7714506160135874</v>
      </c>
      <c r="E371" s="303"/>
      <c r="F371" s="302">
        <v>2.6914000300160641</v>
      </c>
      <c r="G371" s="302">
        <v>1.2503599849455476</v>
      </c>
      <c r="H371" s="302">
        <f t="shared" si="122"/>
        <v>3.9417600149616119</v>
      </c>
      <c r="I371" s="303"/>
      <c r="J371" s="302">
        <v>2.4210242207766615</v>
      </c>
      <c r="K371" s="302">
        <v>1.3901263657650567</v>
      </c>
      <c r="L371" s="302">
        <f t="shared" si="123"/>
        <v>3.8111505865417179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1.2728803102396096</v>
      </c>
      <c r="C372" s="302">
        <v>1.5792041233163234</v>
      </c>
      <c r="D372" s="302">
        <f t="shared" si="121"/>
        <v>2.852084433555933</v>
      </c>
      <c r="E372" s="303"/>
      <c r="F372" s="302">
        <v>1.2217040255195271</v>
      </c>
      <c r="G372" s="302">
        <v>1.2341377651736287</v>
      </c>
      <c r="H372" s="302">
        <f t="shared" si="122"/>
        <v>2.4558417906931558</v>
      </c>
      <c r="I372" s="303"/>
      <c r="J372" s="302">
        <v>1.1314958559737234</v>
      </c>
      <c r="K372" s="302">
        <v>1.6008549120122217</v>
      </c>
      <c r="L372" s="302">
        <f t="shared" si="123"/>
        <v>2.7323507679859453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4.4712816724860008E-2</v>
      </c>
      <c r="C373" s="302">
        <v>0.35629288432533807</v>
      </c>
      <c r="D373" s="302">
        <f t="shared" si="121"/>
        <v>0.40100570105019806</v>
      </c>
      <c r="E373" s="303"/>
      <c r="F373" s="302">
        <v>3.6308205819351326E-2</v>
      </c>
      <c r="G373" s="302">
        <v>0.26608592044125134</v>
      </c>
      <c r="H373" s="302">
        <f t="shared" si="122"/>
        <v>0.30239412626060269</v>
      </c>
      <c r="I373" s="303"/>
      <c r="J373" s="302">
        <v>4.894849332255985E-2</v>
      </c>
      <c r="K373" s="302">
        <v>0.25331008883833184</v>
      </c>
      <c r="L373" s="302">
        <f t="shared" si="123"/>
        <v>0.30225858216089169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2.3827819839312649</v>
      </c>
      <c r="C374" s="302">
        <v>1.7623022146508271</v>
      </c>
      <c r="D374" s="302">
        <f t="shared" si="121"/>
        <v>4.1450841985820919</v>
      </c>
      <c r="E374" s="303"/>
      <c r="F374" s="302">
        <v>1.9686643958175865</v>
      </c>
      <c r="G374" s="302">
        <v>1.1644534033944529</v>
      </c>
      <c r="H374" s="302">
        <f t="shared" si="122"/>
        <v>3.1331177992120391</v>
      </c>
      <c r="I374" s="303"/>
      <c r="J374" s="302">
        <v>1.6086988107418796</v>
      </c>
      <c r="K374" s="302">
        <v>1.0089072125718366</v>
      </c>
      <c r="L374" s="302">
        <f t="shared" si="123"/>
        <v>2.6176060233137162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19.997781565192348</v>
      </c>
      <c r="C376" s="311">
        <f t="shared" ref="C376:D376" si="124">SUM(C366:C374)</f>
        <v>21.444218434807716</v>
      </c>
      <c r="D376" s="311">
        <f t="shared" si="124"/>
        <v>41.442000000000057</v>
      </c>
      <c r="E376" s="311"/>
      <c r="F376" s="311">
        <f t="shared" ref="F376:H376" si="125">SUM(F366:F374)</f>
        <v>20.04225907803934</v>
      </c>
      <c r="G376" s="311">
        <f t="shared" si="125"/>
        <v>20.247740921960638</v>
      </c>
      <c r="H376" s="311">
        <f t="shared" si="125"/>
        <v>40.289999999999971</v>
      </c>
      <c r="I376" s="311"/>
      <c r="J376" s="311">
        <f t="shared" ref="J376:L376" si="126">SUM(J366:J374)</f>
        <v>18.935427906929032</v>
      </c>
      <c r="K376" s="311">
        <f t="shared" si="126"/>
        <v>20.229572093070946</v>
      </c>
      <c r="L376" s="311">
        <f t="shared" si="126"/>
        <v>39.164999999999985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1.6576531597287272</v>
      </c>
      <c r="C383" s="302">
        <v>2.3089866702459294</v>
      </c>
      <c r="D383" s="302">
        <f>SUM(B383:C383)</f>
        <v>3.9666398299746568</v>
      </c>
      <c r="E383" s="303"/>
      <c r="F383" s="302">
        <v>2.1736488516303845</v>
      </c>
      <c r="G383" s="302">
        <v>1.9411545421589749</v>
      </c>
      <c r="H383" s="302">
        <f>SUM(F383:G383)</f>
        <v>4.1148033937893596</v>
      </c>
      <c r="I383" s="303"/>
      <c r="J383" s="302">
        <v>2.2235845779260273</v>
      </c>
      <c r="K383" s="302">
        <v>2.1435532225562475</v>
      </c>
      <c r="L383" s="302">
        <f>SUM(J383:K383)</f>
        <v>4.3671378004822747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3.7216072736711792</v>
      </c>
      <c r="C384" s="302">
        <v>4.4012852645258951</v>
      </c>
      <c r="D384" s="302">
        <f t="shared" ref="D384:D391" si="127">SUM(B384:C384)</f>
        <v>8.1228925381970747</v>
      </c>
      <c r="E384" s="303"/>
      <c r="F384" s="302">
        <v>5.6724094169039976</v>
      </c>
      <c r="G384" s="302">
        <v>4.6040752965737681</v>
      </c>
      <c r="H384" s="302">
        <f t="shared" ref="H384:H391" si="128">SUM(F384:G384)</f>
        <v>10.276484713477766</v>
      </c>
      <c r="I384" s="303"/>
      <c r="J384" s="302">
        <v>5.9271019796611943</v>
      </c>
      <c r="K384" s="302">
        <v>5.3138475665225684</v>
      </c>
      <c r="L384" s="302">
        <f t="shared" ref="L384:L391" si="129">SUM(J384:K384)</f>
        <v>11.240949546183764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3.2420155660183108</v>
      </c>
      <c r="C385" s="302">
        <v>2.7646114805457156</v>
      </c>
      <c r="D385" s="302">
        <f t="shared" si="127"/>
        <v>6.0066270465640264</v>
      </c>
      <c r="E385" s="303"/>
      <c r="F385" s="302">
        <v>4.1326546996967988</v>
      </c>
      <c r="G385" s="302">
        <v>2.597727916502675</v>
      </c>
      <c r="H385" s="302">
        <f t="shared" si="128"/>
        <v>6.7303826161994742</v>
      </c>
      <c r="I385" s="303"/>
      <c r="J385" s="302">
        <v>4.3241214077387387</v>
      </c>
      <c r="K385" s="302">
        <v>2.5245088618887137</v>
      </c>
      <c r="L385" s="302">
        <f t="shared" si="129"/>
        <v>6.8486302696274528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4.4425373381919933</v>
      </c>
      <c r="C386" s="302">
        <v>1.1633870215108952</v>
      </c>
      <c r="D386" s="302">
        <f t="shared" si="127"/>
        <v>5.6059243597028887</v>
      </c>
      <c r="E386" s="303"/>
      <c r="F386" s="302">
        <v>4.6900257506891556</v>
      </c>
      <c r="G386" s="302">
        <v>1.1627691650516969</v>
      </c>
      <c r="H386" s="302">
        <f t="shared" si="128"/>
        <v>5.8527949157408523</v>
      </c>
      <c r="I386" s="303"/>
      <c r="J386" s="302">
        <v>4.0727874479145951</v>
      </c>
      <c r="K386" s="302">
        <v>1.1457642329766708</v>
      </c>
      <c r="L386" s="302">
        <f t="shared" si="129"/>
        <v>5.2185516808912658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0.52076467743083499</v>
      </c>
      <c r="C387" s="302">
        <v>1.1679387892071451</v>
      </c>
      <c r="D387" s="302">
        <f t="shared" si="127"/>
        <v>1.6887034666379801</v>
      </c>
      <c r="E387" s="303"/>
      <c r="F387" s="302">
        <v>0.5827598500927661</v>
      </c>
      <c r="G387" s="302">
        <v>0.67188359198500047</v>
      </c>
      <c r="H387" s="302">
        <f t="shared" si="128"/>
        <v>1.2546434420777666</v>
      </c>
      <c r="I387" s="303"/>
      <c r="J387" s="302">
        <v>0.83194955701873885</v>
      </c>
      <c r="K387" s="302">
        <v>0.5859902523261431</v>
      </c>
      <c r="L387" s="302">
        <f t="shared" si="129"/>
        <v>1.4179398093448818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13.869185058254525</v>
      </c>
      <c r="C388" s="302">
        <v>3.1343642081632614</v>
      </c>
      <c r="D388" s="302">
        <f t="shared" si="127"/>
        <v>17.003549266417785</v>
      </c>
      <c r="E388" s="303"/>
      <c r="F388" s="302">
        <v>9.6722599871977355</v>
      </c>
      <c r="G388" s="302">
        <v>2.0656911857385207</v>
      </c>
      <c r="H388" s="302">
        <f t="shared" si="128"/>
        <v>11.737951172936256</v>
      </c>
      <c r="I388" s="303"/>
      <c r="J388" s="302">
        <v>8.3452019647966402</v>
      </c>
      <c r="K388" s="302">
        <v>2.0824347884968719</v>
      </c>
      <c r="L388" s="302">
        <f t="shared" si="129"/>
        <v>10.427636753293513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1.0828965843164675</v>
      </c>
      <c r="C389" s="302">
        <v>1.0360601813654846</v>
      </c>
      <c r="D389" s="302">
        <f t="shared" si="127"/>
        <v>2.1189567656819523</v>
      </c>
      <c r="E389" s="303"/>
      <c r="F389" s="302">
        <v>0.89230009143205913</v>
      </c>
      <c r="G389" s="302">
        <v>0.77427741132245398</v>
      </c>
      <c r="H389" s="302">
        <f t="shared" si="128"/>
        <v>1.6665775027545131</v>
      </c>
      <c r="I389" s="303"/>
      <c r="J389" s="302">
        <v>0.79293160491684289</v>
      </c>
      <c r="K389" s="302">
        <v>0.89550669343221878</v>
      </c>
      <c r="L389" s="302">
        <f t="shared" si="129"/>
        <v>1.6884382983490616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0.19462732674506461</v>
      </c>
      <c r="C390" s="302">
        <v>0.94953219182185966</v>
      </c>
      <c r="D390" s="302">
        <f t="shared" si="127"/>
        <v>1.1441595185669242</v>
      </c>
      <c r="E390" s="303"/>
      <c r="F390" s="302">
        <v>0.21414654915926831</v>
      </c>
      <c r="G390" s="302">
        <v>0.56037612689412641</v>
      </c>
      <c r="H390" s="302">
        <f t="shared" si="128"/>
        <v>0.77452267605339475</v>
      </c>
      <c r="I390" s="303"/>
      <c r="J390" s="302">
        <v>0.177127661055624</v>
      </c>
      <c r="K390" s="302">
        <v>0.43926099209179381</v>
      </c>
      <c r="L390" s="302">
        <f t="shared" si="129"/>
        <v>0.61638865314741786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2.246304226033454</v>
      </c>
      <c r="C391" s="302">
        <v>2.3882429822232334</v>
      </c>
      <c r="D391" s="302">
        <f t="shared" si="127"/>
        <v>4.6345472082566879</v>
      </c>
      <c r="E391" s="303"/>
      <c r="F391" s="302">
        <v>1.9206558473005964</v>
      </c>
      <c r="G391" s="302">
        <v>1.3451837196700049</v>
      </c>
      <c r="H391" s="302">
        <f t="shared" si="128"/>
        <v>3.2658395669706013</v>
      </c>
      <c r="I391" s="303"/>
      <c r="J391" s="302">
        <v>1.4930916590087413</v>
      </c>
      <c r="K391" s="302">
        <v>1.2872355296716069</v>
      </c>
      <c r="L391" s="302">
        <f t="shared" si="129"/>
        <v>2.7803271886803484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30.977591210390557</v>
      </c>
      <c r="C393" s="311">
        <f t="shared" ref="C393:D393" si="130">SUM(C383:C391)</f>
        <v>19.31440878960942</v>
      </c>
      <c r="D393" s="311">
        <f t="shared" si="130"/>
        <v>50.291999999999973</v>
      </c>
      <c r="E393" s="311"/>
      <c r="F393" s="311">
        <f t="shared" ref="F393:H393" si="131">SUM(F383:F391)</f>
        <v>29.950861044102766</v>
      </c>
      <c r="G393" s="311">
        <f t="shared" si="131"/>
        <v>15.723138955897223</v>
      </c>
      <c r="H393" s="311">
        <f t="shared" si="131"/>
        <v>45.673999999999985</v>
      </c>
      <c r="I393" s="311"/>
      <c r="J393" s="311">
        <f t="shared" ref="J393:L393" si="132">SUM(J383:J391)</f>
        <v>28.18789786003714</v>
      </c>
      <c r="K393" s="311">
        <f t="shared" si="132"/>
        <v>16.418102139962837</v>
      </c>
      <c r="L393" s="311">
        <f t="shared" si="132"/>
        <v>44.60599999999998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Midlands and Warwickshire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104.07544117457813</v>
      </c>
      <c r="C9" s="249">
        <f t="shared" ref="C9:D9" si="0">SUM(C26,C43,C60,C77,C94,C111,C128,C145,C162,C179,C196,C213,C230,C247,C264,C281,C298,C315,C332,C349,C366,C383)</f>
        <v>14.946124858637958</v>
      </c>
      <c r="D9" s="249">
        <f t="shared" si="0"/>
        <v>23.189102253798939</v>
      </c>
      <c r="E9" s="249">
        <f>SUM(B9:D9)</f>
        <v>142.21066828701504</v>
      </c>
      <c r="F9" s="238"/>
      <c r="G9" s="249">
        <f>SUM(G26,G43,G60,G77,G94,G111,G128,G145,G162,G179,G196,G213,G230,G247,G264,G281,G298,G315,G332,G349,G366,G383)</f>
        <v>117.12354508952546</v>
      </c>
      <c r="H9" s="249">
        <f t="shared" ref="H9:I9" si="1">SUM(H26,H43,H60,H77,H94,H111,H128,H145,H162,H179,H196,H213,H230,H247,H264,H281,H298,H315,H332,H349,H366,H383)</f>
        <v>23.945090322316812</v>
      </c>
      <c r="I9" s="249">
        <f t="shared" si="1"/>
        <v>27.451189447919308</v>
      </c>
      <c r="J9" s="249">
        <f>SUM(G9:I9)</f>
        <v>168.5198248597616</v>
      </c>
      <c r="K9" s="238"/>
      <c r="L9" s="249">
        <f>SUM(L26,L43,L60,L77,L94,L111,L128,L145,L162,L179,L196,L213,L230,L247,L264,L281,L298,L315,L332,L349,L366,L383)</f>
        <v>133.68835987135543</v>
      </c>
      <c r="M9" s="249">
        <f t="shared" ref="M9:N9" si="2">SUM(M26,M43,M60,M77,M94,M111,M128,M145,M162,M179,M196,M213,M230,M247,M264,M281,M298,M315,M332,M349,M366,M383)</f>
        <v>30.831083276105154</v>
      </c>
      <c r="N9" s="249">
        <f t="shared" si="2"/>
        <v>30.282267908518421</v>
      </c>
      <c r="O9" s="249">
        <f>SUM(L9:N9)</f>
        <v>194.80171105597901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211.78493179713456</v>
      </c>
      <c r="C10" s="249">
        <f t="shared" si="3"/>
        <v>60.525333336903408</v>
      </c>
      <c r="D10" s="249">
        <f t="shared" si="3"/>
        <v>34.632054685973486</v>
      </c>
      <c r="E10" s="249">
        <f t="shared" ref="E10:E17" si="4">SUM(B10:D10)</f>
        <v>306.94231982001145</v>
      </c>
      <c r="F10" s="238"/>
      <c r="G10" s="249">
        <f t="shared" ref="G10:I10" si="5">SUM(G27,G44,G61,G78,G95,G112,G129,G146,G163,G180,G197,G214,G231,G248,G265,G282,G299,G316,G333,G350,G367,G384)</f>
        <v>256.34123826780143</v>
      </c>
      <c r="H10" s="249">
        <f t="shared" si="5"/>
        <v>75.855407346142513</v>
      </c>
      <c r="I10" s="249">
        <f t="shared" si="5"/>
        <v>42.626673932666897</v>
      </c>
      <c r="J10" s="249">
        <f t="shared" ref="J10:J17" si="6">SUM(G10:I10)</f>
        <v>374.82331954661083</v>
      </c>
      <c r="K10" s="238"/>
      <c r="L10" s="249">
        <f t="shared" ref="L10:N10" si="7">SUM(L27,L44,L61,L78,L95,L112,L129,L146,L163,L180,L197,L214,L231,L248,L265,L282,L299,L316,L333,L350,L367,L384)</f>
        <v>312.37729649073287</v>
      </c>
      <c r="M10" s="249">
        <f t="shared" si="7"/>
        <v>97.185356361439801</v>
      </c>
      <c r="N10" s="249">
        <f t="shared" si="7"/>
        <v>40.455338339461768</v>
      </c>
      <c r="O10" s="249">
        <f t="shared" ref="O10:O17" si="8">SUM(L10:N10)</f>
        <v>450.01799119163445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129.6888717333955</v>
      </c>
      <c r="C11" s="249">
        <f t="shared" si="3"/>
        <v>39.164359197012992</v>
      </c>
      <c r="D11" s="249">
        <f t="shared" si="3"/>
        <v>26.944339828323415</v>
      </c>
      <c r="E11" s="249">
        <f t="shared" si="4"/>
        <v>195.79757075873192</v>
      </c>
      <c r="F11" s="238"/>
      <c r="G11" s="249">
        <f t="shared" ref="G11:I11" si="9">SUM(G28,G45,G62,G79,G96,G113,G130,G147,G164,G181,G198,G215,G232,G249,G266,G283,G300,G317,G334,G351,G368,G385)</f>
        <v>149.76906951579809</v>
      </c>
      <c r="H11" s="249">
        <f t="shared" si="9"/>
        <v>47.85737911142337</v>
      </c>
      <c r="I11" s="249">
        <f t="shared" si="9"/>
        <v>26.503604615994394</v>
      </c>
      <c r="J11" s="249">
        <f t="shared" si="6"/>
        <v>224.13005324321585</v>
      </c>
      <c r="K11" s="238"/>
      <c r="L11" s="249">
        <f t="shared" ref="L11:N11" si="10">SUM(L28,L45,L62,L79,L96,L113,L130,L147,L164,L181,L198,L215,L232,L249,L266,L283,L300,L317,L334,L351,L368,L385)</f>
        <v>157.02198391645612</v>
      </c>
      <c r="M11" s="249">
        <f t="shared" si="10"/>
        <v>52.344740755639776</v>
      </c>
      <c r="N11" s="249">
        <f t="shared" si="10"/>
        <v>26.563882049771024</v>
      </c>
      <c r="O11" s="249">
        <f t="shared" si="8"/>
        <v>235.93060672186692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116.25774625818272</v>
      </c>
      <c r="C12" s="249">
        <f t="shared" si="3"/>
        <v>87.754313124275498</v>
      </c>
      <c r="D12" s="249">
        <f t="shared" si="3"/>
        <v>8.0473283558265774</v>
      </c>
      <c r="E12" s="249">
        <f t="shared" si="4"/>
        <v>212.05938773828481</v>
      </c>
      <c r="F12" s="238"/>
      <c r="G12" s="249">
        <f t="shared" ref="G12:I12" si="11">SUM(G29,G46,G63,G80,G97,G114,G131,G148,G165,G182,G199,G216,G233,G250,G267,G284,G301,G318,G335,G352,G369,G386)</f>
        <v>117.01214182020206</v>
      </c>
      <c r="H12" s="249">
        <f t="shared" si="11"/>
        <v>87.470317706085851</v>
      </c>
      <c r="I12" s="249">
        <f t="shared" si="11"/>
        <v>6.3730038363639476</v>
      </c>
      <c r="J12" s="249">
        <f t="shared" si="6"/>
        <v>210.85546336265188</v>
      </c>
      <c r="K12" s="238"/>
      <c r="L12" s="249">
        <f t="shared" ref="L12:N12" si="12">SUM(L29,L46,L63,L80,L97,L114,L131,L148,L165,L182,L199,L216,L233,L250,L267,L284,L301,L318,L335,L352,L369,L386)</f>
        <v>101.67066637737604</v>
      </c>
      <c r="M12" s="249">
        <f t="shared" si="12"/>
        <v>74.190246444605606</v>
      </c>
      <c r="N12" s="249">
        <f t="shared" si="12"/>
        <v>6.0866653544167413</v>
      </c>
      <c r="O12" s="249">
        <f t="shared" si="8"/>
        <v>181.94757817639837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121.26419085046845</v>
      </c>
      <c r="C13" s="249">
        <f t="shared" si="3"/>
        <v>17.344632622461052</v>
      </c>
      <c r="D13" s="249">
        <f t="shared" si="3"/>
        <v>48.396587174547648</v>
      </c>
      <c r="E13" s="249">
        <f t="shared" si="4"/>
        <v>187.00541064747716</v>
      </c>
      <c r="F13" s="238"/>
      <c r="G13" s="249">
        <f t="shared" ref="G13:I13" si="13">SUM(G30,G47,G64,G81,G98,G115,G132,G149,G166,G183,G200,G217,G234,G251,G268,G285,G302,G319,G336,G353,G370,G387)</f>
        <v>96.21376868259</v>
      </c>
      <c r="H13" s="249">
        <f t="shared" si="13"/>
        <v>14.524617880011842</v>
      </c>
      <c r="I13" s="249">
        <f t="shared" si="13"/>
        <v>52.593725825727851</v>
      </c>
      <c r="J13" s="249">
        <f t="shared" si="6"/>
        <v>163.3321123883297</v>
      </c>
      <c r="K13" s="238"/>
      <c r="L13" s="249">
        <f t="shared" ref="L13:N13" si="14">SUM(L30,L47,L64,L81,L98,L115,L132,L149,L166,L183,L200,L217,L234,L251,L268,L285,L302,L319,L336,L353,L370,L387)</f>
        <v>80.433991965344646</v>
      </c>
      <c r="M13" s="249">
        <f t="shared" si="14"/>
        <v>16.587740267913489</v>
      </c>
      <c r="N13" s="249">
        <f t="shared" si="14"/>
        <v>54.665234902398922</v>
      </c>
      <c r="O13" s="249">
        <f t="shared" si="8"/>
        <v>151.68696713565706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79.214903522973003</v>
      </c>
      <c r="C14" s="249">
        <f t="shared" si="3"/>
        <v>75.271943469632333</v>
      </c>
      <c r="D14" s="249">
        <f t="shared" si="3"/>
        <v>13.674589681998556</v>
      </c>
      <c r="E14" s="249">
        <f t="shared" si="4"/>
        <v>168.16143667460389</v>
      </c>
      <c r="F14" s="238"/>
      <c r="G14" s="249">
        <f t="shared" ref="G14:I14" si="15">SUM(G31,G48,G65,G82,G99,G116,G133,G150,G167,G184,G201,G218,G235,G252,G269,G286,G303,G320,G337,G354,G371,G388)</f>
        <v>80.155778434148274</v>
      </c>
      <c r="H14" s="249">
        <f t="shared" si="15"/>
        <v>75.234974748208629</v>
      </c>
      <c r="I14" s="249">
        <f t="shared" si="15"/>
        <v>12.235014853684854</v>
      </c>
      <c r="J14" s="249">
        <f t="shared" si="6"/>
        <v>167.62576803604173</v>
      </c>
      <c r="K14" s="238"/>
      <c r="L14" s="249">
        <f t="shared" ref="L14:N14" si="16">SUM(L31,L48,L65,L82,L99,L116,L133,L150,L167,L184,L201,L218,L235,L252,L269,L286,L303,L320,L337,L354,L371,L388)</f>
        <v>97.220429060188039</v>
      </c>
      <c r="M14" s="249">
        <f t="shared" si="16"/>
        <v>82.733167894288584</v>
      </c>
      <c r="N14" s="249">
        <f t="shared" si="16"/>
        <v>15.835087134742135</v>
      </c>
      <c r="O14" s="249">
        <f t="shared" si="8"/>
        <v>195.78868408921875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50.32857156283216</v>
      </c>
      <c r="C15" s="249">
        <f t="shared" si="3"/>
        <v>78.174378850899728</v>
      </c>
      <c r="D15" s="249">
        <f t="shared" si="3"/>
        <v>8.5806199143418187</v>
      </c>
      <c r="E15" s="249">
        <f t="shared" si="4"/>
        <v>137.08357032807371</v>
      </c>
      <c r="F15" s="238"/>
      <c r="G15" s="249">
        <f t="shared" ref="G15:I15" si="17">SUM(G32,G49,G66,G83,G100,G117,G134,G151,G168,G185,G202,G219,G236,G253,G270,G287,G304,G321,G338,G355,G372,G389)</f>
        <v>48.871771007576946</v>
      </c>
      <c r="H15" s="249">
        <f t="shared" si="17"/>
        <v>77.666338327164951</v>
      </c>
      <c r="I15" s="249">
        <f t="shared" si="17"/>
        <v>5.566116926085229</v>
      </c>
      <c r="J15" s="249">
        <f t="shared" si="6"/>
        <v>132.10422626082715</v>
      </c>
      <c r="K15" s="238"/>
      <c r="L15" s="249">
        <f t="shared" ref="L15:N15" si="18">SUM(L32,L49,L66,L83,L100,L117,L134,L151,L168,L185,L202,L219,L236,L253,L270,L287,L304,L321,L338,L355,L372,L389)</f>
        <v>52.60839899602049</v>
      </c>
      <c r="M15" s="249">
        <f t="shared" si="18"/>
        <v>80.268854879658818</v>
      </c>
      <c r="N15" s="249">
        <f t="shared" si="18"/>
        <v>4.8200738580093851</v>
      </c>
      <c r="O15" s="249">
        <f t="shared" si="8"/>
        <v>137.6973277336887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106.31080747265452</v>
      </c>
      <c r="C16" s="249">
        <f t="shared" si="3"/>
        <v>15.533885427524712</v>
      </c>
      <c r="D16" s="249">
        <f t="shared" si="3"/>
        <v>17.392476096462705</v>
      </c>
      <c r="E16" s="249">
        <f t="shared" si="4"/>
        <v>139.23716899664194</v>
      </c>
      <c r="F16" s="238"/>
      <c r="G16" s="249">
        <f t="shared" ref="G16:I16" si="19">SUM(G33,G50,G67,G84,G101,G118,G135,G152,G169,G186,G203,G220,G237,G254,G271,G288,G305,G322,G339,G356,G373,G390)</f>
        <v>84.01464136447629</v>
      </c>
      <c r="H16" s="249">
        <f t="shared" si="19"/>
        <v>20.87216593673163</v>
      </c>
      <c r="I16" s="249">
        <f t="shared" si="19"/>
        <v>20.218906612915941</v>
      </c>
      <c r="J16" s="249">
        <f t="shared" si="6"/>
        <v>125.10571391412387</v>
      </c>
      <c r="K16" s="238"/>
      <c r="L16" s="249">
        <f t="shared" ref="L16:N16" si="20">SUM(L33,L50,L67,L84,L101,L118,L135,L152,L169,L186,L203,L220,L237,L254,L271,L288,L305,L322,L339,L356,L373,L390)</f>
        <v>91.134191249124427</v>
      </c>
      <c r="M16" s="249">
        <f t="shared" si="20"/>
        <v>27.52134616893062</v>
      </c>
      <c r="N16" s="249">
        <f t="shared" si="20"/>
        <v>25.187103413509419</v>
      </c>
      <c r="O16" s="249">
        <f t="shared" si="8"/>
        <v>143.84264083156447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81.769124711498193</v>
      </c>
      <c r="C17" s="249">
        <f t="shared" si="3"/>
        <v>92.084747760017308</v>
      </c>
      <c r="D17" s="249">
        <f t="shared" si="3"/>
        <v>19.444594277645056</v>
      </c>
      <c r="E17" s="249">
        <f t="shared" si="4"/>
        <v>193.29846674916055</v>
      </c>
      <c r="F17" s="238"/>
      <c r="G17" s="249">
        <f t="shared" ref="G17:I17" si="21">SUM(G34,G51,G68,G85,G102,G119,G136,G153,G170,G187,G204,G221,G238,G255,G272,G289,G306,G323,G340,G357,G374,G391)</f>
        <v>69.142880613375794</v>
      </c>
      <c r="H17" s="249">
        <f t="shared" si="21"/>
        <v>84.451281158897601</v>
      </c>
      <c r="I17" s="249">
        <f t="shared" si="21"/>
        <v>18.87435661616415</v>
      </c>
      <c r="J17" s="249">
        <f t="shared" si="6"/>
        <v>172.46851838843753</v>
      </c>
      <c r="K17" s="238"/>
      <c r="L17" s="249">
        <f t="shared" ref="L17:N17" si="22">SUM(L34,L51,L68,L85,L102,L119,L136,L153,L170,L187,L204,L221,L238,L255,L272,L289,L306,L323,L340,L357,L374,L391)</f>
        <v>65.580055964520497</v>
      </c>
      <c r="M17" s="249">
        <f t="shared" si="22"/>
        <v>73.848535229711572</v>
      </c>
      <c r="N17" s="249">
        <f t="shared" si="22"/>
        <v>24.272901869759682</v>
      </c>
      <c r="O17" s="249">
        <f t="shared" si="8"/>
        <v>163.70149306399176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1000.6945890837172</v>
      </c>
      <c r="C19" s="247">
        <f t="shared" ref="C19:O19" si="23">SUM(C9:C17)</f>
        <v>480.79971864736495</v>
      </c>
      <c r="D19" s="247">
        <f t="shared" si="23"/>
        <v>200.30169226891817</v>
      </c>
      <c r="E19" s="247">
        <f t="shared" si="23"/>
        <v>1681.7960000000005</v>
      </c>
      <c r="F19" s="247"/>
      <c r="G19" s="247">
        <f t="shared" si="23"/>
        <v>1018.6448347954943</v>
      </c>
      <c r="H19" s="247">
        <f t="shared" si="23"/>
        <v>507.87757253698317</v>
      </c>
      <c r="I19" s="247">
        <f t="shared" si="23"/>
        <v>212.44259266752255</v>
      </c>
      <c r="J19" s="247">
        <f t="shared" si="23"/>
        <v>1738.9650000000001</v>
      </c>
      <c r="K19" s="247"/>
      <c r="L19" s="247">
        <f t="shared" si="23"/>
        <v>1091.7353738911183</v>
      </c>
      <c r="M19" s="247">
        <f t="shared" si="23"/>
        <v>535.51107127829346</v>
      </c>
      <c r="N19" s="247">
        <f t="shared" si="23"/>
        <v>228.16855483058751</v>
      </c>
      <c r="O19" s="247">
        <f t="shared" si="23"/>
        <v>1855.4149999999997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0.44916935208058989</v>
      </c>
      <c r="C26" s="302">
        <v>8.3965966693322555E-2</v>
      </c>
      <c r="D26" s="302">
        <v>0.16731666915914847</v>
      </c>
      <c r="E26" s="302">
        <f>SUM(B26:D26)</f>
        <v>0.70045198793306085</v>
      </c>
      <c r="F26" s="303"/>
      <c r="G26" s="302">
        <v>0.29631009313776863</v>
      </c>
      <c r="H26" s="302">
        <v>6.5753170749673993E-3</v>
      </c>
      <c r="I26" s="302">
        <v>0.10615963585631076</v>
      </c>
      <c r="J26" s="302">
        <f>SUM(G26:I26)</f>
        <v>0.40904504606904679</v>
      </c>
      <c r="K26" s="303"/>
      <c r="L26" s="302">
        <v>0.41956203437867245</v>
      </c>
      <c r="M26" s="302">
        <v>8.0345886150543465E-3</v>
      </c>
      <c r="N26" s="302">
        <v>0.12886831088169784</v>
      </c>
      <c r="O26" s="302">
        <f>SUM(L26:N26)</f>
        <v>0.55646493387542462</v>
      </c>
    </row>
    <row r="27" spans="1:15" s="236" customFormat="1" x14ac:dyDescent="0.2">
      <c r="A27" s="237" t="str">
        <f>name!E$5</f>
        <v>Professional occupations</v>
      </c>
      <c r="B27" s="302">
        <v>0.49316046748521425</v>
      </c>
      <c r="C27" s="302">
        <v>4.6329380650963516E-2</v>
      </c>
      <c r="D27" s="302">
        <v>4.1969554778995444E-2</v>
      </c>
      <c r="E27" s="302">
        <f t="shared" ref="E27:E34" si="24">SUM(B27:D27)</f>
        <v>0.58145940291517317</v>
      </c>
      <c r="F27" s="303"/>
      <c r="G27" s="302">
        <v>0.44245569587701539</v>
      </c>
      <c r="H27" s="302">
        <v>4.0220138987146908E-3</v>
      </c>
      <c r="I27" s="302">
        <v>2.4355439794998261E-2</v>
      </c>
      <c r="J27" s="302">
        <f t="shared" ref="J27:J34" si="25">SUM(G27:I27)</f>
        <v>0.47083314957072836</v>
      </c>
      <c r="K27" s="303"/>
      <c r="L27" s="302">
        <v>0.86616792867764136</v>
      </c>
      <c r="M27" s="302">
        <v>5.0436195361814682E-3</v>
      </c>
      <c r="N27" s="302">
        <v>2.1307749560348709E-2</v>
      </c>
      <c r="O27" s="302">
        <f t="shared" ref="O27:O34" si="26">SUM(L27:N27)</f>
        <v>0.8925192977741716</v>
      </c>
    </row>
    <row r="28" spans="1:15" s="236" customFormat="1" x14ac:dyDescent="0.2">
      <c r="A28" s="237" t="str">
        <f>name!E$6</f>
        <v>Associate professional occupations</v>
      </c>
      <c r="B28" s="302">
        <v>0.38218600494174426</v>
      </c>
      <c r="C28" s="302">
        <v>5.8181033841832472E-2</v>
      </c>
      <c r="D28" s="302">
        <v>1.8900362829851011E-2</v>
      </c>
      <c r="E28" s="302">
        <f t="shared" si="24"/>
        <v>0.45926740161342777</v>
      </c>
      <c r="F28" s="303"/>
      <c r="G28" s="302">
        <v>0.30114386564824008</v>
      </c>
      <c r="H28" s="302">
        <v>3.9841659098089101E-3</v>
      </c>
      <c r="I28" s="302">
        <v>1.1041608928676791E-2</v>
      </c>
      <c r="J28" s="302">
        <f t="shared" si="25"/>
        <v>0.3161696404867258</v>
      </c>
      <c r="K28" s="303"/>
      <c r="L28" s="302">
        <v>0.4313189517465989</v>
      </c>
      <c r="M28" s="302">
        <v>3.8421574244581346E-3</v>
      </c>
      <c r="N28" s="302">
        <v>1.3635812043238878E-2</v>
      </c>
      <c r="O28" s="302">
        <f t="shared" si="26"/>
        <v>0.44879692121429593</v>
      </c>
    </row>
    <row r="29" spans="1:15" s="236" customFormat="1" x14ac:dyDescent="0.2">
      <c r="A29" s="237" t="str">
        <f>name!E$7</f>
        <v>Administrative and secretarial occupations</v>
      </c>
      <c r="B29" s="302">
        <v>0.46125897909864405</v>
      </c>
      <c r="C29" s="302">
        <v>0.40327174530461751</v>
      </c>
      <c r="D29" s="302">
        <v>2.1600256394761399E-2</v>
      </c>
      <c r="E29" s="302">
        <f t="shared" si="24"/>
        <v>0.88613098079802299</v>
      </c>
      <c r="F29" s="303"/>
      <c r="G29" s="302">
        <v>0.33589817439985448</v>
      </c>
      <c r="H29" s="302">
        <v>2.2301040368643669E-2</v>
      </c>
      <c r="I29" s="302">
        <v>1.9691748111579265E-2</v>
      </c>
      <c r="J29" s="302">
        <f t="shared" si="25"/>
        <v>0.3778909628800774</v>
      </c>
      <c r="K29" s="303"/>
      <c r="L29" s="302">
        <v>0.32195065591523775</v>
      </c>
      <c r="M29" s="302">
        <v>1.7298531498314347E-2</v>
      </c>
      <c r="N29" s="302">
        <v>1.0660800046555723E-2</v>
      </c>
      <c r="O29" s="302">
        <f t="shared" si="26"/>
        <v>0.34990998746010782</v>
      </c>
    </row>
    <row r="30" spans="1:15" s="236" customFormat="1" x14ac:dyDescent="0.2">
      <c r="A30" s="237" t="str">
        <f>name!E$8</f>
        <v>Skilled trades occupations</v>
      </c>
      <c r="B30" s="302">
        <v>1.542160546713166</v>
      </c>
      <c r="C30" s="302">
        <v>0.54506764552347919</v>
      </c>
      <c r="D30" s="302">
        <v>5.0595963576195526</v>
      </c>
      <c r="E30" s="302">
        <f t="shared" si="24"/>
        <v>7.1468245498561984</v>
      </c>
      <c r="F30" s="303"/>
      <c r="G30" s="302">
        <v>0.69079818633758228</v>
      </c>
      <c r="H30" s="302">
        <v>2.2815794543714026E-2</v>
      </c>
      <c r="I30" s="302">
        <v>2.5647023695012239</v>
      </c>
      <c r="J30" s="302">
        <f>SUM(G30:I30)</f>
        <v>3.2783163503825201</v>
      </c>
      <c r="K30" s="303"/>
      <c r="L30" s="302">
        <v>0.58211029766449385</v>
      </c>
      <c r="M30" s="302">
        <v>3.0256919098555685E-2</v>
      </c>
      <c r="N30" s="302">
        <v>2.5159635088114798</v>
      </c>
      <c r="O30" s="302">
        <f t="shared" si="26"/>
        <v>3.1283307255745294</v>
      </c>
    </row>
    <row r="31" spans="1:15" s="236" customFormat="1" x14ac:dyDescent="0.2">
      <c r="A31" s="237" t="str">
        <f>name!E$9</f>
        <v>Caring, leisure and other service occupations</v>
      </c>
      <c r="B31" s="302">
        <v>0.40728556460466353</v>
      </c>
      <c r="C31" s="302">
        <v>0.18280204921247953</v>
      </c>
      <c r="D31" s="302">
        <v>3.975878142985196E-2</v>
      </c>
      <c r="E31" s="302">
        <f t="shared" si="24"/>
        <v>0.62984639524699504</v>
      </c>
      <c r="F31" s="303"/>
      <c r="G31" s="302">
        <v>0.24260745743941425</v>
      </c>
      <c r="H31" s="302">
        <v>1.0576160018608588E-2</v>
      </c>
      <c r="I31" s="302">
        <v>2.2483314289863207E-2</v>
      </c>
      <c r="J31" s="302">
        <f t="shared" si="25"/>
        <v>0.27566693174788609</v>
      </c>
      <c r="K31" s="303"/>
      <c r="L31" s="302">
        <v>0.26860270433236183</v>
      </c>
      <c r="M31" s="302">
        <v>9.6032332453605193E-3</v>
      </c>
      <c r="N31" s="302">
        <v>2.6982316967488165E-2</v>
      </c>
      <c r="O31" s="302">
        <f t="shared" si="26"/>
        <v>0.30518825454521048</v>
      </c>
    </row>
    <row r="32" spans="1:15" s="236" customFormat="1" x14ac:dyDescent="0.2">
      <c r="A32" s="237" t="str">
        <f>name!E$10</f>
        <v>Sales and customer service occupations</v>
      </c>
      <c r="B32" s="302">
        <v>0.13566480749718238</v>
      </c>
      <c r="C32" s="302">
        <v>9.0948295228287387E-2</v>
      </c>
      <c r="D32" s="302">
        <v>4.6981737116757467E-2</v>
      </c>
      <c r="E32" s="302">
        <f t="shared" si="24"/>
        <v>0.27359483984222721</v>
      </c>
      <c r="F32" s="303"/>
      <c r="G32" s="302">
        <v>8.4538129755945032E-2</v>
      </c>
      <c r="H32" s="302">
        <v>4.8120620671203308E-3</v>
      </c>
      <c r="I32" s="302">
        <v>2.3526976808449368E-2</v>
      </c>
      <c r="J32" s="302">
        <f t="shared" si="25"/>
        <v>0.11287716863151473</v>
      </c>
      <c r="K32" s="303"/>
      <c r="L32" s="302">
        <v>0.10284660578976554</v>
      </c>
      <c r="M32" s="302">
        <v>5.0362393183766424E-3</v>
      </c>
      <c r="N32" s="302">
        <v>1.8391739444695829E-2</v>
      </c>
      <c r="O32" s="302">
        <f t="shared" si="26"/>
        <v>0.12627458455283802</v>
      </c>
    </row>
    <row r="33" spans="1:15" s="236" customFormat="1" x14ac:dyDescent="0.2">
      <c r="A33" s="237" t="str">
        <f>name!E$11</f>
        <v>Process, plant and machine operatives</v>
      </c>
      <c r="B33" s="302">
        <v>0.40981932907048474</v>
      </c>
      <c r="C33" s="302">
        <v>0.10419490563688354</v>
      </c>
      <c r="D33" s="302">
        <v>2.6767156409780633E-2</v>
      </c>
      <c r="E33" s="302">
        <f t="shared" si="24"/>
        <v>0.54078139111714896</v>
      </c>
      <c r="F33" s="303"/>
      <c r="G33" s="302">
        <v>0.17144047914277236</v>
      </c>
      <c r="H33" s="302">
        <v>5.2582222764918354E-3</v>
      </c>
      <c r="I33" s="302">
        <v>1.6266755793629618E-2</v>
      </c>
      <c r="J33" s="302">
        <f t="shared" si="25"/>
        <v>0.19296545721289382</v>
      </c>
      <c r="K33" s="303"/>
      <c r="L33" s="302">
        <v>0.15361039616051844</v>
      </c>
      <c r="M33" s="302">
        <v>9.2817728135023234E-3</v>
      </c>
      <c r="N33" s="302">
        <v>2.1807104346005354E-2</v>
      </c>
      <c r="O33" s="302">
        <f t="shared" si="26"/>
        <v>0.18469927332002611</v>
      </c>
    </row>
    <row r="34" spans="1:15" s="236" customFormat="1" x14ac:dyDescent="0.2">
      <c r="A34" s="237" t="str">
        <f>name!E$12</f>
        <v>Elementary occupations</v>
      </c>
      <c r="B34" s="302">
        <v>1.3247140620036115</v>
      </c>
      <c r="C34" s="302">
        <v>0.50960716427334474</v>
      </c>
      <c r="D34" s="302">
        <v>0.24832182440077447</v>
      </c>
      <c r="E34" s="302">
        <f t="shared" si="24"/>
        <v>2.0826430506777309</v>
      </c>
      <c r="F34" s="303"/>
      <c r="G34" s="302">
        <v>0.53546822515271875</v>
      </c>
      <c r="H34" s="302">
        <v>2.3903872017215923E-2</v>
      </c>
      <c r="I34" s="302">
        <v>0.10286319584866895</v>
      </c>
      <c r="J34" s="302">
        <f t="shared" si="25"/>
        <v>0.66223529301860362</v>
      </c>
      <c r="K34" s="303"/>
      <c r="L34" s="302">
        <v>0.37410548716720321</v>
      </c>
      <c r="M34" s="302">
        <v>1.6564020935789372E-2</v>
      </c>
      <c r="N34" s="302">
        <v>0.10814651358039937</v>
      </c>
      <c r="O34" s="302">
        <f t="shared" si="26"/>
        <v>0.4988160216833919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5.6054191134952998</v>
      </c>
      <c r="C36" s="311">
        <f t="shared" ref="C36:O36" si="27">SUM(C26:C34)</f>
        <v>2.0243681863652103</v>
      </c>
      <c r="D36" s="311">
        <f t="shared" si="27"/>
        <v>5.6712127001394732</v>
      </c>
      <c r="E36" s="311">
        <f t="shared" si="27"/>
        <v>13.300999999999984</v>
      </c>
      <c r="F36" s="311"/>
      <c r="G36" s="311">
        <f t="shared" si="27"/>
        <v>3.100660306891311</v>
      </c>
      <c r="H36" s="311">
        <f t="shared" si="27"/>
        <v>0.10424864817528537</v>
      </c>
      <c r="I36" s="311">
        <f t="shared" si="27"/>
        <v>2.8910910449334</v>
      </c>
      <c r="J36" s="311">
        <f t="shared" si="27"/>
        <v>6.0959999999999965</v>
      </c>
      <c r="K36" s="311"/>
      <c r="L36" s="311">
        <f t="shared" si="27"/>
        <v>3.5202750618324936</v>
      </c>
      <c r="M36" s="311">
        <f t="shared" si="27"/>
        <v>0.10496108248559285</v>
      </c>
      <c r="N36" s="311">
        <f t="shared" si="27"/>
        <v>2.8657638556819096</v>
      </c>
      <c r="O36" s="311">
        <f t="shared" si="27"/>
        <v>6.4909999999999961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4.4774968611451332E-2</v>
      </c>
      <c r="C43" s="302">
        <v>1.8869699800623597E-4</v>
      </c>
      <c r="D43" s="302">
        <v>3.6172594442917719E-2</v>
      </c>
      <c r="E43" s="302">
        <f>SUM(B43:D43)</f>
        <v>8.1136260052375286E-2</v>
      </c>
      <c r="F43" s="303"/>
      <c r="G43" s="302">
        <v>0.16921044137484306</v>
      </c>
      <c r="H43" s="302">
        <v>2.1325492399167285E-3</v>
      </c>
      <c r="I43" s="302">
        <v>0</v>
      </c>
      <c r="J43" s="302">
        <f>SUM(G43:I43)</f>
        <v>0.1713429906147598</v>
      </c>
      <c r="K43" s="303"/>
      <c r="L43" s="302">
        <v>8.6987203403203275E-2</v>
      </c>
      <c r="M43" s="302">
        <v>1.309050442893172E-3</v>
      </c>
      <c r="N43" s="302">
        <v>0</v>
      </c>
      <c r="O43" s="302">
        <f>SUM(L43:N43)</f>
        <v>8.8296253846096448E-2</v>
      </c>
    </row>
    <row r="44" spans="1:15" s="236" customFormat="1" x14ac:dyDescent="0.2">
      <c r="A44" s="237" t="str">
        <f>name!E$5</f>
        <v>Professional occupations</v>
      </c>
      <c r="B44" s="302">
        <v>4.9384678559748929E-2</v>
      </c>
      <c r="C44" s="302">
        <v>7.4128840504478373E-4</v>
      </c>
      <c r="D44" s="302">
        <v>2.7655499912830797E-2</v>
      </c>
      <c r="E44" s="302">
        <f t="shared" ref="E44:E51" si="28">SUM(B44:D44)</f>
        <v>7.7781466877624508E-2</v>
      </c>
      <c r="F44" s="303"/>
      <c r="G44" s="302">
        <v>0.18372140111016511</v>
      </c>
      <c r="H44" s="302">
        <v>5.4560755271215611E-3</v>
      </c>
      <c r="I44" s="302">
        <v>0</v>
      </c>
      <c r="J44" s="302">
        <f t="shared" ref="J44:J46" si="29">SUM(G44:I44)</f>
        <v>0.18917747663728668</v>
      </c>
      <c r="K44" s="303"/>
      <c r="L44" s="302">
        <v>9.2424428577423959E-2</v>
      </c>
      <c r="M44" s="302">
        <v>2.9403143373875349E-3</v>
      </c>
      <c r="N44" s="302">
        <v>0</v>
      </c>
      <c r="O44" s="302">
        <f t="shared" ref="O44:O51" si="30">SUM(L44:N44)</f>
        <v>9.5364742914811493E-2</v>
      </c>
    </row>
    <row r="45" spans="1:15" s="236" customFormat="1" x14ac:dyDescent="0.2">
      <c r="A45" s="237" t="str">
        <f>name!E$6</f>
        <v>Associate professional occupations</v>
      </c>
      <c r="B45" s="302">
        <v>3.8455662088431798E-2</v>
      </c>
      <c r="C45" s="302">
        <v>4.6171588675333951E-4</v>
      </c>
      <c r="D45" s="302">
        <v>1.5728844211206659E-2</v>
      </c>
      <c r="E45" s="302">
        <f t="shared" si="28"/>
        <v>5.4646222186391799E-2</v>
      </c>
      <c r="F45" s="303"/>
      <c r="G45" s="302">
        <v>0.16674501608920483</v>
      </c>
      <c r="H45" s="302">
        <v>3.1700985821944182E-3</v>
      </c>
      <c r="I45" s="302">
        <v>0</v>
      </c>
      <c r="J45" s="302">
        <f t="shared" si="29"/>
        <v>0.16991511467139925</v>
      </c>
      <c r="K45" s="303"/>
      <c r="L45" s="302">
        <v>7.8695518541268938E-2</v>
      </c>
      <c r="M45" s="302">
        <v>1.5450391848441157E-3</v>
      </c>
      <c r="N45" s="302">
        <v>0</v>
      </c>
      <c r="O45" s="302">
        <f t="shared" si="30"/>
        <v>8.0240557726113049E-2</v>
      </c>
    </row>
    <row r="46" spans="1:15" s="236" customFormat="1" x14ac:dyDescent="0.2">
      <c r="A46" s="237" t="str">
        <f>name!E$7</f>
        <v>Administrative and secretarial occupations</v>
      </c>
      <c r="B46" s="302">
        <v>6.4631444161482188E-3</v>
      </c>
      <c r="C46" s="302">
        <v>9.448530195897884E-4</v>
      </c>
      <c r="D46" s="302">
        <v>7.3331095277388075E-3</v>
      </c>
      <c r="E46" s="302">
        <f t="shared" si="28"/>
        <v>1.4741106963476816E-2</v>
      </c>
      <c r="F46" s="303"/>
      <c r="G46" s="302">
        <v>5.3768144978764677E-2</v>
      </c>
      <c r="H46" s="302">
        <v>4.6137393823693354E-3</v>
      </c>
      <c r="I46" s="302">
        <v>0</v>
      </c>
      <c r="J46" s="302">
        <f t="shared" si="29"/>
        <v>5.8381884361134014E-2</v>
      </c>
      <c r="K46" s="303"/>
      <c r="L46" s="302">
        <v>2.3522267902907425E-2</v>
      </c>
      <c r="M46" s="302">
        <v>1.8643120549321117E-3</v>
      </c>
      <c r="N46" s="302">
        <v>0</v>
      </c>
      <c r="O46" s="302">
        <f t="shared" si="30"/>
        <v>2.5386579957839536E-2</v>
      </c>
    </row>
    <row r="47" spans="1:15" s="236" customFormat="1" x14ac:dyDescent="0.2">
      <c r="A47" s="237" t="str">
        <f>name!E$8</f>
        <v>Skilled trades occupations</v>
      </c>
      <c r="B47" s="302">
        <v>6.5369638515507325E-2</v>
      </c>
      <c r="C47" s="302">
        <v>1.7006571463473849E-4</v>
      </c>
      <c r="D47" s="302">
        <v>6.8597340206192209E-2</v>
      </c>
      <c r="E47" s="302">
        <f t="shared" si="28"/>
        <v>0.13413704443633429</v>
      </c>
      <c r="F47" s="303"/>
      <c r="G47" s="302">
        <v>0.17556032936500671</v>
      </c>
      <c r="H47" s="302">
        <v>1.2970138349585282E-3</v>
      </c>
      <c r="I47" s="302">
        <v>0</v>
      </c>
      <c r="J47" s="302">
        <f>SUM(G47:I47)</f>
        <v>0.17685734319996524</v>
      </c>
      <c r="K47" s="303"/>
      <c r="L47" s="302">
        <v>6.4446024432800314E-2</v>
      </c>
      <c r="M47" s="302">
        <v>1.0663212693793793E-3</v>
      </c>
      <c r="N47" s="302">
        <v>0</v>
      </c>
      <c r="O47" s="302">
        <f t="shared" si="30"/>
        <v>6.5512345702179689E-2</v>
      </c>
    </row>
    <row r="48" spans="1:15" s="236" customFormat="1" x14ac:dyDescent="0.2">
      <c r="A48" s="237" t="str">
        <f>name!E$9</f>
        <v>Caring, leisure and other service occupations</v>
      </c>
      <c r="B48" s="302">
        <v>8.8574906207164548E-3</v>
      </c>
      <c r="C48" s="302">
        <v>9.1231176586374792E-4</v>
      </c>
      <c r="D48" s="302">
        <v>2.180153086207576E-3</v>
      </c>
      <c r="E48" s="302">
        <f t="shared" si="28"/>
        <v>1.1949955472787779E-2</v>
      </c>
      <c r="F48" s="303"/>
      <c r="G48" s="302">
        <v>2.0339239176755255E-2</v>
      </c>
      <c r="H48" s="302">
        <v>4.2362876606729244E-3</v>
      </c>
      <c r="I48" s="302">
        <v>0</v>
      </c>
      <c r="J48" s="302">
        <f t="shared" ref="J48:J51" si="31">SUM(G48:I48)</f>
        <v>2.4575526837428179E-2</v>
      </c>
      <c r="K48" s="303"/>
      <c r="L48" s="302">
        <v>9.8776167915959404E-3</v>
      </c>
      <c r="M48" s="302">
        <v>2.0047459267500513E-3</v>
      </c>
      <c r="N48" s="302">
        <v>0</v>
      </c>
      <c r="O48" s="302">
        <f t="shared" si="30"/>
        <v>1.1882362718345991E-2</v>
      </c>
    </row>
    <row r="49" spans="1:15" s="236" customFormat="1" x14ac:dyDescent="0.2">
      <c r="A49" s="237" t="str">
        <f>name!E$10</f>
        <v>Sales and customer service occupations</v>
      </c>
      <c r="B49" s="302">
        <v>5.6042680331010123E-3</v>
      </c>
      <c r="C49" s="302">
        <v>1.0270634753146797E-3</v>
      </c>
      <c r="D49" s="302">
        <v>5.2091288448741935E-3</v>
      </c>
      <c r="E49" s="302">
        <f t="shared" si="28"/>
        <v>1.1840460353289886E-2</v>
      </c>
      <c r="F49" s="303"/>
      <c r="G49" s="302">
        <v>2.100191829089389E-2</v>
      </c>
      <c r="H49" s="302">
        <v>5.0376468160193951E-3</v>
      </c>
      <c r="I49" s="302">
        <v>0</v>
      </c>
      <c r="J49" s="302">
        <f t="shared" si="31"/>
        <v>2.6039565106913284E-2</v>
      </c>
      <c r="K49" s="303"/>
      <c r="L49" s="302">
        <v>1.0651866597568305E-2</v>
      </c>
      <c r="M49" s="302">
        <v>2.4005355756659802E-3</v>
      </c>
      <c r="N49" s="302">
        <v>0</v>
      </c>
      <c r="O49" s="302">
        <f t="shared" si="30"/>
        <v>1.3052402173234286E-2</v>
      </c>
    </row>
    <row r="50" spans="1:15" s="236" customFormat="1" x14ac:dyDescent="0.2">
      <c r="A50" s="237" t="str">
        <f>name!E$11</f>
        <v>Process, plant and machine operatives</v>
      </c>
      <c r="B50" s="302">
        <v>4.5042128196522667E-2</v>
      </c>
      <c r="C50" s="302">
        <v>2.3866752859816665E-4</v>
      </c>
      <c r="D50" s="302">
        <v>4.2427460493011944E-2</v>
      </c>
      <c r="E50" s="302">
        <f t="shared" si="28"/>
        <v>8.7708256218132774E-2</v>
      </c>
      <c r="F50" s="303"/>
      <c r="G50" s="302">
        <v>0.10627728098992961</v>
      </c>
      <c r="H50" s="302">
        <v>3.2926432806883563E-3</v>
      </c>
      <c r="I50" s="302">
        <v>0</v>
      </c>
      <c r="J50" s="302">
        <f t="shared" si="31"/>
        <v>0.10956992427061797</v>
      </c>
      <c r="K50" s="303"/>
      <c r="L50" s="302">
        <v>3.5093326453680865E-2</v>
      </c>
      <c r="M50" s="302">
        <v>2.0604063018263485E-3</v>
      </c>
      <c r="N50" s="302">
        <v>0</v>
      </c>
      <c r="O50" s="302">
        <f t="shared" si="30"/>
        <v>3.7153732755507214E-2</v>
      </c>
    </row>
    <row r="51" spans="1:15" s="236" customFormat="1" x14ac:dyDescent="0.2">
      <c r="A51" s="237" t="str">
        <f>name!E$12</f>
        <v>Elementary occupations</v>
      </c>
      <c r="B51" s="302">
        <v>4.5045426984997791E-3</v>
      </c>
      <c r="C51" s="302">
        <v>1.0762067714655897E-3</v>
      </c>
      <c r="D51" s="302">
        <v>0.10347847796962231</v>
      </c>
      <c r="E51" s="302">
        <f t="shared" si="28"/>
        <v>0.10905922743958768</v>
      </c>
      <c r="F51" s="303"/>
      <c r="G51" s="302">
        <v>8.952861790103123E-3</v>
      </c>
      <c r="H51" s="302">
        <v>4.187312510390972E-3</v>
      </c>
      <c r="I51" s="302">
        <v>0</v>
      </c>
      <c r="J51" s="302">
        <f t="shared" si="31"/>
        <v>1.3140174300494096E-2</v>
      </c>
      <c r="K51" s="303"/>
      <c r="L51" s="302">
        <v>1.9097264843340605E-3</v>
      </c>
      <c r="M51" s="302">
        <v>1.2012957215377811E-3</v>
      </c>
      <c r="N51" s="302">
        <v>0</v>
      </c>
      <c r="O51" s="302">
        <f t="shared" si="30"/>
        <v>3.1110222058718419E-3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0.26845652174012752</v>
      </c>
      <c r="C53" s="311">
        <f t="shared" ref="C53:E53" si="32">SUM(C43:C51)</f>
        <v>5.7608695652710705E-3</v>
      </c>
      <c r="D53" s="311">
        <f t="shared" si="32"/>
        <v>0.30878260869460222</v>
      </c>
      <c r="E53" s="311">
        <f t="shared" si="32"/>
        <v>0.58300000000000085</v>
      </c>
      <c r="F53" s="311"/>
      <c r="G53" s="311">
        <f t="shared" ref="G53:J53" si="33">SUM(G43:G51)</f>
        <v>0.90557663316566639</v>
      </c>
      <c r="H53" s="311">
        <f t="shared" si="33"/>
        <v>3.3423366834332217E-2</v>
      </c>
      <c r="I53" s="311">
        <f t="shared" si="33"/>
        <v>0</v>
      </c>
      <c r="J53" s="311">
        <f t="shared" si="33"/>
        <v>0.93899999999999839</v>
      </c>
      <c r="K53" s="311"/>
      <c r="L53" s="311">
        <f t="shared" ref="L53:O53" si="34">SUM(L43:L51)</f>
        <v>0.40360797918478297</v>
      </c>
      <c r="M53" s="311">
        <f t="shared" si="34"/>
        <v>1.6392020815216474E-2</v>
      </c>
      <c r="N53" s="311">
        <f t="shared" si="34"/>
        <v>0</v>
      </c>
      <c r="O53" s="311">
        <f t="shared" si="34"/>
        <v>0.41999999999999954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0.84534853730259574</v>
      </c>
      <c r="C60" s="302">
        <v>4.5431085384602839E-2</v>
      </c>
      <c r="D60" s="302">
        <v>0.11142577179858637</v>
      </c>
      <c r="E60" s="302">
        <f>SUM(B60:D60)</f>
        <v>1.0022053944857849</v>
      </c>
      <c r="F60" s="303"/>
      <c r="G60" s="302">
        <v>0.9560531585556632</v>
      </c>
      <c r="H60" s="302">
        <v>8.2926526214505816E-2</v>
      </c>
      <c r="I60" s="302">
        <v>5.8516598905227979E-2</v>
      </c>
      <c r="J60" s="302">
        <f>SUM(G60:I60)</f>
        <v>1.097496283675397</v>
      </c>
      <c r="K60" s="303"/>
      <c r="L60" s="302">
        <v>0.97764824339606471</v>
      </c>
      <c r="M60" s="302">
        <v>8.9903211770091307E-2</v>
      </c>
      <c r="N60" s="302">
        <v>7.0996553796425971E-2</v>
      </c>
      <c r="O60" s="302">
        <f>SUM(L60:N60)</f>
        <v>1.1385480089625819</v>
      </c>
    </row>
    <row r="61" spans="1:15" s="236" customFormat="1" x14ac:dyDescent="0.2">
      <c r="A61" s="237" t="str">
        <f>name!E$5</f>
        <v>Professional occupations</v>
      </c>
      <c r="B61" s="302">
        <v>0.83219238785991589</v>
      </c>
      <c r="C61" s="302">
        <v>4.3792230007756512E-2</v>
      </c>
      <c r="D61" s="302">
        <v>6.7370599511152249E-2</v>
      </c>
      <c r="E61" s="302">
        <f t="shared" ref="E61:E68" si="35">SUM(B61:D61)</f>
        <v>0.94335521737882466</v>
      </c>
      <c r="F61" s="303"/>
      <c r="G61" s="302">
        <v>1.07193916859405</v>
      </c>
      <c r="H61" s="302">
        <v>6.2925078003182949E-2</v>
      </c>
      <c r="I61" s="302">
        <v>4.8778705988983095E-2</v>
      </c>
      <c r="J61" s="302">
        <f t="shared" ref="J61:J63" si="36">SUM(G61:I61)</f>
        <v>1.183642952586216</v>
      </c>
      <c r="K61" s="303"/>
      <c r="L61" s="302">
        <v>1.3889147954144281</v>
      </c>
      <c r="M61" s="302">
        <v>6.306844319903826E-2</v>
      </c>
      <c r="N61" s="302">
        <v>3.534336633207167E-2</v>
      </c>
      <c r="O61" s="302">
        <f t="shared" ref="O61:O68" si="37">SUM(L61:N61)</f>
        <v>1.487326604945538</v>
      </c>
    </row>
    <row r="62" spans="1:15" s="236" customFormat="1" x14ac:dyDescent="0.2">
      <c r="A62" s="237" t="str">
        <f>name!E$6</f>
        <v>Associate professional occupations</v>
      </c>
      <c r="B62" s="302">
        <v>1.1076200195659198</v>
      </c>
      <c r="C62" s="302">
        <v>8.3906084030844597E-2</v>
      </c>
      <c r="D62" s="302">
        <v>4.9364556259477908E-2</v>
      </c>
      <c r="E62" s="302">
        <f t="shared" si="35"/>
        <v>1.2408906598562424</v>
      </c>
      <c r="F62" s="303"/>
      <c r="G62" s="302">
        <v>1.297563543134916</v>
      </c>
      <c r="H62" s="302">
        <v>0.10306372545313115</v>
      </c>
      <c r="I62" s="302">
        <v>2.7447482615285429E-2</v>
      </c>
      <c r="J62" s="302">
        <f t="shared" si="36"/>
        <v>1.4280747512033327</v>
      </c>
      <c r="K62" s="303"/>
      <c r="L62" s="302">
        <v>1.3243920821774666</v>
      </c>
      <c r="M62" s="302">
        <v>7.6985346172496319E-2</v>
      </c>
      <c r="N62" s="302">
        <v>2.2043030848502367E-2</v>
      </c>
      <c r="O62" s="302">
        <f t="shared" si="37"/>
        <v>1.4234204591984654</v>
      </c>
    </row>
    <row r="63" spans="1:15" s="236" customFormat="1" x14ac:dyDescent="0.2">
      <c r="A63" s="237" t="str">
        <f>name!E$7</f>
        <v>Administrative and secretarial occupations</v>
      </c>
      <c r="B63" s="302">
        <v>0.8181069659332405</v>
      </c>
      <c r="C63" s="302">
        <v>0.17066168710118795</v>
      </c>
      <c r="D63" s="302">
        <v>2.9390418119239335E-2</v>
      </c>
      <c r="E63" s="302">
        <f t="shared" si="35"/>
        <v>1.0181590711536677</v>
      </c>
      <c r="F63" s="303"/>
      <c r="G63" s="302">
        <v>0.8397248312011466</v>
      </c>
      <c r="H63" s="302">
        <v>0.15393289376927491</v>
      </c>
      <c r="I63" s="302">
        <v>1.6393290771553902E-2</v>
      </c>
      <c r="J63" s="302">
        <f t="shared" si="36"/>
        <v>1.0100510157419753</v>
      </c>
      <c r="K63" s="303"/>
      <c r="L63" s="302">
        <v>0.75681451660436039</v>
      </c>
      <c r="M63" s="302">
        <v>0.15030061215164062</v>
      </c>
      <c r="N63" s="302">
        <v>1.6835383479940135E-2</v>
      </c>
      <c r="O63" s="302">
        <f t="shared" si="37"/>
        <v>0.92395051223594116</v>
      </c>
    </row>
    <row r="64" spans="1:15" s="236" customFormat="1" x14ac:dyDescent="0.2">
      <c r="A64" s="237" t="str">
        <f>name!E$8</f>
        <v>Skilled trades occupations</v>
      </c>
      <c r="B64" s="302">
        <v>1.8914398976030575</v>
      </c>
      <c r="C64" s="302">
        <v>0.14233748286399719</v>
      </c>
      <c r="D64" s="302">
        <v>0.33028420070359155</v>
      </c>
      <c r="E64" s="302">
        <f t="shared" si="35"/>
        <v>2.3640615811706462</v>
      </c>
      <c r="F64" s="303"/>
      <c r="G64" s="302">
        <v>1.3665977487272025</v>
      </c>
      <c r="H64" s="302">
        <v>0.12645011072310144</v>
      </c>
      <c r="I64" s="302">
        <v>0.10083103311046429</v>
      </c>
      <c r="J64" s="302">
        <f>SUM(G64:I64)</f>
        <v>1.5938788925607683</v>
      </c>
      <c r="K64" s="303"/>
      <c r="L64" s="302">
        <v>1.1773380103224571</v>
      </c>
      <c r="M64" s="302">
        <v>0.11017291428125126</v>
      </c>
      <c r="N64" s="302">
        <v>9.5046527751692311E-2</v>
      </c>
      <c r="O64" s="302">
        <f t="shared" si="37"/>
        <v>1.3825574523554007</v>
      </c>
    </row>
    <row r="65" spans="1:15" s="236" customFormat="1" x14ac:dyDescent="0.2">
      <c r="A65" s="237" t="str">
        <f>name!E$9</f>
        <v>Caring, leisure and other service occupations</v>
      </c>
      <c r="B65" s="302">
        <v>0.10787315944652662</v>
      </c>
      <c r="C65" s="302">
        <v>1.7435991587464852E-2</v>
      </c>
      <c r="D65" s="302">
        <v>1.8458157597081012E-2</v>
      </c>
      <c r="E65" s="302">
        <f t="shared" si="35"/>
        <v>0.14376730863107251</v>
      </c>
      <c r="F65" s="303"/>
      <c r="G65" s="302">
        <v>0.11803410836735448</v>
      </c>
      <c r="H65" s="302">
        <v>1.8372434350218934E-2</v>
      </c>
      <c r="I65" s="302">
        <v>1.668891458973432E-2</v>
      </c>
      <c r="J65" s="302">
        <f t="shared" ref="J65:J68" si="38">SUM(G65:I65)</f>
        <v>0.15309545730730773</v>
      </c>
      <c r="K65" s="303"/>
      <c r="L65" s="302">
        <v>0.11935641719312741</v>
      </c>
      <c r="M65" s="302">
        <v>1.488610131154669E-2</v>
      </c>
      <c r="N65" s="302">
        <v>2.2445375353115211E-2</v>
      </c>
      <c r="O65" s="302">
        <f t="shared" si="37"/>
        <v>0.15668789385778933</v>
      </c>
    </row>
    <row r="66" spans="1:15" s="236" customFormat="1" x14ac:dyDescent="0.2">
      <c r="A66" s="237" t="str">
        <f>name!E$10</f>
        <v>Sales and customer service occupations</v>
      </c>
      <c r="B66" s="302">
        <v>0.21741650666814202</v>
      </c>
      <c r="C66" s="302">
        <v>0.14972263220028045</v>
      </c>
      <c r="D66" s="302">
        <v>3.063138140395338E-2</v>
      </c>
      <c r="E66" s="302">
        <f t="shared" si="35"/>
        <v>0.39777052027237586</v>
      </c>
      <c r="F66" s="303"/>
      <c r="G66" s="302">
        <v>0.20962789130916878</v>
      </c>
      <c r="H66" s="302">
        <v>0.13867733303862995</v>
      </c>
      <c r="I66" s="302">
        <v>1.5935905892240282E-2</v>
      </c>
      <c r="J66" s="302">
        <f t="shared" si="38"/>
        <v>0.36424113024003901</v>
      </c>
      <c r="K66" s="303"/>
      <c r="L66" s="302">
        <v>0.22830072927950601</v>
      </c>
      <c r="M66" s="302">
        <v>0.11025491625887983</v>
      </c>
      <c r="N66" s="302">
        <v>1.8097891251342129E-2</v>
      </c>
      <c r="O66" s="302">
        <f t="shared" si="37"/>
        <v>0.356653536789728</v>
      </c>
    </row>
    <row r="67" spans="1:15" s="236" customFormat="1" x14ac:dyDescent="0.2">
      <c r="A67" s="237" t="str">
        <f>name!E$11</f>
        <v>Process, plant and machine operatives</v>
      </c>
      <c r="B67" s="302">
        <v>5.1377178497505538</v>
      </c>
      <c r="C67" s="302">
        <v>0.64416871486557092</v>
      </c>
      <c r="D67" s="302">
        <v>9.8878215387607077E-2</v>
      </c>
      <c r="E67" s="302">
        <f t="shared" si="35"/>
        <v>5.8807647800037319</v>
      </c>
      <c r="F67" s="303"/>
      <c r="G67" s="302">
        <v>3.7510916263958665</v>
      </c>
      <c r="H67" s="302">
        <v>0.64868843329260473</v>
      </c>
      <c r="I67" s="302">
        <v>5.5853488543280323E-2</v>
      </c>
      <c r="J67" s="302">
        <f t="shared" si="38"/>
        <v>4.4556335482317513</v>
      </c>
      <c r="K67" s="303"/>
      <c r="L67" s="302">
        <v>3.7593978287878862</v>
      </c>
      <c r="M67" s="302">
        <v>0.72344016172135273</v>
      </c>
      <c r="N67" s="302">
        <v>6.5395820634918861E-2</v>
      </c>
      <c r="O67" s="302">
        <f t="shared" si="37"/>
        <v>4.5482338111441578</v>
      </c>
    </row>
    <row r="68" spans="1:15" s="236" customFormat="1" x14ac:dyDescent="0.2">
      <c r="A68" s="237" t="str">
        <f>name!E$12</f>
        <v>Elementary occupations</v>
      </c>
      <c r="B68" s="302">
        <v>2.361539706794956</v>
      </c>
      <c r="C68" s="302">
        <v>0.29547859251730424</v>
      </c>
      <c r="D68" s="302">
        <v>3.0007167735369239E-2</v>
      </c>
      <c r="E68" s="302">
        <f t="shared" si="35"/>
        <v>2.6870254670476292</v>
      </c>
      <c r="F68" s="303"/>
      <c r="G68" s="302">
        <v>1.6988466084698568</v>
      </c>
      <c r="H68" s="302">
        <v>0.24836028546171121</v>
      </c>
      <c r="I68" s="302">
        <v>1.1679074521643452E-2</v>
      </c>
      <c r="J68" s="302">
        <f t="shared" si="38"/>
        <v>1.9588859684532116</v>
      </c>
      <c r="K68" s="303"/>
      <c r="L68" s="302">
        <v>1.3535333423687292</v>
      </c>
      <c r="M68" s="302">
        <v>0.18922013211515173</v>
      </c>
      <c r="N68" s="302">
        <v>1.5868246026505616E-2</v>
      </c>
      <c r="O68" s="302">
        <f t="shared" si="37"/>
        <v>1.5586217205103865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13.319255030924909</v>
      </c>
      <c r="C70" s="311">
        <f t="shared" ref="C70:E70" si="39">SUM(C60:C68)</f>
        <v>1.5929345005590096</v>
      </c>
      <c r="D70" s="311">
        <f t="shared" si="39"/>
        <v>0.76581046851605827</v>
      </c>
      <c r="E70" s="311">
        <f t="shared" si="39"/>
        <v>15.677999999999976</v>
      </c>
      <c r="F70" s="311"/>
      <c r="G70" s="311">
        <f t="shared" ref="G70:J70" si="40">SUM(G60:G68)</f>
        <v>11.309478684755227</v>
      </c>
      <c r="H70" s="311">
        <f t="shared" si="40"/>
        <v>1.5833968203063613</v>
      </c>
      <c r="I70" s="311">
        <f t="shared" si="40"/>
        <v>0.35212449493841308</v>
      </c>
      <c r="J70" s="311">
        <f t="shared" si="40"/>
        <v>13.244999999999999</v>
      </c>
      <c r="K70" s="311"/>
      <c r="L70" s="311">
        <f t="shared" ref="L70:O70" si="41">SUM(L60:L68)</f>
        <v>11.085695965544026</v>
      </c>
      <c r="M70" s="311">
        <f t="shared" si="41"/>
        <v>1.5282318389814487</v>
      </c>
      <c r="N70" s="311">
        <f t="shared" si="41"/>
        <v>0.3620721954745143</v>
      </c>
      <c r="O70" s="311">
        <f t="shared" si="41"/>
        <v>12.975999999999988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1.8241312451532936</v>
      </c>
      <c r="C77" s="302">
        <v>0.11492913863965751</v>
      </c>
      <c r="D77" s="302">
        <v>0.16927077203418828</v>
      </c>
      <c r="E77" s="302">
        <f>SUM(B77:D77)</f>
        <v>2.1083311558271394</v>
      </c>
      <c r="F77" s="303"/>
      <c r="G77" s="302">
        <v>2.214301754477066</v>
      </c>
      <c r="H77" s="302">
        <v>0.19751055987863544</v>
      </c>
      <c r="I77" s="302">
        <v>0.19006704916990685</v>
      </c>
      <c r="J77" s="302">
        <f>SUM(G77:I77)</f>
        <v>2.6018793635256081</v>
      </c>
      <c r="K77" s="303"/>
      <c r="L77" s="302">
        <v>2.1466899503840891</v>
      </c>
      <c r="M77" s="302">
        <v>0.22419435839085411</v>
      </c>
      <c r="N77" s="302">
        <v>0.18573644516516336</v>
      </c>
      <c r="O77" s="302">
        <f>SUM(L77:N77)</f>
        <v>2.5566207539401065</v>
      </c>
    </row>
    <row r="78" spans="1:15" s="236" customFormat="1" x14ac:dyDescent="0.2">
      <c r="A78" s="237" t="str">
        <f>name!E$5</f>
        <v>Professional occupations</v>
      </c>
      <c r="B78" s="302">
        <v>3.3196256508296615</v>
      </c>
      <c r="C78" s="302">
        <v>9.8161901805648558E-2</v>
      </c>
      <c r="D78" s="302">
        <v>0.21832750099812734</v>
      </c>
      <c r="E78" s="302">
        <f t="shared" ref="E78:E85" si="42">SUM(B78:D78)</f>
        <v>3.6361150536334375</v>
      </c>
      <c r="F78" s="303"/>
      <c r="G78" s="302">
        <v>4.3569619473436418</v>
      </c>
      <c r="H78" s="302">
        <v>0.16660026514887449</v>
      </c>
      <c r="I78" s="302">
        <v>0.14170360876099194</v>
      </c>
      <c r="J78" s="302">
        <f t="shared" ref="J78:J80" si="43">SUM(G78:I78)</f>
        <v>4.6652658212535076</v>
      </c>
      <c r="K78" s="303"/>
      <c r="L78" s="302">
        <v>4.9050973527779984</v>
      </c>
      <c r="M78" s="302">
        <v>0.18804722024387094</v>
      </c>
      <c r="N78" s="302">
        <v>0.1115845938085791</v>
      </c>
      <c r="O78" s="302">
        <f t="shared" ref="O78:O85" si="44">SUM(L78:N78)</f>
        <v>5.2047291668304485</v>
      </c>
    </row>
    <row r="79" spans="1:15" s="236" customFormat="1" x14ac:dyDescent="0.2">
      <c r="A79" s="237" t="str">
        <f>name!E$6</f>
        <v>Associate professional occupations</v>
      </c>
      <c r="B79" s="302">
        <v>1.7555578819416768</v>
      </c>
      <c r="C79" s="302">
        <v>0.10895024689640499</v>
      </c>
      <c r="D79" s="302">
        <v>6.6352662765532602E-2</v>
      </c>
      <c r="E79" s="302">
        <f t="shared" si="42"/>
        <v>1.9308607916036145</v>
      </c>
      <c r="F79" s="303"/>
      <c r="G79" s="302">
        <v>2.235835210466707</v>
      </c>
      <c r="H79" s="302">
        <v>0.12870330211163503</v>
      </c>
      <c r="I79" s="302">
        <v>5.4084563724128801E-2</v>
      </c>
      <c r="J79" s="302">
        <f t="shared" si="43"/>
        <v>2.4186230763024708</v>
      </c>
      <c r="K79" s="303"/>
      <c r="L79" s="302">
        <v>1.9870139807244356</v>
      </c>
      <c r="M79" s="302">
        <v>0.1298088118831861</v>
      </c>
      <c r="N79" s="302">
        <v>5.6476796653319172E-2</v>
      </c>
      <c r="O79" s="302">
        <f t="shared" si="44"/>
        <v>2.173299589260941</v>
      </c>
    </row>
    <row r="80" spans="1:15" s="236" customFormat="1" x14ac:dyDescent="0.2">
      <c r="A80" s="237" t="str">
        <f>name!E$7</f>
        <v>Administrative and secretarial occupations</v>
      </c>
      <c r="B80" s="302">
        <v>1.0708191387442325</v>
      </c>
      <c r="C80" s="302">
        <v>0.43091828911348612</v>
      </c>
      <c r="D80" s="302">
        <v>3.4216848564494952E-2</v>
      </c>
      <c r="E80" s="302">
        <f t="shared" si="42"/>
        <v>1.5359542764222136</v>
      </c>
      <c r="F80" s="303"/>
      <c r="G80" s="302">
        <v>1.2554481111360751</v>
      </c>
      <c r="H80" s="302">
        <v>0.44362241951058784</v>
      </c>
      <c r="I80" s="302">
        <v>5.4456670227922839E-2</v>
      </c>
      <c r="J80" s="302">
        <f t="shared" si="43"/>
        <v>1.7535272008745857</v>
      </c>
      <c r="K80" s="303"/>
      <c r="L80" s="302">
        <v>0.97276937495313653</v>
      </c>
      <c r="M80" s="302">
        <v>0.35706339657058911</v>
      </c>
      <c r="N80" s="302">
        <v>3.9535666281040334E-2</v>
      </c>
      <c r="O80" s="302">
        <f t="shared" si="44"/>
        <v>1.3693684378047661</v>
      </c>
    </row>
    <row r="81" spans="1:15" s="236" customFormat="1" x14ac:dyDescent="0.2">
      <c r="A81" s="237" t="str">
        <f>name!E$8</f>
        <v>Skilled trades occupations</v>
      </c>
      <c r="B81" s="302">
        <v>4.7007188058823814</v>
      </c>
      <c r="C81" s="302">
        <v>9.698142837803346E-2</v>
      </c>
      <c r="D81" s="302">
        <v>0.4122593431603489</v>
      </c>
      <c r="E81" s="302">
        <f t="shared" si="42"/>
        <v>5.2099595774207632</v>
      </c>
      <c r="F81" s="303"/>
      <c r="G81" s="302">
        <v>4.2544194104134281</v>
      </c>
      <c r="H81" s="302">
        <v>9.0696799101783854E-2</v>
      </c>
      <c r="I81" s="302">
        <v>0.22856746755869797</v>
      </c>
      <c r="J81" s="302">
        <f>SUM(G81:I81)</f>
        <v>4.5736836770739107</v>
      </c>
      <c r="K81" s="303"/>
      <c r="L81" s="302">
        <v>3.5650733747407153</v>
      </c>
      <c r="M81" s="302">
        <v>8.0092560753387124E-2</v>
      </c>
      <c r="N81" s="302">
        <v>0.24275967235014648</v>
      </c>
      <c r="O81" s="302">
        <f t="shared" si="44"/>
        <v>3.8879256078442492</v>
      </c>
    </row>
    <row r="82" spans="1:15" s="236" customFormat="1" x14ac:dyDescent="0.2">
      <c r="A82" s="237" t="str">
        <f>name!E$9</f>
        <v>Caring, leisure and other service occupations</v>
      </c>
      <c r="B82" s="302">
        <v>6.7183528463431813E-2</v>
      </c>
      <c r="C82" s="302">
        <v>3.7791100533506324E-2</v>
      </c>
      <c r="D82" s="302">
        <v>2.5283820059852927E-2</v>
      </c>
      <c r="E82" s="302">
        <f t="shared" si="42"/>
        <v>0.13025844905679107</v>
      </c>
      <c r="F82" s="303"/>
      <c r="G82" s="302">
        <v>7.3421016601641076E-2</v>
      </c>
      <c r="H82" s="302">
        <v>3.6312509606856766E-2</v>
      </c>
      <c r="I82" s="302">
        <v>5.0765244493551118E-2</v>
      </c>
      <c r="J82" s="302">
        <f t="shared" ref="J82:J85" si="45">SUM(G82:I82)</f>
        <v>0.16049877070204896</v>
      </c>
      <c r="K82" s="303"/>
      <c r="L82" s="302">
        <v>6.1359009688646077E-2</v>
      </c>
      <c r="M82" s="302">
        <v>3.5232641820825701E-2</v>
      </c>
      <c r="N82" s="302">
        <v>9.5009123734712236E-2</v>
      </c>
      <c r="O82" s="302">
        <f t="shared" si="44"/>
        <v>0.19160077524418401</v>
      </c>
    </row>
    <row r="83" spans="1:15" s="236" customFormat="1" x14ac:dyDescent="0.2">
      <c r="A83" s="237" t="str">
        <f>name!E$10</f>
        <v>Sales and customer service occupations</v>
      </c>
      <c r="B83" s="302">
        <v>0.3884651407122518</v>
      </c>
      <c r="C83" s="302">
        <v>0.13645208894954516</v>
      </c>
      <c r="D83" s="302">
        <v>2.366396370658164E-2</v>
      </c>
      <c r="E83" s="302">
        <f t="shared" si="42"/>
        <v>0.54858119336837863</v>
      </c>
      <c r="F83" s="303"/>
      <c r="G83" s="302">
        <v>0.43767059796060137</v>
      </c>
      <c r="H83" s="302">
        <v>0.17445689792026867</v>
      </c>
      <c r="I83" s="302">
        <v>2.2376214369472038E-2</v>
      </c>
      <c r="J83" s="302">
        <f t="shared" si="45"/>
        <v>0.63450371025034202</v>
      </c>
      <c r="K83" s="303"/>
      <c r="L83" s="302">
        <v>0.40971891939626848</v>
      </c>
      <c r="M83" s="302">
        <v>0.25223426828597323</v>
      </c>
      <c r="N83" s="302">
        <v>2.3561120930450138E-2</v>
      </c>
      <c r="O83" s="302">
        <f t="shared" si="44"/>
        <v>0.68551430861269191</v>
      </c>
    </row>
    <row r="84" spans="1:15" s="236" customFormat="1" x14ac:dyDescent="0.2">
      <c r="A84" s="237" t="str">
        <f>name!E$11</f>
        <v>Process, plant and machine operatives</v>
      </c>
      <c r="B84" s="302">
        <v>3.1459201462245763</v>
      </c>
      <c r="C84" s="302">
        <v>0.14013209369978258</v>
      </c>
      <c r="D84" s="302">
        <v>6.6957648816853996E-2</v>
      </c>
      <c r="E84" s="302">
        <f t="shared" si="42"/>
        <v>3.3530098887412128</v>
      </c>
      <c r="F84" s="303"/>
      <c r="G84" s="302">
        <v>2.6279284971997257</v>
      </c>
      <c r="H84" s="302">
        <v>0.13094521477713089</v>
      </c>
      <c r="I84" s="302">
        <v>5.0781355960902261E-2</v>
      </c>
      <c r="J84" s="302">
        <f t="shared" si="45"/>
        <v>2.8096550679377588</v>
      </c>
      <c r="K84" s="303"/>
      <c r="L84" s="302">
        <v>2.7085099980269778</v>
      </c>
      <c r="M84" s="302">
        <v>0.11788451021477769</v>
      </c>
      <c r="N84" s="302">
        <v>5.0593832412779413E-2</v>
      </c>
      <c r="O84" s="302">
        <f t="shared" si="44"/>
        <v>2.8769883406545347</v>
      </c>
    </row>
    <row r="85" spans="1:15" s="236" customFormat="1" x14ac:dyDescent="0.2">
      <c r="A85" s="237" t="str">
        <f>name!E$12</f>
        <v>Elementary occupations</v>
      </c>
      <c r="B85" s="302">
        <v>0.62061369961627155</v>
      </c>
      <c r="C85" s="302">
        <v>8.3502718936977985E-2</v>
      </c>
      <c r="D85" s="302">
        <v>4.7813195373211402E-2</v>
      </c>
      <c r="E85" s="302">
        <f t="shared" si="42"/>
        <v>0.75192961392646096</v>
      </c>
      <c r="F85" s="303"/>
      <c r="G85" s="302">
        <v>0.51912208080915734</v>
      </c>
      <c r="H85" s="302">
        <v>8.3492738844021169E-2</v>
      </c>
      <c r="I85" s="302">
        <v>4.1748492426630326E-2</v>
      </c>
      <c r="J85" s="302">
        <f t="shared" si="45"/>
        <v>0.6443633120798089</v>
      </c>
      <c r="K85" s="303"/>
      <c r="L85" s="302">
        <v>0.34885852712604559</v>
      </c>
      <c r="M85" s="302">
        <v>5.3176306617736181E-2</v>
      </c>
      <c r="N85" s="302">
        <v>4.2918186064254862E-2</v>
      </c>
      <c r="O85" s="302">
        <f t="shared" si="44"/>
        <v>0.44495301980803664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16.893035237567776</v>
      </c>
      <c r="C87" s="311">
        <f t="shared" ref="C87:E87" si="46">SUM(C77:C85)</f>
        <v>1.2478190069530426</v>
      </c>
      <c r="D87" s="311">
        <f t="shared" si="46"/>
        <v>1.0641457554791922</v>
      </c>
      <c r="E87" s="311">
        <f t="shared" si="46"/>
        <v>19.205000000000013</v>
      </c>
      <c r="F87" s="311"/>
      <c r="G87" s="311">
        <f t="shared" ref="G87:J87" si="47">SUM(G77:G85)</f>
        <v>17.975108626408044</v>
      </c>
      <c r="H87" s="311">
        <f t="shared" si="47"/>
        <v>1.4523407068997944</v>
      </c>
      <c r="I87" s="311">
        <f t="shared" si="47"/>
        <v>0.83455066669220412</v>
      </c>
      <c r="J87" s="311">
        <f t="shared" si="47"/>
        <v>20.26200000000004</v>
      </c>
      <c r="K87" s="311"/>
      <c r="L87" s="311">
        <f t="shared" ref="L87:O87" si="48">SUM(L77:L85)</f>
        <v>17.105090487818313</v>
      </c>
      <c r="M87" s="311">
        <f t="shared" si="48"/>
        <v>1.4377340747812002</v>
      </c>
      <c r="N87" s="311">
        <f t="shared" si="48"/>
        <v>0.8481754374004451</v>
      </c>
      <c r="O87" s="311">
        <f t="shared" si="48"/>
        <v>19.390999999999959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9.814266423693546</v>
      </c>
      <c r="C94" s="302">
        <v>0.38673419693926264</v>
      </c>
      <c r="D94" s="302">
        <v>2.0088533043766295</v>
      </c>
      <c r="E94" s="302">
        <f>SUM(B94:D94)</f>
        <v>12.209853925009437</v>
      </c>
      <c r="F94" s="303"/>
      <c r="G94" s="302">
        <v>10.999890628743154</v>
      </c>
      <c r="H94" s="302">
        <v>0.94902428658729587</v>
      </c>
      <c r="I94" s="302">
        <v>1.4573064932720612</v>
      </c>
      <c r="J94" s="302">
        <f>SUM(G94:I94)</f>
        <v>13.40622140860251</v>
      </c>
      <c r="K94" s="303"/>
      <c r="L94" s="302">
        <v>10.043188314782366</v>
      </c>
      <c r="M94" s="302">
        <v>0.90523110673918039</v>
      </c>
      <c r="N94" s="302">
        <v>1.3225140160585855</v>
      </c>
      <c r="O94" s="302">
        <f>SUM(L94:N94)</f>
        <v>12.270933437580132</v>
      </c>
    </row>
    <row r="95" spans="1:15" s="236" customFormat="1" x14ac:dyDescent="0.2">
      <c r="A95" s="237" t="str">
        <f>name!E$5</f>
        <v>Professional occupations</v>
      </c>
      <c r="B95" s="302">
        <v>16.248353103660435</v>
      </c>
      <c r="C95" s="302">
        <v>0.3677471751576325</v>
      </c>
      <c r="D95" s="302">
        <v>1.0808042577025148</v>
      </c>
      <c r="E95" s="302">
        <f t="shared" ref="E95:E102" si="49">SUM(B95:D95)</f>
        <v>17.696904536520581</v>
      </c>
      <c r="F95" s="303"/>
      <c r="G95" s="302">
        <v>19.829975617360425</v>
      </c>
      <c r="H95" s="302">
        <v>0.88993917072533713</v>
      </c>
      <c r="I95" s="302">
        <v>0.77233178059773056</v>
      </c>
      <c r="J95" s="302">
        <f t="shared" ref="J95:J97" si="50">SUM(G95:I95)</f>
        <v>21.492246568683495</v>
      </c>
      <c r="K95" s="303"/>
      <c r="L95" s="302">
        <v>21.156230736645355</v>
      </c>
      <c r="M95" s="302">
        <v>0.83230677113575335</v>
      </c>
      <c r="N95" s="302">
        <v>0.55322331924441304</v>
      </c>
      <c r="O95" s="302">
        <f t="shared" ref="O95:O102" si="51">SUM(L95:N95)</f>
        <v>22.54176082702552</v>
      </c>
    </row>
    <row r="96" spans="1:15" s="236" customFormat="1" x14ac:dyDescent="0.2">
      <c r="A96" s="237" t="str">
        <f>name!E$6</f>
        <v>Associate professional occupations</v>
      </c>
      <c r="B96" s="302">
        <v>10.290010197322145</v>
      </c>
      <c r="C96" s="302">
        <v>0.52144597330288422</v>
      </c>
      <c r="D96" s="302">
        <v>0.85015160718478</v>
      </c>
      <c r="E96" s="302">
        <f t="shared" si="49"/>
        <v>11.661607777809808</v>
      </c>
      <c r="F96" s="303"/>
      <c r="G96" s="302">
        <v>11.991624013367645</v>
      </c>
      <c r="H96" s="302">
        <v>1.0705051066437905</v>
      </c>
      <c r="I96" s="302">
        <v>0.56652364022367352</v>
      </c>
      <c r="J96" s="302">
        <f t="shared" si="50"/>
        <v>13.628652760235108</v>
      </c>
      <c r="K96" s="303"/>
      <c r="L96" s="302">
        <v>10.179939989605082</v>
      </c>
      <c r="M96" s="302">
        <v>0.80346179692237529</v>
      </c>
      <c r="N96" s="302">
        <v>0.50965000979056996</v>
      </c>
      <c r="O96" s="302">
        <f t="shared" si="51"/>
        <v>11.493051796318028</v>
      </c>
    </row>
    <row r="97" spans="1:15" s="236" customFormat="1" x14ac:dyDescent="0.2">
      <c r="A97" s="237" t="str">
        <f>name!E$7</f>
        <v>Administrative and secretarial occupations</v>
      </c>
      <c r="B97" s="302">
        <v>7.9291291910927875</v>
      </c>
      <c r="C97" s="302">
        <v>1.8282216636637265</v>
      </c>
      <c r="D97" s="302">
        <v>0.27850202471438956</v>
      </c>
      <c r="E97" s="302">
        <f t="shared" si="49"/>
        <v>10.035852879470903</v>
      </c>
      <c r="F97" s="303"/>
      <c r="G97" s="302">
        <v>8.4758718919418659</v>
      </c>
      <c r="H97" s="302">
        <v>2.2481617872198951</v>
      </c>
      <c r="I97" s="302">
        <v>0.21069091449153893</v>
      </c>
      <c r="J97" s="302">
        <f t="shared" si="50"/>
        <v>10.934724593653298</v>
      </c>
      <c r="K97" s="303"/>
      <c r="L97" s="302">
        <v>6.6271710644231163</v>
      </c>
      <c r="M97" s="302">
        <v>1.4843141803238509</v>
      </c>
      <c r="N97" s="302">
        <v>0.20090468571666162</v>
      </c>
      <c r="O97" s="302">
        <f t="shared" si="51"/>
        <v>8.3123899304636293</v>
      </c>
    </row>
    <row r="98" spans="1:15" s="236" customFormat="1" x14ac:dyDescent="0.2">
      <c r="A98" s="237" t="str">
        <f>name!E$8</f>
        <v>Skilled trades occupations</v>
      </c>
      <c r="B98" s="302">
        <v>40.714024953701589</v>
      </c>
      <c r="C98" s="302">
        <v>0.81918158812963449</v>
      </c>
      <c r="D98" s="302">
        <v>5.9181927100566503</v>
      </c>
      <c r="E98" s="302">
        <f t="shared" si="49"/>
        <v>47.451399251887878</v>
      </c>
      <c r="F98" s="303"/>
      <c r="G98" s="302">
        <v>31.983337014381057</v>
      </c>
      <c r="H98" s="302">
        <v>1.3249254987906594</v>
      </c>
      <c r="I98" s="302">
        <v>3.0230775871283471</v>
      </c>
      <c r="J98" s="302">
        <f>SUM(G98:I98)</f>
        <v>36.331340100300068</v>
      </c>
      <c r="K98" s="303"/>
      <c r="L98" s="302">
        <v>25.571901864335985</v>
      </c>
      <c r="M98" s="302">
        <v>1.2247860286802223</v>
      </c>
      <c r="N98" s="302">
        <v>2.6694654587525664</v>
      </c>
      <c r="O98" s="302">
        <f t="shared" si="51"/>
        <v>29.466153351768771</v>
      </c>
    </row>
    <row r="99" spans="1:15" s="236" customFormat="1" x14ac:dyDescent="0.2">
      <c r="A99" s="237" t="str">
        <f>name!E$9</f>
        <v>Caring, leisure and other service occupations</v>
      </c>
      <c r="B99" s="302">
        <v>0.8748875720747803</v>
      </c>
      <c r="C99" s="302">
        <v>0.27340915039231672</v>
      </c>
      <c r="D99" s="302">
        <v>0.18845066792718915</v>
      </c>
      <c r="E99" s="302">
        <f t="shared" si="49"/>
        <v>1.3367473903942861</v>
      </c>
      <c r="F99" s="303"/>
      <c r="G99" s="302">
        <v>0.95417455643187721</v>
      </c>
      <c r="H99" s="302">
        <v>0.6432510830910978</v>
      </c>
      <c r="I99" s="302">
        <v>0.21604416420888675</v>
      </c>
      <c r="J99" s="302">
        <f t="shared" ref="J99:J102" si="52">SUM(G99:I99)</f>
        <v>1.8134698037318617</v>
      </c>
      <c r="K99" s="303"/>
      <c r="L99" s="302">
        <v>0.92148849222280116</v>
      </c>
      <c r="M99" s="302">
        <v>0.62755781917687425</v>
      </c>
      <c r="N99" s="302">
        <v>0.26252284814158272</v>
      </c>
      <c r="O99" s="302">
        <f t="shared" si="51"/>
        <v>1.8115691595412582</v>
      </c>
    </row>
    <row r="100" spans="1:15" s="236" customFormat="1" x14ac:dyDescent="0.2">
      <c r="A100" s="237" t="str">
        <f>name!E$10</f>
        <v>Sales and customer service occupations</v>
      </c>
      <c r="B100" s="302">
        <v>3.0804443267050052</v>
      </c>
      <c r="C100" s="302">
        <v>0.77108718550018507</v>
      </c>
      <c r="D100" s="302">
        <v>0.3662328954473264</v>
      </c>
      <c r="E100" s="302">
        <f t="shared" si="49"/>
        <v>4.2177644076525169</v>
      </c>
      <c r="F100" s="303"/>
      <c r="G100" s="302">
        <v>3.1660056654945361</v>
      </c>
      <c r="H100" s="302">
        <v>1.1872034045791886</v>
      </c>
      <c r="I100" s="302">
        <v>0.18346315376474459</v>
      </c>
      <c r="J100" s="302">
        <f t="shared" si="52"/>
        <v>4.5366722238384689</v>
      </c>
      <c r="K100" s="303"/>
      <c r="L100" s="302">
        <v>3.0058609075343545</v>
      </c>
      <c r="M100" s="302">
        <v>1.1054878814276945</v>
      </c>
      <c r="N100" s="302">
        <v>0.12918149278551</v>
      </c>
      <c r="O100" s="302">
        <f t="shared" si="51"/>
        <v>4.2405302817475592</v>
      </c>
    </row>
    <row r="101" spans="1:15" s="236" customFormat="1" x14ac:dyDescent="0.2">
      <c r="A101" s="237" t="str">
        <f>name!E$11</f>
        <v>Process, plant and machine operatives</v>
      </c>
      <c r="B101" s="302">
        <v>30.180624753840451</v>
      </c>
      <c r="C101" s="302">
        <v>1.1017294136455316</v>
      </c>
      <c r="D101" s="302">
        <v>1.0605685298859924</v>
      </c>
      <c r="E101" s="302">
        <f t="shared" si="49"/>
        <v>32.342922697371975</v>
      </c>
      <c r="F101" s="303"/>
      <c r="G101" s="302">
        <v>23.668930259591001</v>
      </c>
      <c r="H101" s="302">
        <v>1.8976497491146183</v>
      </c>
      <c r="I101" s="302">
        <v>0.79957549411205531</v>
      </c>
      <c r="J101" s="302">
        <f t="shared" si="52"/>
        <v>26.366155502817673</v>
      </c>
      <c r="K101" s="303"/>
      <c r="L101" s="302">
        <v>24.783941693613361</v>
      </c>
      <c r="M101" s="302">
        <v>2.294719255271199</v>
      </c>
      <c r="N101" s="302">
        <v>0.79220709053261495</v>
      </c>
      <c r="O101" s="302">
        <f t="shared" si="51"/>
        <v>27.870868039417175</v>
      </c>
    </row>
    <row r="102" spans="1:15" s="236" customFormat="1" x14ac:dyDescent="0.2">
      <c r="A102" s="237" t="str">
        <f>name!E$12</f>
        <v>Elementary occupations</v>
      </c>
      <c r="B102" s="302">
        <v>6.3279785943488243</v>
      </c>
      <c r="C102" s="302">
        <v>0.94488971638343056</v>
      </c>
      <c r="D102" s="302">
        <v>0.80207882315024293</v>
      </c>
      <c r="E102" s="302">
        <f t="shared" si="49"/>
        <v>8.0749471338824979</v>
      </c>
      <c r="F102" s="303"/>
      <c r="G102" s="302">
        <v>5.1176591653294086</v>
      </c>
      <c r="H102" s="302">
        <v>1.2563887367418423</v>
      </c>
      <c r="I102" s="302">
        <v>0.47146913606642593</v>
      </c>
      <c r="J102" s="302">
        <f t="shared" si="52"/>
        <v>6.8455170381376762</v>
      </c>
      <c r="K102" s="303"/>
      <c r="L102" s="302">
        <v>2.921389641332603</v>
      </c>
      <c r="M102" s="302">
        <v>0.84256609918031111</v>
      </c>
      <c r="N102" s="302">
        <v>0.43778743562494687</v>
      </c>
      <c r="O102" s="302">
        <f t="shared" si="51"/>
        <v>4.2017431761378612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125.45971911643956</v>
      </c>
      <c r="C104" s="311">
        <f t="shared" ref="C104:E104" si="53">SUM(C94:C102)</f>
        <v>7.0144460631146037</v>
      </c>
      <c r="D104" s="311">
        <f t="shared" si="53"/>
        <v>12.553834820445715</v>
      </c>
      <c r="E104" s="311">
        <f t="shared" si="53"/>
        <v>145.02799999999988</v>
      </c>
      <c r="F104" s="311"/>
      <c r="G104" s="311">
        <f t="shared" ref="G104:J104" si="54">SUM(G94:G102)</f>
        <v>116.18746881264097</v>
      </c>
      <c r="H104" s="311">
        <f t="shared" si="54"/>
        <v>11.467048823493725</v>
      </c>
      <c r="I104" s="311">
        <f t="shared" si="54"/>
        <v>7.700482363865464</v>
      </c>
      <c r="J104" s="311">
        <f t="shared" si="54"/>
        <v>135.35500000000016</v>
      </c>
      <c r="K104" s="311"/>
      <c r="L104" s="311">
        <f t="shared" ref="L104:O104" si="55">SUM(L94:L102)</f>
        <v>105.21111270449502</v>
      </c>
      <c r="M104" s="311">
        <f t="shared" si="55"/>
        <v>10.120430938857462</v>
      </c>
      <c r="N104" s="311">
        <f t="shared" si="55"/>
        <v>6.8774563566474507</v>
      </c>
      <c r="O104" s="311">
        <f t="shared" si="55"/>
        <v>122.20899999999995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0.99172895489235791</v>
      </c>
      <c r="C111" s="302">
        <v>3.5196153153950444E-2</v>
      </c>
      <c r="D111" s="302">
        <v>9.4490818141886701E-2</v>
      </c>
      <c r="E111" s="302">
        <f>SUM(B111:D111)</f>
        <v>1.1214159261881951</v>
      </c>
      <c r="F111" s="303"/>
      <c r="G111" s="302">
        <v>1.0386244616973368</v>
      </c>
      <c r="H111" s="302">
        <v>4.59499338263702E-2</v>
      </c>
      <c r="I111" s="302">
        <v>0</v>
      </c>
      <c r="J111" s="302">
        <f>SUM(G111:I111)</f>
        <v>1.084574395523707</v>
      </c>
      <c r="K111" s="303"/>
      <c r="L111" s="302">
        <v>1.0883519973289224</v>
      </c>
      <c r="M111" s="302">
        <v>4.3080094559780423E-2</v>
      </c>
      <c r="N111" s="302">
        <v>0</v>
      </c>
      <c r="O111" s="302">
        <f>SUM(L111:N111)</f>
        <v>1.1314320918887029</v>
      </c>
    </row>
    <row r="112" spans="1:15" s="236" customFormat="1" x14ac:dyDescent="0.2">
      <c r="A112" s="237" t="str">
        <f>name!E$5</f>
        <v>Professional occupations</v>
      </c>
      <c r="B112" s="302">
        <v>2.2865523482593897</v>
      </c>
      <c r="C112" s="302">
        <v>4.4332991215357241E-2</v>
      </c>
      <c r="D112" s="302">
        <v>0.13104711962268273</v>
      </c>
      <c r="E112" s="302">
        <f t="shared" ref="E112:E119" si="56">SUM(B112:D112)</f>
        <v>2.4619324590974294</v>
      </c>
      <c r="F112" s="303"/>
      <c r="G112" s="302">
        <v>2.5743826679387549</v>
      </c>
      <c r="H112" s="302">
        <v>5.2094411789043706E-2</v>
      </c>
      <c r="I112" s="302">
        <v>0</v>
      </c>
      <c r="J112" s="302">
        <f t="shared" ref="J112:J114" si="57">SUM(G112:I112)</f>
        <v>2.6264770797277985</v>
      </c>
      <c r="K112" s="303"/>
      <c r="L112" s="302">
        <v>2.8530225613408593</v>
      </c>
      <c r="M112" s="302">
        <v>6.0345850779921259E-2</v>
      </c>
      <c r="N112" s="302">
        <v>0</v>
      </c>
      <c r="O112" s="302">
        <f t="shared" ref="O112:O119" si="58">SUM(L112:N112)</f>
        <v>2.9133684121207803</v>
      </c>
    </row>
    <row r="113" spans="1:15" s="236" customFormat="1" x14ac:dyDescent="0.2">
      <c r="A113" s="237" t="str">
        <f>name!E$6</f>
        <v>Associate professional occupations</v>
      </c>
      <c r="B113" s="302">
        <v>1.5618242322418463</v>
      </c>
      <c r="C113" s="302">
        <v>5.9969773128148079E-2</v>
      </c>
      <c r="D113" s="302">
        <v>5.0960326639408311E-2</v>
      </c>
      <c r="E113" s="302">
        <f t="shared" si="56"/>
        <v>1.6727543320094027</v>
      </c>
      <c r="F113" s="303"/>
      <c r="G113" s="302">
        <v>1.7599516651613767</v>
      </c>
      <c r="H113" s="302">
        <v>6.1172934201837732E-2</v>
      </c>
      <c r="I113" s="302">
        <v>0</v>
      </c>
      <c r="J113" s="302">
        <f t="shared" si="57"/>
        <v>1.8211245993632144</v>
      </c>
      <c r="K113" s="303"/>
      <c r="L113" s="302">
        <v>1.5246104553052167</v>
      </c>
      <c r="M113" s="302">
        <v>5.629720772389301E-2</v>
      </c>
      <c r="N113" s="302">
        <v>0</v>
      </c>
      <c r="O113" s="302">
        <f t="shared" si="58"/>
        <v>1.5809076630291097</v>
      </c>
    </row>
    <row r="114" spans="1:15" s="236" customFormat="1" x14ac:dyDescent="0.2">
      <c r="A114" s="237" t="str">
        <f>name!E$7</f>
        <v>Administrative and secretarial occupations</v>
      </c>
      <c r="B114" s="302">
        <v>1.117082148904216</v>
      </c>
      <c r="C114" s="302">
        <v>0.22221360230760112</v>
      </c>
      <c r="D114" s="302">
        <v>3.0823093035720974E-2</v>
      </c>
      <c r="E114" s="302">
        <f t="shared" si="56"/>
        <v>1.370118844247538</v>
      </c>
      <c r="F114" s="303"/>
      <c r="G114" s="302">
        <v>1.1025713463090669</v>
      </c>
      <c r="H114" s="302">
        <v>0.19613268774373888</v>
      </c>
      <c r="I114" s="302">
        <v>0</v>
      </c>
      <c r="J114" s="302">
        <f t="shared" si="57"/>
        <v>1.2987040340528058</v>
      </c>
      <c r="K114" s="303"/>
      <c r="L114" s="302">
        <v>0.74453596063844241</v>
      </c>
      <c r="M114" s="302">
        <v>0.14604103615598393</v>
      </c>
      <c r="N114" s="302">
        <v>0</v>
      </c>
      <c r="O114" s="302">
        <f t="shared" si="58"/>
        <v>0.89057699679442637</v>
      </c>
    </row>
    <row r="115" spans="1:15" s="236" customFormat="1" x14ac:dyDescent="0.2">
      <c r="A115" s="237" t="str">
        <f>name!E$8</f>
        <v>Skilled trades occupations</v>
      </c>
      <c r="B115" s="302">
        <v>2.7712947903292551</v>
      </c>
      <c r="C115" s="302">
        <v>5.3382165842195975E-2</v>
      </c>
      <c r="D115" s="302">
        <v>0.13590385473762692</v>
      </c>
      <c r="E115" s="302">
        <f t="shared" si="56"/>
        <v>2.9605808109090779</v>
      </c>
      <c r="F115" s="303"/>
      <c r="G115" s="302">
        <v>1.9227694680881509</v>
      </c>
      <c r="H115" s="302">
        <v>2.2361436741010241E-2</v>
      </c>
      <c r="I115" s="302">
        <v>0</v>
      </c>
      <c r="J115" s="302">
        <f>SUM(G115:I115)</f>
        <v>1.9451309048291612</v>
      </c>
      <c r="K115" s="303"/>
      <c r="L115" s="302">
        <v>1.5539085210432513</v>
      </c>
      <c r="M115" s="302">
        <v>3.1393445953225831E-2</v>
      </c>
      <c r="N115" s="302">
        <v>0</v>
      </c>
      <c r="O115" s="302">
        <f t="shared" si="58"/>
        <v>1.5853019669964772</v>
      </c>
    </row>
    <row r="116" spans="1:15" s="236" customFormat="1" x14ac:dyDescent="0.2">
      <c r="A116" s="237" t="str">
        <f>name!E$9</f>
        <v>Caring, leisure and other service occupations</v>
      </c>
      <c r="B116" s="302">
        <v>8.7674139463461115E-2</v>
      </c>
      <c r="C116" s="302">
        <v>3.3179732527229652E-2</v>
      </c>
      <c r="D116" s="302">
        <v>5.9350121305194363E-3</v>
      </c>
      <c r="E116" s="302">
        <f t="shared" si="56"/>
        <v>0.1267888841212102</v>
      </c>
      <c r="F116" s="303"/>
      <c r="G116" s="302">
        <v>7.8849661542436222E-2</v>
      </c>
      <c r="H116" s="302">
        <v>2.4074896106799703E-2</v>
      </c>
      <c r="I116" s="302">
        <v>0</v>
      </c>
      <c r="J116" s="302">
        <f t="shared" ref="J116:J119" si="59">SUM(G116:I116)</f>
        <v>0.10292455764923593</v>
      </c>
      <c r="K116" s="303"/>
      <c r="L116" s="302">
        <v>6.7125007119474597E-2</v>
      </c>
      <c r="M116" s="302">
        <v>1.4477718318983394E-2</v>
      </c>
      <c r="N116" s="302">
        <v>0</v>
      </c>
      <c r="O116" s="302">
        <f t="shared" si="58"/>
        <v>8.1602725438457993E-2</v>
      </c>
    </row>
    <row r="117" spans="1:15" s="236" customFormat="1" x14ac:dyDescent="0.2">
      <c r="A117" s="237" t="str">
        <f>name!E$10</f>
        <v>Sales and customer service occupations</v>
      </c>
      <c r="B117" s="302">
        <v>0.60206327658079817</v>
      </c>
      <c r="C117" s="302">
        <v>0.25358786109346859</v>
      </c>
      <c r="D117" s="302">
        <v>6.0179261466719744E-2</v>
      </c>
      <c r="E117" s="302">
        <f t="shared" si="56"/>
        <v>0.91583039914098652</v>
      </c>
      <c r="F117" s="303"/>
      <c r="G117" s="302">
        <v>0.58495985982965448</v>
      </c>
      <c r="H117" s="302">
        <v>0.24385344341124895</v>
      </c>
      <c r="I117" s="302">
        <v>0</v>
      </c>
      <c r="J117" s="302">
        <f t="shared" si="59"/>
        <v>0.82881330324090341</v>
      </c>
      <c r="K117" s="303"/>
      <c r="L117" s="302">
        <v>0.69237269879967578</v>
      </c>
      <c r="M117" s="302">
        <v>0.26599028951261283</v>
      </c>
      <c r="N117" s="302">
        <v>0</v>
      </c>
      <c r="O117" s="302">
        <f t="shared" si="58"/>
        <v>0.95836298831228861</v>
      </c>
    </row>
    <row r="118" spans="1:15" s="236" customFormat="1" x14ac:dyDescent="0.2">
      <c r="A118" s="237" t="str">
        <f>name!E$11</f>
        <v>Process, plant and machine operatives</v>
      </c>
      <c r="B118" s="302">
        <v>0.52186155241627852</v>
      </c>
      <c r="C118" s="302">
        <v>2.2242796609254323E-2</v>
      </c>
      <c r="D118" s="302">
        <v>6.4079207654934037E-2</v>
      </c>
      <c r="E118" s="302">
        <f t="shared" si="56"/>
        <v>0.60818355668046686</v>
      </c>
      <c r="F118" s="303"/>
      <c r="G118" s="302">
        <v>0.368805019466249</v>
      </c>
      <c r="H118" s="302">
        <v>1.5888125031964812E-2</v>
      </c>
      <c r="I118" s="302">
        <v>0</v>
      </c>
      <c r="J118" s="302">
        <f t="shared" si="59"/>
        <v>0.38469314449821379</v>
      </c>
      <c r="K118" s="303"/>
      <c r="L118" s="302">
        <v>0.37843580688607642</v>
      </c>
      <c r="M118" s="302">
        <v>2.1760644466906853E-2</v>
      </c>
      <c r="N118" s="302">
        <v>0</v>
      </c>
      <c r="O118" s="302">
        <f t="shared" si="58"/>
        <v>0.40019645135298326</v>
      </c>
    </row>
    <row r="119" spans="1:15" s="236" customFormat="1" x14ac:dyDescent="0.2">
      <c r="A119" s="237" t="str">
        <f>name!E$12</f>
        <v>Elementary occupations</v>
      </c>
      <c r="B119" s="302">
        <v>0.13616786608422898</v>
      </c>
      <c r="C119" s="302">
        <v>2.8456023304077385E-2</v>
      </c>
      <c r="D119" s="302">
        <v>2.477089821737697E-2</v>
      </c>
      <c r="E119" s="302">
        <f t="shared" si="56"/>
        <v>0.18939478760568332</v>
      </c>
      <c r="F119" s="303"/>
      <c r="G119" s="302">
        <v>9.8584461319061317E-2</v>
      </c>
      <c r="H119" s="302">
        <v>1.9973519795894384E-2</v>
      </c>
      <c r="I119" s="302">
        <v>0</v>
      </c>
      <c r="J119" s="302">
        <f t="shared" si="59"/>
        <v>0.1185579811149557</v>
      </c>
      <c r="K119" s="303"/>
      <c r="L119" s="302">
        <v>5.43794535098256E-2</v>
      </c>
      <c r="M119" s="302">
        <v>9.8712505569469901E-3</v>
      </c>
      <c r="N119" s="302">
        <v>0</v>
      </c>
      <c r="O119" s="302">
        <f t="shared" si="58"/>
        <v>6.4250704066772593E-2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10.076249309171832</v>
      </c>
      <c r="C121" s="311">
        <f t="shared" ref="C121:E121" si="60">SUM(C111:C119)</f>
        <v>0.75256109918128289</v>
      </c>
      <c r="D121" s="311">
        <f t="shared" si="60"/>
        <v>0.5981895916468758</v>
      </c>
      <c r="E121" s="311">
        <f t="shared" si="60"/>
        <v>11.426999999999991</v>
      </c>
      <c r="F121" s="311"/>
      <c r="G121" s="311">
        <f t="shared" ref="G121:J121" si="61">SUM(G111:G119)</f>
        <v>9.5294986113520874</v>
      </c>
      <c r="H121" s="311">
        <f t="shared" si="61"/>
        <v>0.68150138864790855</v>
      </c>
      <c r="I121" s="311">
        <f t="shared" si="61"/>
        <v>0</v>
      </c>
      <c r="J121" s="311">
        <f t="shared" si="61"/>
        <v>10.210999999999997</v>
      </c>
      <c r="K121" s="311"/>
      <c r="L121" s="311">
        <f t="shared" ref="L121:O121" si="62">SUM(L111:L119)</f>
        <v>8.9567424619717446</v>
      </c>
      <c r="M121" s="311">
        <f t="shared" si="62"/>
        <v>0.64925753802825459</v>
      </c>
      <c r="N121" s="311">
        <f t="shared" si="62"/>
        <v>0</v>
      </c>
      <c r="O121" s="311">
        <f t="shared" si="62"/>
        <v>9.6059999999999981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0.9559450866006951</v>
      </c>
      <c r="C128" s="302">
        <v>3.7000289944720578E-2</v>
      </c>
      <c r="D128" s="302">
        <v>0.10856852336335737</v>
      </c>
      <c r="E128" s="302">
        <f>SUM(B128:D128)</f>
        <v>1.101513899908773</v>
      </c>
      <c r="F128" s="303"/>
      <c r="G128" s="302">
        <v>0.85690963325150349</v>
      </c>
      <c r="H128" s="302">
        <v>0.21768918725891148</v>
      </c>
      <c r="I128" s="302">
        <v>5.3930483654135537E-3</v>
      </c>
      <c r="J128" s="302">
        <f>SUM(G128:I128)</f>
        <v>1.0799918688758285</v>
      </c>
      <c r="K128" s="303"/>
      <c r="L128" s="302">
        <v>0.90714600923757893</v>
      </c>
      <c r="M128" s="302">
        <v>0.30733578221751728</v>
      </c>
      <c r="N128" s="302">
        <v>5.6240710053946045E-3</v>
      </c>
      <c r="O128" s="302">
        <f>SUM(L128:N128)</f>
        <v>1.2201058624604908</v>
      </c>
    </row>
    <row r="129" spans="1:15" s="236" customFormat="1" x14ac:dyDescent="0.2">
      <c r="A129" s="237" t="str">
        <f>name!E$5</f>
        <v>Professional occupations</v>
      </c>
      <c r="B129" s="302">
        <v>0.98933639935110285</v>
      </c>
      <c r="C129" s="302">
        <v>8.1787027079459812E-2</v>
      </c>
      <c r="D129" s="302">
        <v>7.0786633442940755E-2</v>
      </c>
      <c r="E129" s="302">
        <f t="shared" ref="E129:E136" si="63">SUM(B129:D129)</f>
        <v>1.1419100598735035</v>
      </c>
      <c r="F129" s="303"/>
      <c r="G129" s="302">
        <v>0.98695641867400263</v>
      </c>
      <c r="H129" s="302">
        <v>0.22256617163386788</v>
      </c>
      <c r="I129" s="302">
        <v>7.8796103761918802E-3</v>
      </c>
      <c r="J129" s="302">
        <f t="shared" ref="J129:J131" si="64">SUM(G129:I129)</f>
        <v>1.2174022006840624</v>
      </c>
      <c r="K129" s="303"/>
      <c r="L129" s="302">
        <v>1.1109990370046174</v>
      </c>
      <c r="M129" s="302">
        <v>0.26097407381943749</v>
      </c>
      <c r="N129" s="302">
        <v>7.0404513099251087E-3</v>
      </c>
      <c r="O129" s="302">
        <f t="shared" ref="O129:O136" si="65">SUM(L129:N129)</f>
        <v>1.3790135621339801</v>
      </c>
    </row>
    <row r="130" spans="1:15" s="236" customFormat="1" x14ac:dyDescent="0.2">
      <c r="A130" s="237" t="str">
        <f>name!E$6</f>
        <v>Associate professional occupations</v>
      </c>
      <c r="B130" s="302">
        <v>1.2930456598794937</v>
      </c>
      <c r="C130" s="302">
        <v>0.16749195793817342</v>
      </c>
      <c r="D130" s="302">
        <v>7.9457484247582449E-2</v>
      </c>
      <c r="E130" s="302">
        <f t="shared" si="63"/>
        <v>1.5399951020652496</v>
      </c>
      <c r="F130" s="303"/>
      <c r="G130" s="302">
        <v>1.3591175428987929</v>
      </c>
      <c r="H130" s="302">
        <v>0.38575346055768572</v>
      </c>
      <c r="I130" s="302">
        <v>8.6541612402759194E-3</v>
      </c>
      <c r="J130" s="302">
        <f t="shared" si="64"/>
        <v>1.7535251646967547</v>
      </c>
      <c r="K130" s="303"/>
      <c r="L130" s="302">
        <v>1.6967018394797373</v>
      </c>
      <c r="M130" s="302">
        <v>0.4038896557435937</v>
      </c>
      <c r="N130" s="302">
        <v>1.056978503873183E-2</v>
      </c>
      <c r="O130" s="302">
        <f t="shared" si="65"/>
        <v>2.1111612802620625</v>
      </c>
    </row>
    <row r="131" spans="1:15" s="236" customFormat="1" x14ac:dyDescent="0.2">
      <c r="A131" s="237" t="str">
        <f>name!E$7</f>
        <v>Administrative and secretarial occupations</v>
      </c>
      <c r="B131" s="302">
        <v>0.74622327604461647</v>
      </c>
      <c r="C131" s="302">
        <v>0.25208286257890045</v>
      </c>
      <c r="D131" s="302">
        <v>2.2189950921971572E-2</v>
      </c>
      <c r="E131" s="302">
        <f t="shared" si="63"/>
        <v>1.0204960895454884</v>
      </c>
      <c r="F131" s="303"/>
      <c r="G131" s="302">
        <v>0.71044295469013075</v>
      </c>
      <c r="H131" s="302">
        <v>0.68684297139463812</v>
      </c>
      <c r="I131" s="302">
        <v>2.301413325005156E-3</v>
      </c>
      <c r="J131" s="302">
        <f t="shared" si="64"/>
        <v>1.3995873394097742</v>
      </c>
      <c r="K131" s="303"/>
      <c r="L131" s="302">
        <v>0.57940534619392248</v>
      </c>
      <c r="M131" s="302">
        <v>0.65622460430291873</v>
      </c>
      <c r="N131" s="302">
        <v>1.8155756602482884E-3</v>
      </c>
      <c r="O131" s="302">
        <f t="shared" si="65"/>
        <v>1.2374455261570894</v>
      </c>
    </row>
    <row r="132" spans="1:15" s="236" customFormat="1" x14ac:dyDescent="0.2">
      <c r="A132" s="237" t="str">
        <f>name!E$8</f>
        <v>Skilled trades occupations</v>
      </c>
      <c r="B132" s="302">
        <v>1.1153995396876613</v>
      </c>
      <c r="C132" s="302">
        <v>4.0573424695789506E-2</v>
      </c>
      <c r="D132" s="302">
        <v>0.20018590898406868</v>
      </c>
      <c r="E132" s="302">
        <f t="shared" si="63"/>
        <v>1.3561588733675194</v>
      </c>
      <c r="F132" s="303"/>
      <c r="G132" s="302">
        <v>0.76109370057234982</v>
      </c>
      <c r="H132" s="302">
        <v>0.31742196243208443</v>
      </c>
      <c r="I132" s="302">
        <v>1.1077602571032059E-2</v>
      </c>
      <c r="J132" s="302">
        <f>SUM(G132:I132)</f>
        <v>1.0895932655754663</v>
      </c>
      <c r="K132" s="303"/>
      <c r="L132" s="302">
        <v>0.74219474922516104</v>
      </c>
      <c r="M132" s="302">
        <v>0.44246243688031872</v>
      </c>
      <c r="N132" s="302">
        <v>1.1229280674913899E-2</v>
      </c>
      <c r="O132" s="302">
        <f t="shared" si="65"/>
        <v>1.1958864667803937</v>
      </c>
    </row>
    <row r="133" spans="1:15" s="236" customFormat="1" x14ac:dyDescent="0.2">
      <c r="A133" s="237" t="str">
        <f>name!E$9</f>
        <v>Caring, leisure and other service occupations</v>
      </c>
      <c r="B133" s="302">
        <v>0.22333453376651644</v>
      </c>
      <c r="C133" s="302">
        <v>2.8514690305498233E-2</v>
      </c>
      <c r="D133" s="302">
        <v>4.0370242105083359E-2</v>
      </c>
      <c r="E133" s="302">
        <f t="shared" si="63"/>
        <v>0.29221946617709804</v>
      </c>
      <c r="F133" s="303"/>
      <c r="G133" s="302">
        <v>0.22028047000981474</v>
      </c>
      <c r="H133" s="302">
        <v>5.8881621018378252E-2</v>
      </c>
      <c r="I133" s="302">
        <v>4.2989003012114373E-3</v>
      </c>
      <c r="J133" s="302">
        <f t="shared" ref="J133:J136" si="66">SUM(G133:I133)</f>
        <v>0.28346099132940444</v>
      </c>
      <c r="K133" s="303"/>
      <c r="L133" s="302">
        <v>0.27746218217959151</v>
      </c>
      <c r="M133" s="302">
        <v>4.1682506711713599E-2</v>
      </c>
      <c r="N133" s="302">
        <v>4.6982887732136243E-3</v>
      </c>
      <c r="O133" s="302">
        <f t="shared" si="65"/>
        <v>0.32384297766451869</v>
      </c>
    </row>
    <row r="134" spans="1:15" s="236" customFormat="1" x14ac:dyDescent="0.2">
      <c r="A134" s="237" t="str">
        <f>name!E$10</f>
        <v>Sales and customer service occupations</v>
      </c>
      <c r="B134" s="302">
        <v>0.28093758348774711</v>
      </c>
      <c r="C134" s="302">
        <v>9.4247321401287651E-2</v>
      </c>
      <c r="D134" s="302">
        <v>3.1212697635531025E-2</v>
      </c>
      <c r="E134" s="302">
        <f t="shared" si="63"/>
        <v>0.4063976025245658</v>
      </c>
      <c r="F134" s="303"/>
      <c r="G134" s="302">
        <v>0.24629651907954905</v>
      </c>
      <c r="H134" s="302">
        <v>0.34732962919612986</v>
      </c>
      <c r="I134" s="302">
        <v>1.2395156207174064E-3</v>
      </c>
      <c r="J134" s="302">
        <f t="shared" si="66"/>
        <v>0.59486566389639639</v>
      </c>
      <c r="K134" s="303"/>
      <c r="L134" s="302">
        <v>0.29112570598662224</v>
      </c>
      <c r="M134" s="302">
        <v>0.2618612527941564</v>
      </c>
      <c r="N134" s="302">
        <v>9.8171674610514695E-4</v>
      </c>
      <c r="O134" s="302">
        <f t="shared" si="65"/>
        <v>0.55396867552688378</v>
      </c>
    </row>
    <row r="135" spans="1:15" s="236" customFormat="1" x14ac:dyDescent="0.2">
      <c r="A135" s="237" t="str">
        <f>name!E$11</f>
        <v>Process, plant and machine operatives</v>
      </c>
      <c r="B135" s="302">
        <v>2.688459140830608</v>
      </c>
      <c r="C135" s="302">
        <v>4.1399506514193857E-2</v>
      </c>
      <c r="D135" s="302">
        <v>3.1935827807644389E-2</v>
      </c>
      <c r="E135" s="302">
        <f t="shared" si="63"/>
        <v>2.7617944751524464</v>
      </c>
      <c r="F135" s="303"/>
      <c r="G135" s="302">
        <v>1.7479480815092845</v>
      </c>
      <c r="H135" s="302">
        <v>0.45611765875708449</v>
      </c>
      <c r="I135" s="302">
        <v>1.9141702117825275E-3</v>
      </c>
      <c r="J135" s="302">
        <f t="shared" si="66"/>
        <v>2.2059799104781517</v>
      </c>
      <c r="K135" s="303"/>
      <c r="L135" s="302">
        <v>1.9883514643738975</v>
      </c>
      <c r="M135" s="302">
        <v>0.60753264363130122</v>
      </c>
      <c r="N135" s="302">
        <v>7.8631832865297771E-4</v>
      </c>
      <c r="O135" s="302">
        <f t="shared" si="65"/>
        <v>2.5966704263338518</v>
      </c>
    </row>
    <row r="136" spans="1:15" s="236" customFormat="1" x14ac:dyDescent="0.2">
      <c r="A136" s="237" t="str">
        <f>name!E$12</f>
        <v>Elementary occupations</v>
      </c>
      <c r="B136" s="302">
        <v>1.889826696628073</v>
      </c>
      <c r="C136" s="302">
        <v>0.16778165098118369</v>
      </c>
      <c r="D136" s="302">
        <v>6.0906083776062742E-2</v>
      </c>
      <c r="E136" s="302">
        <f t="shared" si="63"/>
        <v>2.1185144313853193</v>
      </c>
      <c r="F136" s="303"/>
      <c r="G136" s="302">
        <v>1.2048490175554207</v>
      </c>
      <c r="H136" s="302">
        <v>0.30994288251417434</v>
      </c>
      <c r="I136" s="302">
        <v>3.8016949845725342E-3</v>
      </c>
      <c r="J136" s="302">
        <f t="shared" si="66"/>
        <v>1.5185935950541676</v>
      </c>
      <c r="K136" s="303"/>
      <c r="L136" s="302">
        <v>0.97167475673084303</v>
      </c>
      <c r="M136" s="302">
        <v>0.2041217663912212</v>
      </c>
      <c r="N136" s="302">
        <v>4.1086995586643001E-3</v>
      </c>
      <c r="O136" s="302">
        <f t="shared" si="65"/>
        <v>1.1799052226807285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10.182507916276515</v>
      </c>
      <c r="C138" s="311">
        <f t="shared" ref="C138:E138" si="67">SUM(C128:C136)</f>
        <v>0.91087873143920728</v>
      </c>
      <c r="D138" s="311">
        <f t="shared" si="67"/>
        <v>0.64561335228424233</v>
      </c>
      <c r="E138" s="311">
        <f t="shared" si="67"/>
        <v>11.738999999999963</v>
      </c>
      <c r="F138" s="311"/>
      <c r="G138" s="311">
        <f t="shared" ref="G138:J138" si="68">SUM(G128:G136)</f>
        <v>8.0938943382408493</v>
      </c>
      <c r="H138" s="311">
        <f t="shared" si="68"/>
        <v>3.0025455447629543</v>
      </c>
      <c r="I138" s="311">
        <f t="shared" si="68"/>
        <v>4.656011699620248E-2</v>
      </c>
      <c r="J138" s="311">
        <f t="shared" si="68"/>
        <v>11.143000000000004</v>
      </c>
      <c r="K138" s="311"/>
      <c r="L138" s="311">
        <f t="shared" ref="L138:O138" si="69">SUM(L128:L136)</f>
        <v>8.5650610904119713</v>
      </c>
      <c r="M138" s="311">
        <f t="shared" si="69"/>
        <v>3.1860847224921782</v>
      </c>
      <c r="N138" s="311">
        <f t="shared" si="69"/>
        <v>4.6854187095849785E-2</v>
      </c>
      <c r="O138" s="311">
        <f t="shared" si="69"/>
        <v>11.798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4.6925063712982595</v>
      </c>
      <c r="C145" s="302">
        <v>0.63942295542458694</v>
      </c>
      <c r="D145" s="302">
        <v>1.6726620583260245</v>
      </c>
      <c r="E145" s="302">
        <f>SUM(B145:D145)</f>
        <v>7.0045913850488715</v>
      </c>
      <c r="F145" s="303"/>
      <c r="G145" s="302">
        <v>5.2493477501146488</v>
      </c>
      <c r="H145" s="302">
        <v>0.89602733477871999</v>
      </c>
      <c r="I145" s="302">
        <v>4.0672552197050162</v>
      </c>
      <c r="J145" s="302">
        <f>SUM(G145:I145)</f>
        <v>10.212630304598385</v>
      </c>
      <c r="K145" s="303"/>
      <c r="L145" s="302">
        <v>5.7558636376817329</v>
      </c>
      <c r="M145" s="302">
        <v>1.0322333399610253</v>
      </c>
      <c r="N145" s="302">
        <v>4.303535755926819</v>
      </c>
      <c r="O145" s="302">
        <f>SUM(L145:N145)</f>
        <v>11.091632733569577</v>
      </c>
    </row>
    <row r="146" spans="1:15" s="236" customFormat="1" x14ac:dyDescent="0.2">
      <c r="A146" s="237" t="str">
        <f>name!E$5</f>
        <v>Professional occupations</v>
      </c>
      <c r="B146" s="302">
        <v>8.2510599905292583</v>
      </c>
      <c r="C146" s="302">
        <v>0.44673163354168921</v>
      </c>
      <c r="D146" s="302">
        <v>1.2015960842477427</v>
      </c>
      <c r="E146" s="302">
        <f t="shared" ref="E146:E153" si="70">SUM(B146:D146)</f>
        <v>9.8993877083186916</v>
      </c>
      <c r="F146" s="303"/>
      <c r="G146" s="302">
        <v>10.081280012065147</v>
      </c>
      <c r="H146" s="302">
        <v>0.53966870531118816</v>
      </c>
      <c r="I146" s="302">
        <v>2.7339203053986161</v>
      </c>
      <c r="J146" s="302">
        <f t="shared" ref="J146:J148" si="71">SUM(G146:I146)</f>
        <v>13.354869022774951</v>
      </c>
      <c r="K146" s="303"/>
      <c r="L146" s="302">
        <v>12.501007706782355</v>
      </c>
      <c r="M146" s="302">
        <v>0.65265473520888984</v>
      </c>
      <c r="N146" s="302">
        <v>2.2415863641961034</v>
      </c>
      <c r="O146" s="302">
        <f t="shared" ref="O146:O153" si="72">SUM(L146:N146)</f>
        <v>15.395248806187347</v>
      </c>
    </row>
    <row r="147" spans="1:15" s="236" customFormat="1" x14ac:dyDescent="0.2">
      <c r="A147" s="237" t="str">
        <f>name!E$6</f>
        <v>Associate professional occupations</v>
      </c>
      <c r="B147" s="302">
        <v>4.0260665014652011</v>
      </c>
      <c r="C147" s="302">
        <v>0.60489598654679055</v>
      </c>
      <c r="D147" s="302">
        <v>0.4325104626168535</v>
      </c>
      <c r="E147" s="302">
        <f t="shared" si="70"/>
        <v>5.0634729506288458</v>
      </c>
      <c r="F147" s="303"/>
      <c r="G147" s="302">
        <v>4.7649526039129118</v>
      </c>
      <c r="H147" s="302">
        <v>0.67471601362245648</v>
      </c>
      <c r="I147" s="302">
        <v>0.77007303880041034</v>
      </c>
      <c r="J147" s="302">
        <f t="shared" si="71"/>
        <v>6.2097416563357779</v>
      </c>
      <c r="K147" s="303"/>
      <c r="L147" s="302">
        <v>4.8013576454339546</v>
      </c>
      <c r="M147" s="302">
        <v>0.68881044057151386</v>
      </c>
      <c r="N147" s="302">
        <v>0.73095591427168738</v>
      </c>
      <c r="O147" s="302">
        <f t="shared" si="72"/>
        <v>6.2211240002771557</v>
      </c>
    </row>
    <row r="148" spans="1:15" s="236" customFormat="1" x14ac:dyDescent="0.2">
      <c r="A148" s="237" t="str">
        <f>name!E$7</f>
        <v>Administrative and secretarial occupations</v>
      </c>
      <c r="B148" s="302">
        <v>4.9661442691676418</v>
      </c>
      <c r="C148" s="302">
        <v>3.4379663951892763</v>
      </c>
      <c r="D148" s="302">
        <v>0.94816992421393109</v>
      </c>
      <c r="E148" s="302">
        <f t="shared" si="70"/>
        <v>9.3522805885708475</v>
      </c>
      <c r="F148" s="303"/>
      <c r="G148" s="302">
        <v>4.9617957917889459</v>
      </c>
      <c r="H148" s="302">
        <v>3.0078873667587724</v>
      </c>
      <c r="I148" s="302">
        <v>0.9162586677973481</v>
      </c>
      <c r="J148" s="302">
        <f t="shared" si="71"/>
        <v>8.8859418263450678</v>
      </c>
      <c r="K148" s="303"/>
      <c r="L148" s="302">
        <v>3.995336873188168</v>
      </c>
      <c r="M148" s="302">
        <v>3.0869261536555332</v>
      </c>
      <c r="N148" s="302">
        <v>0.78271433557995962</v>
      </c>
      <c r="O148" s="302">
        <f t="shared" si="72"/>
        <v>7.8649773624236614</v>
      </c>
    </row>
    <row r="149" spans="1:15" s="236" customFormat="1" x14ac:dyDescent="0.2">
      <c r="A149" s="237" t="str">
        <f>name!E$8</f>
        <v>Skilled trades occupations</v>
      </c>
      <c r="B149" s="302">
        <v>26.687752522395375</v>
      </c>
      <c r="C149" s="302">
        <v>1.4733629862680786</v>
      </c>
      <c r="D149" s="302">
        <v>22.555560728958675</v>
      </c>
      <c r="E149" s="302">
        <f t="shared" si="70"/>
        <v>50.716676237622124</v>
      </c>
      <c r="F149" s="303"/>
      <c r="G149" s="302">
        <v>20.043176285629048</v>
      </c>
      <c r="H149" s="302">
        <v>0.6818964763457972</v>
      </c>
      <c r="I149" s="302">
        <v>35.900813482854957</v>
      </c>
      <c r="J149" s="302">
        <f>SUM(G149:I149)</f>
        <v>56.6258862448298</v>
      </c>
      <c r="K149" s="303"/>
      <c r="L149" s="302">
        <v>17.324756592753424</v>
      </c>
      <c r="M149" s="302">
        <v>1.0119647723593348</v>
      </c>
      <c r="N149" s="302">
        <v>36.447515429621468</v>
      </c>
      <c r="O149" s="302">
        <f t="shared" si="72"/>
        <v>54.784236794734227</v>
      </c>
    </row>
    <row r="150" spans="1:15" s="236" customFormat="1" x14ac:dyDescent="0.2">
      <c r="A150" s="237" t="str">
        <f>name!E$9</f>
        <v>Caring, leisure and other service occupations</v>
      </c>
      <c r="B150" s="302">
        <v>0.14176204672651646</v>
      </c>
      <c r="C150" s="302">
        <v>7.8288094398346095E-2</v>
      </c>
      <c r="D150" s="302">
        <v>3.5330701501006263E-2</v>
      </c>
      <c r="E150" s="302">
        <f t="shared" si="70"/>
        <v>0.2553808426258688</v>
      </c>
      <c r="F150" s="303"/>
      <c r="G150" s="302">
        <v>0.14499929854342897</v>
      </c>
      <c r="H150" s="302">
        <v>6.4896302942748466E-2</v>
      </c>
      <c r="I150" s="302">
        <v>4.8157513357517126E-2</v>
      </c>
      <c r="J150" s="302">
        <f t="shared" ref="J150:J153" si="73">SUM(G150:I150)</f>
        <v>0.25805311484369453</v>
      </c>
      <c r="K150" s="303"/>
      <c r="L150" s="302">
        <v>0.15530860355373402</v>
      </c>
      <c r="M150" s="302">
        <v>5.9209853988092163E-2</v>
      </c>
      <c r="N150" s="302">
        <v>8.8761392089450664E-2</v>
      </c>
      <c r="O150" s="302">
        <f t="shared" si="72"/>
        <v>0.30327984963127685</v>
      </c>
    </row>
    <row r="151" spans="1:15" s="236" customFormat="1" x14ac:dyDescent="0.2">
      <c r="A151" s="237" t="str">
        <f>name!E$10</f>
        <v>Sales and customer service occupations</v>
      </c>
      <c r="B151" s="302">
        <v>1.1603383573119206</v>
      </c>
      <c r="C151" s="302">
        <v>0.74124644198768763</v>
      </c>
      <c r="D151" s="302">
        <v>0.20717344338331048</v>
      </c>
      <c r="E151" s="302">
        <f t="shared" si="70"/>
        <v>2.1087582426829186</v>
      </c>
      <c r="F151" s="303"/>
      <c r="G151" s="302">
        <v>1.1329294321756394</v>
      </c>
      <c r="H151" s="302">
        <v>0.68650929902892377</v>
      </c>
      <c r="I151" s="302">
        <v>0.31417131620865207</v>
      </c>
      <c r="J151" s="302">
        <f t="shared" si="73"/>
        <v>2.1336100474132151</v>
      </c>
      <c r="K151" s="303"/>
      <c r="L151" s="302">
        <v>1.2898802476306714</v>
      </c>
      <c r="M151" s="302">
        <v>0.8353187915986493</v>
      </c>
      <c r="N151" s="302">
        <v>0.35374625679462612</v>
      </c>
      <c r="O151" s="302">
        <f t="shared" si="72"/>
        <v>2.4789452960239466</v>
      </c>
    </row>
    <row r="152" spans="1:15" s="236" customFormat="1" x14ac:dyDescent="0.2">
      <c r="A152" s="237" t="str">
        <f>name!E$11</f>
        <v>Process, plant and machine operatives</v>
      </c>
      <c r="B152" s="302">
        <v>6.3576021315792222</v>
      </c>
      <c r="C152" s="302">
        <v>0.32408842274301253</v>
      </c>
      <c r="D152" s="302">
        <v>1.5273185332238146</v>
      </c>
      <c r="E152" s="302">
        <f t="shared" si="70"/>
        <v>8.2090090875460504</v>
      </c>
      <c r="F152" s="303"/>
      <c r="G152" s="302">
        <v>4.8229255841460015</v>
      </c>
      <c r="H152" s="302">
        <v>0.27358034783886731</v>
      </c>
      <c r="I152" s="302">
        <v>3.2727783726547233</v>
      </c>
      <c r="J152" s="302">
        <f t="shared" si="73"/>
        <v>8.3692843046395922</v>
      </c>
      <c r="K152" s="303"/>
      <c r="L152" s="302">
        <v>5.4623505659360694</v>
      </c>
      <c r="M152" s="302">
        <v>0.34231842886692004</v>
      </c>
      <c r="N152" s="302">
        <v>4.8980440465616955</v>
      </c>
      <c r="O152" s="302">
        <f t="shared" si="72"/>
        <v>10.702713041364685</v>
      </c>
    </row>
    <row r="153" spans="1:15" s="236" customFormat="1" x14ac:dyDescent="0.2">
      <c r="A153" s="237" t="str">
        <f>name!E$12</f>
        <v>Elementary occupations</v>
      </c>
      <c r="B153" s="302">
        <v>3.4187213234872016</v>
      </c>
      <c r="C153" s="302">
        <v>1.8272407760324336</v>
      </c>
      <c r="D153" s="302">
        <v>1.9694808574360654</v>
      </c>
      <c r="E153" s="302">
        <f t="shared" si="70"/>
        <v>7.2154429569557008</v>
      </c>
      <c r="F153" s="303"/>
      <c r="G153" s="302">
        <v>2.5213528667705138</v>
      </c>
      <c r="H153" s="302">
        <v>1.2680840098486079</v>
      </c>
      <c r="I153" s="302">
        <v>3.2475466016004981</v>
      </c>
      <c r="J153" s="302">
        <f t="shared" si="73"/>
        <v>7.0369834782196197</v>
      </c>
      <c r="K153" s="303"/>
      <c r="L153" s="302">
        <v>2.0889656292763874</v>
      </c>
      <c r="M153" s="302">
        <v>0.97453893803295022</v>
      </c>
      <c r="N153" s="302">
        <v>4.6483375484787661</v>
      </c>
      <c r="O153" s="302">
        <f t="shared" si="72"/>
        <v>7.7118421157881034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59.701953513960603</v>
      </c>
      <c r="C155" s="311">
        <f t="shared" ref="C155:E155" si="74">SUM(C145:C153)</f>
        <v>9.5732436921319017</v>
      </c>
      <c r="D155" s="311">
        <f t="shared" si="74"/>
        <v>30.549802793907421</v>
      </c>
      <c r="E155" s="311">
        <f t="shared" si="74"/>
        <v>99.824999999999918</v>
      </c>
      <c r="F155" s="311"/>
      <c r="G155" s="311">
        <f t="shared" ref="G155:J155" si="75">SUM(G145:G153)</f>
        <v>53.722759625146274</v>
      </c>
      <c r="H155" s="311">
        <f t="shared" si="75"/>
        <v>8.0932658564760818</v>
      </c>
      <c r="I155" s="311">
        <f t="shared" si="75"/>
        <v>51.270974518377727</v>
      </c>
      <c r="J155" s="311">
        <f t="shared" si="75"/>
        <v>113.0870000000001</v>
      </c>
      <c r="K155" s="311"/>
      <c r="L155" s="311">
        <f t="shared" ref="L155:O155" si="76">SUM(L145:L153)</f>
        <v>53.374827502236499</v>
      </c>
      <c r="M155" s="311">
        <f t="shared" si="76"/>
        <v>8.6839754542429084</v>
      </c>
      <c r="N155" s="311">
        <f t="shared" si="76"/>
        <v>54.495197043520577</v>
      </c>
      <c r="O155" s="311">
        <f t="shared" si="76"/>
        <v>116.55399999999999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25.183538372489892</v>
      </c>
      <c r="C162" s="302">
        <v>2.9088232829304257</v>
      </c>
      <c r="D162" s="302">
        <v>5.9508050032203466</v>
      </c>
      <c r="E162" s="302">
        <f>SUM(B162:D162)</f>
        <v>34.043166658640665</v>
      </c>
      <c r="F162" s="303"/>
      <c r="G162" s="302">
        <v>27.58733479006494</v>
      </c>
      <c r="H162" s="302">
        <v>4.9569231921058909</v>
      </c>
      <c r="I162" s="302">
        <v>6.1943786715756719</v>
      </c>
      <c r="J162" s="302">
        <f>SUM(G162:I162)</f>
        <v>38.738636653746504</v>
      </c>
      <c r="K162" s="303"/>
      <c r="L162" s="302">
        <v>31.984728688014009</v>
      </c>
      <c r="M162" s="302">
        <v>6.3544280834897737</v>
      </c>
      <c r="N162" s="302">
        <v>7.3941777531687691</v>
      </c>
      <c r="O162" s="302">
        <f>SUM(L162:N162)</f>
        <v>45.73333452467255</v>
      </c>
    </row>
    <row r="163" spans="1:15" s="236" customFormat="1" x14ac:dyDescent="0.2">
      <c r="A163" s="237" t="str">
        <f>name!E$5</f>
        <v>Professional occupations</v>
      </c>
      <c r="B163" s="302">
        <v>16.329046518297339</v>
      </c>
      <c r="C163" s="302">
        <v>4.5366659353450762</v>
      </c>
      <c r="D163" s="302">
        <v>1.8066841164832812</v>
      </c>
      <c r="E163" s="302">
        <f t="shared" ref="E163:E170" si="77">SUM(B163:D163)</f>
        <v>22.672396570125699</v>
      </c>
      <c r="F163" s="303"/>
      <c r="G163" s="302">
        <v>20.252952423561819</v>
      </c>
      <c r="H163" s="302">
        <v>6.2171248131476728</v>
      </c>
      <c r="I163" s="302">
        <v>1.3875469144055901</v>
      </c>
      <c r="J163" s="302">
        <f t="shared" ref="J163:J165" si="78">SUM(G163:I163)</f>
        <v>27.857624151115083</v>
      </c>
      <c r="K163" s="303"/>
      <c r="L163" s="302">
        <v>26.683561916903944</v>
      </c>
      <c r="M163" s="302">
        <v>7.5429855213455532</v>
      </c>
      <c r="N163" s="302">
        <v>1.073102399475709</v>
      </c>
      <c r="O163" s="302">
        <f t="shared" ref="O163:O170" si="79">SUM(L163:N163)</f>
        <v>35.299649837725205</v>
      </c>
    </row>
    <row r="164" spans="1:15" s="236" customFormat="1" x14ac:dyDescent="0.2">
      <c r="A164" s="237" t="str">
        <f>name!E$6</f>
        <v>Associate professional occupations</v>
      </c>
      <c r="B164" s="302">
        <v>15.740040082283041</v>
      </c>
      <c r="C164" s="302">
        <v>4.1231740318581487</v>
      </c>
      <c r="D164" s="302">
        <v>1.048414550876178</v>
      </c>
      <c r="E164" s="302">
        <f t="shared" si="77"/>
        <v>20.911628665017368</v>
      </c>
      <c r="F164" s="303"/>
      <c r="G164" s="302">
        <v>17.75921420172887</v>
      </c>
      <c r="H164" s="302">
        <v>4.9878416524599505</v>
      </c>
      <c r="I164" s="302">
        <v>0.85942315334358244</v>
      </c>
      <c r="J164" s="302">
        <f t="shared" si="78"/>
        <v>23.606479007532403</v>
      </c>
      <c r="K164" s="303"/>
      <c r="L164" s="302">
        <v>19.19709288968939</v>
      </c>
      <c r="M164" s="302">
        <v>4.9221457158690498</v>
      </c>
      <c r="N164" s="302">
        <v>0.67848908986695888</v>
      </c>
      <c r="O164" s="302">
        <f t="shared" si="79"/>
        <v>24.797727695425397</v>
      </c>
    </row>
    <row r="165" spans="1:15" s="236" customFormat="1" x14ac:dyDescent="0.2">
      <c r="A165" s="237" t="str">
        <f>name!E$7</f>
        <v>Administrative and secretarial occupations</v>
      </c>
      <c r="B165" s="302">
        <v>18.072810180431482</v>
      </c>
      <c r="C165" s="302">
        <v>9.0420406972095364</v>
      </c>
      <c r="D165" s="302">
        <v>0.34697487899979318</v>
      </c>
      <c r="E165" s="302">
        <f t="shared" si="77"/>
        <v>27.46182575664081</v>
      </c>
      <c r="F165" s="303"/>
      <c r="G165" s="302">
        <v>18.391958708211924</v>
      </c>
      <c r="H165" s="302">
        <v>9.6606105146676047</v>
      </c>
      <c r="I165" s="302">
        <v>0.4460676868702364</v>
      </c>
      <c r="J165" s="302">
        <f t="shared" si="78"/>
        <v>28.498636909749763</v>
      </c>
      <c r="K165" s="303"/>
      <c r="L165" s="302">
        <v>17.946718845592208</v>
      </c>
      <c r="M165" s="302">
        <v>9.1771401094391614</v>
      </c>
      <c r="N165" s="302">
        <v>0.32368209205326037</v>
      </c>
      <c r="O165" s="302">
        <f t="shared" si="79"/>
        <v>27.447541047084631</v>
      </c>
    </row>
    <row r="166" spans="1:15" s="236" customFormat="1" x14ac:dyDescent="0.2">
      <c r="A166" s="237" t="str">
        <f>name!E$8</f>
        <v>Skilled trades occupations</v>
      </c>
      <c r="B166" s="302">
        <v>19.8377875976912</v>
      </c>
      <c r="C166" s="302">
        <v>2.8711837572404346</v>
      </c>
      <c r="D166" s="302">
        <v>5.344925844988869</v>
      </c>
      <c r="E166" s="302">
        <f t="shared" si="77"/>
        <v>28.053897199920502</v>
      </c>
      <c r="F166" s="303"/>
      <c r="G166" s="302">
        <v>16.913625260777696</v>
      </c>
      <c r="H166" s="302">
        <v>2.5224824246757063</v>
      </c>
      <c r="I166" s="302">
        <v>3.4118312858752908</v>
      </c>
      <c r="J166" s="302">
        <f>SUM(G166:I166)</f>
        <v>22.847938971328691</v>
      </c>
      <c r="K166" s="303"/>
      <c r="L166" s="302">
        <v>15.762956182869777</v>
      </c>
      <c r="M166" s="302">
        <v>2.6616666482120728</v>
      </c>
      <c r="N166" s="302">
        <v>3.8045246605444789</v>
      </c>
      <c r="O166" s="302">
        <f t="shared" si="79"/>
        <v>22.229147491626328</v>
      </c>
    </row>
    <row r="167" spans="1:15" s="236" customFormat="1" x14ac:dyDescent="0.2">
      <c r="A167" s="237" t="str">
        <f>name!E$9</f>
        <v>Caring, leisure and other service occupations</v>
      </c>
      <c r="B167" s="302">
        <v>1.5000779032308014</v>
      </c>
      <c r="C167" s="302">
        <v>0.54258804345204692</v>
      </c>
      <c r="D167" s="302">
        <v>0.16960227175070552</v>
      </c>
      <c r="E167" s="302">
        <f t="shared" si="77"/>
        <v>2.2122682184335538</v>
      </c>
      <c r="F167" s="303"/>
      <c r="G167" s="302">
        <v>1.5286659215769194</v>
      </c>
      <c r="H167" s="302">
        <v>0.49711771594245474</v>
      </c>
      <c r="I167" s="302">
        <v>0.32369846538032371</v>
      </c>
      <c r="J167" s="302">
        <f t="shared" ref="J167:J170" si="80">SUM(G167:I167)</f>
        <v>2.3494821028996982</v>
      </c>
      <c r="K167" s="303"/>
      <c r="L167" s="302">
        <v>2.1809552012392888</v>
      </c>
      <c r="M167" s="302">
        <v>0.42819545834220007</v>
      </c>
      <c r="N167" s="302">
        <v>0.54318981405740785</v>
      </c>
      <c r="O167" s="302">
        <f t="shared" si="79"/>
        <v>3.1523404736388967</v>
      </c>
    </row>
    <row r="168" spans="1:15" s="236" customFormat="1" x14ac:dyDescent="0.2">
      <c r="A168" s="237" t="str">
        <f>name!E$10</f>
        <v>Sales and customer service occupations</v>
      </c>
      <c r="B168" s="302">
        <v>17.529737555834274</v>
      </c>
      <c r="C168" s="302">
        <v>54.16572612019808</v>
      </c>
      <c r="D168" s="302">
        <v>2.7456920217187668</v>
      </c>
      <c r="E168" s="302">
        <f t="shared" si="77"/>
        <v>74.441155697751114</v>
      </c>
      <c r="F168" s="303"/>
      <c r="G168" s="302">
        <v>15.566374698375824</v>
      </c>
      <c r="H168" s="302">
        <v>51.91437281495908</v>
      </c>
      <c r="I168" s="302">
        <v>1.7675762858715578</v>
      </c>
      <c r="J168" s="302">
        <f t="shared" si="80"/>
        <v>69.24832379920646</v>
      </c>
      <c r="K168" s="303"/>
      <c r="L168" s="302">
        <v>13.379298440762188</v>
      </c>
      <c r="M168" s="302">
        <v>46.026402333875218</v>
      </c>
      <c r="N168" s="302">
        <v>1.3081870638744904</v>
      </c>
      <c r="O168" s="302">
        <f t="shared" si="79"/>
        <v>60.713887838511901</v>
      </c>
    </row>
    <row r="169" spans="1:15" s="236" customFormat="1" x14ac:dyDescent="0.2">
      <c r="A169" s="237" t="str">
        <f>name!E$11</f>
        <v>Process, plant and machine operatives</v>
      </c>
      <c r="B169" s="302">
        <v>19.520384678200063</v>
      </c>
      <c r="C169" s="302">
        <v>3.9419674336194892</v>
      </c>
      <c r="D169" s="302">
        <v>0.51899533479903059</v>
      </c>
      <c r="E169" s="302">
        <f t="shared" si="77"/>
        <v>23.981347446618582</v>
      </c>
      <c r="F169" s="303"/>
      <c r="G169" s="302">
        <v>15.350302474612464</v>
      </c>
      <c r="H169" s="302">
        <v>4.139832529332514</v>
      </c>
      <c r="I169" s="302">
        <v>0.44253956180491233</v>
      </c>
      <c r="J169" s="302">
        <f t="shared" si="80"/>
        <v>19.932674565749892</v>
      </c>
      <c r="K169" s="303"/>
      <c r="L169" s="302">
        <v>17.189352943974477</v>
      </c>
      <c r="M169" s="302">
        <v>5.4037802947699944</v>
      </c>
      <c r="N169" s="302">
        <v>0.58772817152605605</v>
      </c>
      <c r="O169" s="302">
        <f t="shared" si="79"/>
        <v>23.180861410270527</v>
      </c>
    </row>
    <row r="170" spans="1:15" s="236" customFormat="1" x14ac:dyDescent="0.2">
      <c r="A170" s="237" t="str">
        <f>name!E$12</f>
        <v>Elementary occupations</v>
      </c>
      <c r="B170" s="302">
        <v>16.370339656164976</v>
      </c>
      <c r="C170" s="302">
        <v>14.459558589249273</v>
      </c>
      <c r="D170" s="302">
        <v>0.59441554143747655</v>
      </c>
      <c r="E170" s="302">
        <f t="shared" si="77"/>
        <v>31.424313786851727</v>
      </c>
      <c r="F170" s="303"/>
      <c r="G170" s="302">
        <v>12.383566129867399</v>
      </c>
      <c r="H170" s="302">
        <v>11.97060658781893</v>
      </c>
      <c r="I170" s="302">
        <v>0.52203112098508608</v>
      </c>
      <c r="J170" s="302">
        <f t="shared" si="80"/>
        <v>24.876203838671415</v>
      </c>
      <c r="K170" s="303"/>
      <c r="L170" s="302">
        <v>10.478799826871226</v>
      </c>
      <c r="M170" s="302">
        <v>8.8314931054731005</v>
      </c>
      <c r="N170" s="302">
        <v>0.6962167487001909</v>
      </c>
      <c r="O170" s="302">
        <f t="shared" si="79"/>
        <v>20.006509681044516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150.08376254462308</v>
      </c>
      <c r="C172" s="311">
        <f t="shared" ref="C172:E172" si="81">SUM(C162:C170)</f>
        <v>96.591727891102508</v>
      </c>
      <c r="D172" s="311">
        <f t="shared" si="81"/>
        <v>18.526509564274448</v>
      </c>
      <c r="E172" s="311">
        <f t="shared" si="81"/>
        <v>265.20200000000006</v>
      </c>
      <c r="F172" s="311"/>
      <c r="G172" s="311">
        <f t="shared" ref="G172:J172" si="82">SUM(G162:G170)</f>
        <v>145.73399460877786</v>
      </c>
      <c r="H172" s="311">
        <f t="shared" si="82"/>
        <v>96.866912245109802</v>
      </c>
      <c r="I172" s="311">
        <f t="shared" si="82"/>
        <v>15.35509314611225</v>
      </c>
      <c r="J172" s="311">
        <f t="shared" si="82"/>
        <v>257.9559999999999</v>
      </c>
      <c r="K172" s="311"/>
      <c r="L172" s="311">
        <f t="shared" ref="L172:O172" si="83">SUM(L162:L170)</f>
        <v>154.80346493591651</v>
      </c>
      <c r="M172" s="311">
        <f t="shared" si="83"/>
        <v>91.348237270816128</v>
      </c>
      <c r="N172" s="311">
        <f t="shared" si="83"/>
        <v>16.409297793267321</v>
      </c>
      <c r="O172" s="311">
        <f t="shared" si="83"/>
        <v>262.56099999999992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6.2075666749912095</v>
      </c>
      <c r="C179" s="302">
        <v>0.30556861859588819</v>
      </c>
      <c r="D179" s="302">
        <v>1.245132603260632</v>
      </c>
      <c r="E179" s="302">
        <f>SUM(B179:D179)</f>
        <v>7.7582678968477303</v>
      </c>
      <c r="F179" s="303"/>
      <c r="G179" s="302">
        <v>7.5681452494832406</v>
      </c>
      <c r="H179" s="302">
        <v>0.94755163573462975</v>
      </c>
      <c r="I179" s="302">
        <v>1.5060766339630236</v>
      </c>
      <c r="J179" s="302">
        <f>SUM(G179:I179)</f>
        <v>10.021773519180893</v>
      </c>
      <c r="K179" s="303"/>
      <c r="L179" s="302">
        <v>9.5607888971785133</v>
      </c>
      <c r="M179" s="302">
        <v>1.3517227756384707</v>
      </c>
      <c r="N179" s="302">
        <v>1.6553567422215036</v>
      </c>
      <c r="O179" s="302">
        <f>SUM(L179:N179)</f>
        <v>12.567868415038488</v>
      </c>
    </row>
    <row r="180" spans="1:15" s="236" customFormat="1" x14ac:dyDescent="0.2">
      <c r="A180" s="237" t="str">
        <f>name!E$5</f>
        <v>Professional occupations</v>
      </c>
      <c r="B180" s="302">
        <v>4.4592498905862099</v>
      </c>
      <c r="C180" s="302">
        <v>0.25722176437639099</v>
      </c>
      <c r="D180" s="302">
        <v>0.41828389794135551</v>
      </c>
      <c r="E180" s="302">
        <f t="shared" ref="E180:E187" si="84">SUM(B180:D180)</f>
        <v>5.1347555529039566</v>
      </c>
      <c r="F180" s="303"/>
      <c r="G180" s="302">
        <v>6.1458150135928795</v>
      </c>
      <c r="H180" s="302">
        <v>0.71702658662163454</v>
      </c>
      <c r="I180" s="302">
        <v>0.46444970027439592</v>
      </c>
      <c r="J180" s="302">
        <f t="shared" ref="J180:J182" si="85">SUM(G180:I180)</f>
        <v>7.32729130048891</v>
      </c>
      <c r="K180" s="303"/>
      <c r="L180" s="302">
        <v>8.5269834766735606</v>
      </c>
      <c r="M180" s="302">
        <v>1.1763888031822707</v>
      </c>
      <c r="N180" s="302">
        <v>0.42224797666753</v>
      </c>
      <c r="O180" s="302">
        <f t="shared" ref="O180:O187" si="86">SUM(L180:N180)</f>
        <v>10.12562025652336</v>
      </c>
    </row>
    <row r="181" spans="1:15" s="236" customFormat="1" x14ac:dyDescent="0.2">
      <c r="A181" s="237" t="str">
        <f>name!E$6</f>
        <v>Associate professional occupations</v>
      </c>
      <c r="B181" s="302">
        <v>4.4528600621685834</v>
      </c>
      <c r="C181" s="302">
        <v>0.40663413740142068</v>
      </c>
      <c r="D181" s="302">
        <v>0.23437105117727736</v>
      </c>
      <c r="E181" s="302">
        <f t="shared" si="84"/>
        <v>5.0938652507472808</v>
      </c>
      <c r="F181" s="303"/>
      <c r="G181" s="302">
        <v>5.365072732811754</v>
      </c>
      <c r="H181" s="302">
        <v>0.84088610043960244</v>
      </c>
      <c r="I181" s="302">
        <v>0.2577812780950347</v>
      </c>
      <c r="J181" s="302">
        <f t="shared" si="85"/>
        <v>6.4637401113463913</v>
      </c>
      <c r="K181" s="303"/>
      <c r="L181" s="302">
        <v>5.8017030760313268</v>
      </c>
      <c r="M181" s="302">
        <v>1.0574332582709096</v>
      </c>
      <c r="N181" s="302">
        <v>0.22875049299079561</v>
      </c>
      <c r="O181" s="302">
        <f t="shared" si="86"/>
        <v>7.0878868272930324</v>
      </c>
    </row>
    <row r="182" spans="1:15" s="236" customFormat="1" x14ac:dyDescent="0.2">
      <c r="A182" s="237" t="str">
        <f>name!E$7</f>
        <v>Administrative and secretarial occupations</v>
      </c>
      <c r="B182" s="302">
        <v>7.5957167782562944</v>
      </c>
      <c r="C182" s="302">
        <v>2.895775783410615</v>
      </c>
      <c r="D182" s="302">
        <v>0.22022371759911091</v>
      </c>
      <c r="E182" s="302">
        <f t="shared" si="84"/>
        <v>10.711716279266021</v>
      </c>
      <c r="F182" s="303"/>
      <c r="G182" s="302">
        <v>8.3148221525008861</v>
      </c>
      <c r="H182" s="302">
        <v>3.7375188866566846</v>
      </c>
      <c r="I182" s="302">
        <v>0.19874090442059</v>
      </c>
      <c r="J182" s="302">
        <f t="shared" si="85"/>
        <v>12.251081943578162</v>
      </c>
      <c r="K182" s="303"/>
      <c r="L182" s="302">
        <v>8.954582465635271</v>
      </c>
      <c r="M182" s="302">
        <v>3.7991982567686029</v>
      </c>
      <c r="N182" s="302">
        <v>0.20440839521819876</v>
      </c>
      <c r="O182" s="302">
        <f t="shared" si="86"/>
        <v>12.958189117622073</v>
      </c>
    </row>
    <row r="183" spans="1:15" s="236" customFormat="1" x14ac:dyDescent="0.2">
      <c r="A183" s="237" t="str">
        <f>name!E$8</f>
        <v>Skilled trades occupations</v>
      </c>
      <c r="B183" s="302">
        <v>3.956287194529212</v>
      </c>
      <c r="C183" s="302">
        <v>1.0223234135670558</v>
      </c>
      <c r="D183" s="302">
        <v>1.4058090329336888</v>
      </c>
      <c r="E183" s="302">
        <f t="shared" si="84"/>
        <v>6.3844196410299574</v>
      </c>
      <c r="F183" s="303"/>
      <c r="G183" s="302">
        <v>3.0515910690504189</v>
      </c>
      <c r="H183" s="302">
        <v>0.73753718441725968</v>
      </c>
      <c r="I183" s="302">
        <v>1.0165822697054478</v>
      </c>
      <c r="J183" s="302">
        <f>SUM(G183:I183)</f>
        <v>4.8057105231731265</v>
      </c>
      <c r="K183" s="303"/>
      <c r="L183" s="302">
        <v>2.6101405072832167</v>
      </c>
      <c r="M183" s="302">
        <v>0.97702917212279228</v>
      </c>
      <c r="N183" s="302">
        <v>0.9991350241272362</v>
      </c>
      <c r="O183" s="302">
        <f t="shared" si="86"/>
        <v>4.5863047035332452</v>
      </c>
    </row>
    <row r="184" spans="1:15" s="236" customFormat="1" x14ac:dyDescent="0.2">
      <c r="A184" s="237" t="str">
        <f>name!E$9</f>
        <v>Caring, leisure and other service occupations</v>
      </c>
      <c r="B184" s="302">
        <v>2.8873942742893246</v>
      </c>
      <c r="C184" s="302">
        <v>1.3887070456620008</v>
      </c>
      <c r="D184" s="302">
        <v>0.4840456108097218</v>
      </c>
      <c r="E184" s="302">
        <f t="shared" si="84"/>
        <v>4.7601469307610476</v>
      </c>
      <c r="F184" s="303"/>
      <c r="G184" s="302">
        <v>2.9442121028144088</v>
      </c>
      <c r="H184" s="302">
        <v>2.8682802028255234</v>
      </c>
      <c r="I184" s="302">
        <v>0.50521584089242488</v>
      </c>
      <c r="J184" s="302">
        <f t="shared" ref="J184:J187" si="87">SUM(G184:I184)</f>
        <v>6.3177081465323566</v>
      </c>
      <c r="K184" s="303"/>
      <c r="L184" s="302">
        <v>3.1732813651084588</v>
      </c>
      <c r="M184" s="302">
        <v>3.4462781619553571</v>
      </c>
      <c r="N184" s="302">
        <v>0.69233167562402509</v>
      </c>
      <c r="O184" s="302">
        <f t="shared" si="86"/>
        <v>7.3118912026878409</v>
      </c>
    </row>
    <row r="185" spans="1:15" s="236" customFormat="1" x14ac:dyDescent="0.2">
      <c r="A185" s="237" t="str">
        <f>name!E$10</f>
        <v>Sales and customer service occupations</v>
      </c>
      <c r="B185" s="302">
        <v>2.519515381921853</v>
      </c>
      <c r="C185" s="302">
        <v>0.78630191497838153</v>
      </c>
      <c r="D185" s="302">
        <v>0.23030240182935946</v>
      </c>
      <c r="E185" s="302">
        <f t="shared" si="84"/>
        <v>3.536119698729594</v>
      </c>
      <c r="F185" s="303"/>
      <c r="G185" s="302">
        <v>2.743685603428621</v>
      </c>
      <c r="H185" s="302">
        <v>0.86882790717447544</v>
      </c>
      <c r="I185" s="302">
        <v>0.19959925198077622</v>
      </c>
      <c r="J185" s="302">
        <f t="shared" si="87"/>
        <v>3.8121127625838729</v>
      </c>
      <c r="K185" s="303"/>
      <c r="L185" s="302">
        <v>3.551365106901506</v>
      </c>
      <c r="M185" s="302">
        <v>1.3798498569725299</v>
      </c>
      <c r="N185" s="302">
        <v>0.19082149339935725</v>
      </c>
      <c r="O185" s="302">
        <f t="shared" si="86"/>
        <v>5.122036457273393</v>
      </c>
    </row>
    <row r="186" spans="1:15" s="236" customFormat="1" x14ac:dyDescent="0.2">
      <c r="A186" s="237" t="str">
        <f>name!E$11</f>
        <v>Process, plant and machine operatives</v>
      </c>
      <c r="B186" s="302">
        <v>29.003237911828926</v>
      </c>
      <c r="C186" s="302">
        <v>1.9582656433451695</v>
      </c>
      <c r="D186" s="302">
        <v>10.362355671672335</v>
      </c>
      <c r="E186" s="302">
        <f t="shared" si="84"/>
        <v>41.32385922684643</v>
      </c>
      <c r="F186" s="303"/>
      <c r="G186" s="302">
        <v>23.921006115416418</v>
      </c>
      <c r="H186" s="302">
        <v>5.9677117069633479</v>
      </c>
      <c r="I186" s="302">
        <v>11.490541532634627</v>
      </c>
      <c r="J186" s="302">
        <f t="shared" si="87"/>
        <v>41.379259355014398</v>
      </c>
      <c r="K186" s="303"/>
      <c r="L186" s="302">
        <v>27.064023049512429</v>
      </c>
      <c r="M186" s="302">
        <v>8.0300426634870536</v>
      </c>
      <c r="N186" s="302">
        <v>13.642904939919054</v>
      </c>
      <c r="O186" s="302">
        <f t="shared" si="86"/>
        <v>48.736970652918536</v>
      </c>
    </row>
    <row r="187" spans="1:15" s="236" customFormat="1" x14ac:dyDescent="0.2">
      <c r="A187" s="237" t="str">
        <f>name!E$12</f>
        <v>Elementary occupations</v>
      </c>
      <c r="B187" s="302">
        <v>14.553159355221633</v>
      </c>
      <c r="C187" s="302">
        <v>4.127453593956921</v>
      </c>
      <c r="D187" s="302">
        <v>0.59223657368942073</v>
      </c>
      <c r="E187" s="302">
        <f t="shared" si="84"/>
        <v>19.272849522867972</v>
      </c>
      <c r="F187" s="303"/>
      <c r="G187" s="302">
        <v>12.631605236387371</v>
      </c>
      <c r="H187" s="302">
        <v>3.5852978015492618</v>
      </c>
      <c r="I187" s="302">
        <v>0.47641930016516548</v>
      </c>
      <c r="J187" s="302">
        <f t="shared" si="87"/>
        <v>16.693322338101797</v>
      </c>
      <c r="K187" s="303"/>
      <c r="L187" s="302">
        <v>12.427526657674235</v>
      </c>
      <c r="M187" s="302">
        <v>3.5568151729451696</v>
      </c>
      <c r="N187" s="302">
        <v>0.56189053649058751</v>
      </c>
      <c r="O187" s="302">
        <f t="shared" si="86"/>
        <v>16.546232367109994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75.634987523793242</v>
      </c>
      <c r="C189" s="311">
        <f t="shared" ref="C189:E189" si="88">SUM(C179:C187)</f>
        <v>13.148251915293844</v>
      </c>
      <c r="D189" s="311">
        <f t="shared" si="88"/>
        <v>15.1927605609129</v>
      </c>
      <c r="E189" s="311">
        <f t="shared" si="88"/>
        <v>103.97599999999998</v>
      </c>
      <c r="F189" s="311"/>
      <c r="G189" s="311">
        <f t="shared" ref="G189:J189" si="89">SUM(G179:G187)</f>
        <v>72.685955275485995</v>
      </c>
      <c r="H189" s="311">
        <f t="shared" si="89"/>
        <v>20.27063801238242</v>
      </c>
      <c r="I189" s="311">
        <f t="shared" si="89"/>
        <v>16.115406712131485</v>
      </c>
      <c r="J189" s="311">
        <f t="shared" si="89"/>
        <v>109.0719999999999</v>
      </c>
      <c r="K189" s="311"/>
      <c r="L189" s="311">
        <f t="shared" ref="L189:O189" si="90">SUM(L179:L187)</f>
        <v>81.670394601998524</v>
      </c>
      <c r="M189" s="311">
        <f t="shared" si="90"/>
        <v>24.774758121343154</v>
      </c>
      <c r="N189" s="311">
        <f t="shared" si="90"/>
        <v>18.597847276658289</v>
      </c>
      <c r="O189" s="311">
        <f t="shared" si="90"/>
        <v>125.04299999999996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7.4963776734614225</v>
      </c>
      <c r="C196" s="302">
        <v>1.0237087681529753</v>
      </c>
      <c r="D196" s="302">
        <v>2.8766583591834922</v>
      </c>
      <c r="E196" s="302">
        <f>SUM(B196:D196)</f>
        <v>11.39674480079789</v>
      </c>
      <c r="F196" s="303"/>
      <c r="G196" s="302">
        <v>9.7854466132953455</v>
      </c>
      <c r="H196" s="302">
        <v>1.9682266812695306</v>
      </c>
      <c r="I196" s="302">
        <v>2.8163918503028746</v>
      </c>
      <c r="J196" s="302">
        <f>SUM(G196:I196)</f>
        <v>14.570065144867751</v>
      </c>
      <c r="K196" s="303"/>
      <c r="L196" s="302">
        <v>14.678277371122258</v>
      </c>
      <c r="M196" s="302">
        <v>3.3036966394860681</v>
      </c>
      <c r="N196" s="302">
        <v>3.5904248027956909</v>
      </c>
      <c r="O196" s="302">
        <f>SUM(L196:N196)</f>
        <v>21.572398813404018</v>
      </c>
    </row>
    <row r="197" spans="1:15" s="236" customFormat="1" x14ac:dyDescent="0.2">
      <c r="A197" s="237" t="str">
        <f>name!E$5</f>
        <v>Professional occupations</v>
      </c>
      <c r="B197" s="302">
        <v>2.5538484540687123</v>
      </c>
      <c r="C197" s="302">
        <v>0.38201953689016366</v>
      </c>
      <c r="D197" s="302">
        <v>0.23631125929909899</v>
      </c>
      <c r="E197" s="302">
        <f t="shared" ref="E197:E204" si="91">SUM(B197:D197)</f>
        <v>3.1721792502579746</v>
      </c>
      <c r="F197" s="303"/>
      <c r="G197" s="302">
        <v>3.9775935472106752</v>
      </c>
      <c r="H197" s="302">
        <v>0.78309014446176506</v>
      </c>
      <c r="I197" s="302">
        <v>0.22089163653783431</v>
      </c>
      <c r="J197" s="302">
        <f t="shared" ref="J197:J199" si="92">SUM(G197:I197)</f>
        <v>4.9815753282102744</v>
      </c>
      <c r="K197" s="303"/>
      <c r="L197" s="302">
        <v>5.7970752083348387</v>
      </c>
      <c r="M197" s="302">
        <v>1.2175949488085802</v>
      </c>
      <c r="N197" s="302">
        <v>0.15259847991739742</v>
      </c>
      <c r="O197" s="302">
        <f t="shared" ref="O197:O204" si="93">SUM(L197:N197)</f>
        <v>7.1672686370608165</v>
      </c>
    </row>
    <row r="198" spans="1:15" s="236" customFormat="1" x14ac:dyDescent="0.2">
      <c r="A198" s="237" t="str">
        <f>name!E$6</f>
        <v>Associate professional occupations</v>
      </c>
      <c r="B198" s="302">
        <v>2.064388335957704</v>
      </c>
      <c r="C198" s="302">
        <v>1.091907170820825</v>
      </c>
      <c r="D198" s="302">
        <v>0.14004542538980952</v>
      </c>
      <c r="E198" s="302">
        <f t="shared" si="91"/>
        <v>3.2963409321683383</v>
      </c>
      <c r="F198" s="303"/>
      <c r="G198" s="302">
        <v>2.9174953550556566</v>
      </c>
      <c r="H198" s="302">
        <v>1.5744736497373337</v>
      </c>
      <c r="I198" s="302">
        <v>0.112636207272599</v>
      </c>
      <c r="J198" s="302">
        <f t="shared" si="92"/>
        <v>4.6046052120655894</v>
      </c>
      <c r="K198" s="303"/>
      <c r="L198" s="302">
        <v>3.8119749166013772</v>
      </c>
      <c r="M198" s="302">
        <v>2.4247730560413441</v>
      </c>
      <c r="N198" s="302">
        <v>9.1127274238568756E-2</v>
      </c>
      <c r="O198" s="302">
        <f t="shared" si="93"/>
        <v>6.3278752468812902</v>
      </c>
    </row>
    <row r="199" spans="1:15" s="236" customFormat="1" x14ac:dyDescent="0.2">
      <c r="A199" s="237" t="str">
        <f>name!E$7</f>
        <v>Administrative and secretarial occupations</v>
      </c>
      <c r="B199" s="302">
        <v>3.2924257070187757</v>
      </c>
      <c r="C199" s="302">
        <v>1.7122782816305231</v>
      </c>
      <c r="D199" s="302">
        <v>0.10258392890585472</v>
      </c>
      <c r="E199" s="302">
        <f t="shared" si="91"/>
        <v>5.1072879175551531</v>
      </c>
      <c r="F199" s="303"/>
      <c r="G199" s="302">
        <v>3.8940291234133317</v>
      </c>
      <c r="H199" s="302">
        <v>2.2700749269021467</v>
      </c>
      <c r="I199" s="302">
        <v>7.980286197040834E-2</v>
      </c>
      <c r="J199" s="302">
        <f t="shared" si="92"/>
        <v>6.2439069122858868</v>
      </c>
      <c r="K199" s="303"/>
      <c r="L199" s="302">
        <v>5.2529191720454911</v>
      </c>
      <c r="M199" s="302">
        <v>3.3725185460242</v>
      </c>
      <c r="N199" s="302">
        <v>0.10299532718779783</v>
      </c>
      <c r="O199" s="302">
        <f t="shared" si="93"/>
        <v>8.7284330452574892</v>
      </c>
    </row>
    <row r="200" spans="1:15" s="236" customFormat="1" x14ac:dyDescent="0.2">
      <c r="A200" s="237" t="str">
        <f>name!E$8</f>
        <v>Skilled trades occupations</v>
      </c>
      <c r="B200" s="302">
        <v>6.0833806438160432</v>
      </c>
      <c r="C200" s="302">
        <v>4.9825946055412098</v>
      </c>
      <c r="D200" s="302">
        <v>0.82626168146312773</v>
      </c>
      <c r="E200" s="302">
        <f t="shared" si="91"/>
        <v>11.892236930820381</v>
      </c>
      <c r="F200" s="303"/>
      <c r="G200" s="302">
        <v>5.5056285191532854</v>
      </c>
      <c r="H200" s="302">
        <v>4.8622067677803287</v>
      </c>
      <c r="I200" s="302">
        <v>0.82198301462705547</v>
      </c>
      <c r="J200" s="302">
        <f>SUM(G200:I200)</f>
        <v>11.18981830156067</v>
      </c>
      <c r="K200" s="303"/>
      <c r="L200" s="302">
        <v>3.622778344091071</v>
      </c>
      <c r="M200" s="302">
        <v>5.9968082202042474</v>
      </c>
      <c r="N200" s="302">
        <v>0.98370547890500681</v>
      </c>
      <c r="O200" s="302">
        <f t="shared" si="93"/>
        <v>10.603292043200325</v>
      </c>
    </row>
    <row r="201" spans="1:15" s="236" customFormat="1" x14ac:dyDescent="0.2">
      <c r="A201" s="237" t="str">
        <f>name!E$9</f>
        <v>Caring, leisure and other service occupations</v>
      </c>
      <c r="B201" s="302">
        <v>1.9403989728894397</v>
      </c>
      <c r="C201" s="302">
        <v>2.1270782519486486</v>
      </c>
      <c r="D201" s="302">
        <v>0.2213104881149098</v>
      </c>
      <c r="E201" s="302">
        <f t="shared" si="91"/>
        <v>4.2887877129529981</v>
      </c>
      <c r="F201" s="303"/>
      <c r="G201" s="302">
        <v>2.1004514748763357</v>
      </c>
      <c r="H201" s="302">
        <v>2.4356633519061801</v>
      </c>
      <c r="I201" s="302">
        <v>0.26475063717058134</v>
      </c>
      <c r="J201" s="302">
        <f t="shared" ref="J201:J204" si="94">SUM(G201:I201)</f>
        <v>4.8008654639530972</v>
      </c>
      <c r="K201" s="303"/>
      <c r="L201" s="302">
        <v>2.6341144968924248</v>
      </c>
      <c r="M201" s="302">
        <v>2.7977443809532008</v>
      </c>
      <c r="N201" s="302">
        <v>0.42132678806152335</v>
      </c>
      <c r="O201" s="302">
        <f t="shared" si="93"/>
        <v>5.8531856659071488</v>
      </c>
    </row>
    <row r="202" spans="1:15" s="236" customFormat="1" x14ac:dyDescent="0.2">
      <c r="A202" s="237" t="str">
        <f>name!E$10</f>
        <v>Sales and customer service occupations</v>
      </c>
      <c r="B202" s="302">
        <v>2.2617765056098178</v>
      </c>
      <c r="C202" s="302">
        <v>4.1692180847469285</v>
      </c>
      <c r="D202" s="302">
        <v>1.2214094276803658</v>
      </c>
      <c r="E202" s="302">
        <f t="shared" si="91"/>
        <v>7.652404018037112</v>
      </c>
      <c r="F202" s="303"/>
      <c r="G202" s="302">
        <v>2.5737946698386254</v>
      </c>
      <c r="H202" s="302">
        <v>5.3251660818275601</v>
      </c>
      <c r="I202" s="302">
        <v>0.81872656069825345</v>
      </c>
      <c r="J202" s="302">
        <f t="shared" si="94"/>
        <v>8.7176873123644398</v>
      </c>
      <c r="K202" s="303"/>
      <c r="L202" s="302">
        <v>3.8719843574606299</v>
      </c>
      <c r="M202" s="302">
        <v>7.5393207546854164</v>
      </c>
      <c r="N202" s="302">
        <v>0.6930322989749067</v>
      </c>
      <c r="O202" s="302">
        <f t="shared" si="93"/>
        <v>12.104337411120952</v>
      </c>
    </row>
    <row r="203" spans="1:15" s="236" customFormat="1" x14ac:dyDescent="0.2">
      <c r="A203" s="237" t="str">
        <f>name!E$11</f>
        <v>Process, plant and machine operatives</v>
      </c>
      <c r="B203" s="302">
        <v>1.3245706915916349</v>
      </c>
      <c r="C203" s="302">
        <v>2.1879310029193659</v>
      </c>
      <c r="D203" s="302">
        <v>9.8863422531972417E-2</v>
      </c>
      <c r="E203" s="302">
        <f t="shared" si="91"/>
        <v>3.6113651170429732</v>
      </c>
      <c r="F203" s="303"/>
      <c r="G203" s="302">
        <v>1.1820716328652368</v>
      </c>
      <c r="H203" s="302">
        <v>2.8937484577525394</v>
      </c>
      <c r="I203" s="302">
        <v>8.4935531390523206E-2</v>
      </c>
      <c r="J203" s="302">
        <f t="shared" si="94"/>
        <v>4.1607556220083</v>
      </c>
      <c r="K203" s="303"/>
      <c r="L203" s="302">
        <v>1.8260130127028555</v>
      </c>
      <c r="M203" s="302">
        <v>5.1442722817620634</v>
      </c>
      <c r="N203" s="302">
        <v>0.12641214600954154</v>
      </c>
      <c r="O203" s="302">
        <f t="shared" si="93"/>
        <v>7.0966974404744603</v>
      </c>
    </row>
    <row r="204" spans="1:15" s="236" customFormat="1" x14ac:dyDescent="0.2">
      <c r="A204" s="237" t="str">
        <f>name!E$12</f>
        <v>Elementary occupations</v>
      </c>
      <c r="B204" s="302">
        <v>8.3082877216569546</v>
      </c>
      <c r="C204" s="302">
        <v>33.994038069837515</v>
      </c>
      <c r="D204" s="302">
        <v>0.31732752887255844</v>
      </c>
      <c r="E204" s="302">
        <f t="shared" si="91"/>
        <v>42.619653320367028</v>
      </c>
      <c r="F204" s="303"/>
      <c r="G204" s="302">
        <v>8.484146828156252</v>
      </c>
      <c r="H204" s="302">
        <v>36.362207534487496</v>
      </c>
      <c r="I204" s="302">
        <v>0.20536634004029616</v>
      </c>
      <c r="J204" s="302">
        <f t="shared" si="94"/>
        <v>45.051720702684051</v>
      </c>
      <c r="K204" s="303"/>
      <c r="L204" s="302">
        <v>9.4607531334612602</v>
      </c>
      <c r="M204" s="302">
        <v>40.454901447147726</v>
      </c>
      <c r="N204" s="302">
        <v>0.3658571160845846</v>
      </c>
      <c r="O204" s="302">
        <f t="shared" si="93"/>
        <v>50.28151169669357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35.325454706070502</v>
      </c>
      <c r="C206" s="311">
        <f t="shared" ref="C206:E206" si="95">SUM(C196:C204)</f>
        <v>51.670773772488154</v>
      </c>
      <c r="D206" s="311">
        <f t="shared" si="95"/>
        <v>6.0407715214411892</v>
      </c>
      <c r="E206" s="311">
        <f t="shared" si="95"/>
        <v>93.036999999999836</v>
      </c>
      <c r="F206" s="311"/>
      <c r="G206" s="311">
        <f t="shared" ref="G206:J206" si="96">SUM(G196:G204)</f>
        <v>40.420657763864753</v>
      </c>
      <c r="H206" s="311">
        <f t="shared" si="96"/>
        <v>58.474857596124878</v>
      </c>
      <c r="I206" s="311">
        <f t="shared" si="96"/>
        <v>5.4254846400104251</v>
      </c>
      <c r="J206" s="311">
        <f t="shared" si="96"/>
        <v>104.32100000000005</v>
      </c>
      <c r="K206" s="311"/>
      <c r="L206" s="311">
        <f t="shared" ref="L206:O206" si="97">SUM(L196:L204)</f>
        <v>50.95589001271221</v>
      </c>
      <c r="M206" s="311">
        <f t="shared" si="97"/>
        <v>72.251630275112845</v>
      </c>
      <c r="N206" s="311">
        <f t="shared" si="97"/>
        <v>6.5274797121750181</v>
      </c>
      <c r="O206" s="311">
        <f t="shared" si="97"/>
        <v>129.73500000000007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0.36818466865818472</v>
      </c>
      <c r="C213" s="302">
        <v>5.2801721079019696E-2</v>
      </c>
      <c r="D213" s="302">
        <v>0.20435182452337214</v>
      </c>
      <c r="E213" s="302">
        <f>SUM(B213:D213)</f>
        <v>0.62533821426057656</v>
      </c>
      <c r="F213" s="303"/>
      <c r="G213" s="302">
        <v>0.34534041782961411</v>
      </c>
      <c r="H213" s="302">
        <v>0.11334537011977519</v>
      </c>
      <c r="I213" s="302">
        <v>0.4299436025088641</v>
      </c>
      <c r="J213" s="302">
        <f>SUM(G213:I213)</f>
        <v>0.8886293904582534</v>
      </c>
      <c r="K213" s="303"/>
      <c r="L213" s="302">
        <v>0.3332451636461059</v>
      </c>
      <c r="M213" s="302">
        <v>0.15111463653048929</v>
      </c>
      <c r="N213" s="302">
        <v>0.43283090527261897</v>
      </c>
      <c r="O213" s="302">
        <f>SUM(L213:N213)</f>
        <v>0.91719070544921411</v>
      </c>
    </row>
    <row r="214" spans="1:15" s="236" customFormat="1" x14ac:dyDescent="0.2">
      <c r="A214" s="237" t="str">
        <f>name!E$5</f>
        <v>Professional occupations</v>
      </c>
      <c r="B214" s="302">
        <v>0.68567307004475109</v>
      </c>
      <c r="C214" s="302">
        <v>0.10316274359994906</v>
      </c>
      <c r="D214" s="302">
        <v>0.62335771221890757</v>
      </c>
      <c r="E214" s="302">
        <f t="shared" ref="E214:E221" si="98">SUM(B214:D214)</f>
        <v>1.4121935258636076</v>
      </c>
      <c r="F214" s="303"/>
      <c r="G214" s="302">
        <v>0.7677142793756625</v>
      </c>
      <c r="H214" s="302">
        <v>0.2225436070456738</v>
      </c>
      <c r="I214" s="302">
        <v>1.1378696735330804</v>
      </c>
      <c r="J214" s="302">
        <f t="shared" ref="J214:J216" si="99">SUM(G214:I214)</f>
        <v>2.1281275599544167</v>
      </c>
      <c r="K214" s="303"/>
      <c r="L214" s="302">
        <v>0.90152988448357085</v>
      </c>
      <c r="M214" s="302">
        <v>0.30517388134948836</v>
      </c>
      <c r="N214" s="302">
        <v>0.96862739129863917</v>
      </c>
      <c r="O214" s="302">
        <f t="shared" ref="O214:O221" si="100">SUM(L214:N214)</f>
        <v>2.1753311571316987</v>
      </c>
    </row>
    <row r="215" spans="1:15" s="236" customFormat="1" x14ac:dyDescent="0.2">
      <c r="A215" s="237" t="str">
        <f>name!E$6</f>
        <v>Associate professional occupations</v>
      </c>
      <c r="B215" s="302">
        <v>0.55877592621242955</v>
      </c>
      <c r="C215" s="302">
        <v>0.1972840125033585</v>
      </c>
      <c r="D215" s="302">
        <v>0.94761700308072738</v>
      </c>
      <c r="E215" s="302">
        <f t="shared" si="98"/>
        <v>1.7036769417965154</v>
      </c>
      <c r="F215" s="303"/>
      <c r="G215" s="302">
        <v>0.50572824526206228</v>
      </c>
      <c r="H215" s="302">
        <v>0.35424468281328014</v>
      </c>
      <c r="I215" s="302">
        <v>1.7831038304594049</v>
      </c>
      <c r="J215" s="302">
        <f t="shared" si="99"/>
        <v>2.6430767585347472</v>
      </c>
      <c r="K215" s="303"/>
      <c r="L215" s="302">
        <v>0.47549057159827524</v>
      </c>
      <c r="M215" s="302">
        <v>0.36088850744124035</v>
      </c>
      <c r="N215" s="302">
        <v>1.7049113075514379</v>
      </c>
      <c r="O215" s="302">
        <f t="shared" si="100"/>
        <v>2.5412903865909535</v>
      </c>
    </row>
    <row r="216" spans="1:15" s="236" customFormat="1" x14ac:dyDescent="0.2">
      <c r="A216" s="237" t="str">
        <f>name!E$7</f>
        <v>Administrative and secretarial occupations</v>
      </c>
      <c r="B216" s="302">
        <v>0.37970303624037277</v>
      </c>
      <c r="C216" s="302">
        <v>0.38039588259429957</v>
      </c>
      <c r="D216" s="302">
        <v>3.9727976855175616E-2</v>
      </c>
      <c r="E216" s="302">
        <f t="shared" si="98"/>
        <v>0.79982689568984788</v>
      </c>
      <c r="F216" s="303"/>
      <c r="G216" s="302">
        <v>0.27808411541935513</v>
      </c>
      <c r="H216" s="302">
        <v>0.5267051420591804</v>
      </c>
      <c r="I216" s="302">
        <v>7.7072853589084042E-2</v>
      </c>
      <c r="J216" s="302">
        <f t="shared" si="99"/>
        <v>0.88186211106761958</v>
      </c>
      <c r="K216" s="303"/>
      <c r="L216" s="302">
        <v>0.21132527776996884</v>
      </c>
      <c r="M216" s="302">
        <v>0.47534963973788175</v>
      </c>
      <c r="N216" s="302">
        <v>6.324345366198858E-2</v>
      </c>
      <c r="O216" s="302">
        <f t="shared" si="100"/>
        <v>0.74991837116983917</v>
      </c>
    </row>
    <row r="217" spans="1:15" s="236" customFormat="1" x14ac:dyDescent="0.2">
      <c r="A217" s="237" t="str">
        <f>name!E$8</f>
        <v>Skilled trades occupations</v>
      </c>
      <c r="B217" s="302">
        <v>0.21854721891915085</v>
      </c>
      <c r="C217" s="302">
        <v>4.0549405737307052E-2</v>
      </c>
      <c r="D217" s="302">
        <v>0.23382683554004507</v>
      </c>
      <c r="E217" s="302">
        <f t="shared" si="98"/>
        <v>0.49292346019650296</v>
      </c>
      <c r="F217" s="303"/>
      <c r="G217" s="302">
        <v>0.15086744853298395</v>
      </c>
      <c r="H217" s="302">
        <v>5.4895848112910331E-2</v>
      </c>
      <c r="I217" s="302">
        <v>0.38991019248583164</v>
      </c>
      <c r="J217" s="302">
        <f>SUM(G217:I217)</f>
        <v>0.59567348913172591</v>
      </c>
      <c r="K217" s="303"/>
      <c r="L217" s="302">
        <v>8.6691241631403557E-2</v>
      </c>
      <c r="M217" s="302">
        <v>6.3917073418664261E-2</v>
      </c>
      <c r="N217" s="302">
        <v>0.41890538545398498</v>
      </c>
      <c r="O217" s="302">
        <f t="shared" si="100"/>
        <v>0.56951370050405281</v>
      </c>
    </row>
    <row r="218" spans="1:15" s="236" customFormat="1" x14ac:dyDescent="0.2">
      <c r="A218" s="237" t="str">
        <f>name!E$9</f>
        <v>Caring, leisure and other service occupations</v>
      </c>
      <c r="B218" s="302">
        <v>0.19155981142748851</v>
      </c>
      <c r="C218" s="302">
        <v>0.18819293505767767</v>
      </c>
      <c r="D218" s="302">
        <v>3.9946448922525801E-2</v>
      </c>
      <c r="E218" s="302">
        <f t="shared" si="98"/>
        <v>0.41969919540769202</v>
      </c>
      <c r="F218" s="303"/>
      <c r="G218" s="302">
        <v>0.12385041882893924</v>
      </c>
      <c r="H218" s="302">
        <v>0.26408083907871988</v>
      </c>
      <c r="I218" s="302">
        <v>9.5505941396002672E-2</v>
      </c>
      <c r="J218" s="302">
        <f t="shared" ref="J218:J221" si="101">SUM(G218:I218)</f>
        <v>0.4834371993036618</v>
      </c>
      <c r="K218" s="303"/>
      <c r="L218" s="302">
        <v>0.14146997307476791</v>
      </c>
      <c r="M218" s="302">
        <v>0.26289098234764158</v>
      </c>
      <c r="N218" s="302">
        <v>0.11399029225997698</v>
      </c>
      <c r="O218" s="302">
        <f t="shared" si="100"/>
        <v>0.51835124768238638</v>
      </c>
    </row>
    <row r="219" spans="1:15" s="236" customFormat="1" x14ac:dyDescent="0.2">
      <c r="A219" s="237" t="str">
        <f>name!E$10</f>
        <v>Sales and customer service occupations</v>
      </c>
      <c r="B219" s="302">
        <v>0.21368936723989948</v>
      </c>
      <c r="C219" s="302">
        <v>0.14871059840161291</v>
      </c>
      <c r="D219" s="302">
        <v>4.5844871314042211E-2</v>
      </c>
      <c r="E219" s="302">
        <f t="shared" si="98"/>
        <v>0.40824483695555458</v>
      </c>
      <c r="F219" s="303"/>
      <c r="G219" s="302">
        <v>0.1578485854664953</v>
      </c>
      <c r="H219" s="302">
        <v>0.23438660129062289</v>
      </c>
      <c r="I219" s="302">
        <v>6.7606685108944867E-2</v>
      </c>
      <c r="J219" s="302">
        <f t="shared" si="101"/>
        <v>0.45984187186606307</v>
      </c>
      <c r="K219" s="303"/>
      <c r="L219" s="302">
        <v>0.1713934080615111</v>
      </c>
      <c r="M219" s="302">
        <v>0.30376604946013946</v>
      </c>
      <c r="N219" s="302">
        <v>5.1779319910303469E-2</v>
      </c>
      <c r="O219" s="302">
        <f t="shared" si="100"/>
        <v>0.52693877743195405</v>
      </c>
    </row>
    <row r="220" spans="1:15" s="236" customFormat="1" x14ac:dyDescent="0.2">
      <c r="A220" s="237" t="str">
        <f>name!E$11</f>
        <v>Process, plant and machine operatives</v>
      </c>
      <c r="B220" s="302">
        <v>6.3918071964253337E-2</v>
      </c>
      <c r="C220" s="302">
        <v>2.4245522963614773E-2</v>
      </c>
      <c r="D220" s="302">
        <v>6.4321068307553797E-2</v>
      </c>
      <c r="E220" s="302">
        <f t="shared" si="98"/>
        <v>0.15248466323542192</v>
      </c>
      <c r="F220" s="303"/>
      <c r="G220" s="302">
        <v>3.9031930168885981E-2</v>
      </c>
      <c r="H220" s="302">
        <v>4.0852737986789053E-2</v>
      </c>
      <c r="I220" s="302">
        <v>0.154292920253077</v>
      </c>
      <c r="J220" s="302">
        <f t="shared" si="101"/>
        <v>0.23417758840875202</v>
      </c>
      <c r="K220" s="303"/>
      <c r="L220" s="302">
        <v>2.7808930759597963E-2</v>
      </c>
      <c r="M220" s="302">
        <v>4.168141940126497E-2</v>
      </c>
      <c r="N220" s="302">
        <v>0.19820684089869758</v>
      </c>
      <c r="O220" s="302">
        <f t="shared" si="100"/>
        <v>0.26769719105956052</v>
      </c>
    </row>
    <row r="221" spans="1:15" s="236" customFormat="1" x14ac:dyDescent="0.2">
      <c r="A221" s="237" t="str">
        <f>name!E$12</f>
        <v>Elementary occupations</v>
      </c>
      <c r="B221" s="302">
        <v>0.2920774018677984</v>
      </c>
      <c r="C221" s="302">
        <v>0.35334444506866858</v>
      </c>
      <c r="D221" s="302">
        <v>0.37619041965780448</v>
      </c>
      <c r="E221" s="302">
        <f t="shared" si="98"/>
        <v>1.0216122665942715</v>
      </c>
      <c r="F221" s="303"/>
      <c r="G221" s="302">
        <v>0.14736270945872831</v>
      </c>
      <c r="H221" s="302">
        <v>0.41059322939924742</v>
      </c>
      <c r="I221" s="302">
        <v>0.5492180924167922</v>
      </c>
      <c r="J221" s="302">
        <f t="shared" si="101"/>
        <v>1.107174031274768</v>
      </c>
      <c r="K221" s="303"/>
      <c r="L221" s="302">
        <v>0.11928251280328037</v>
      </c>
      <c r="M221" s="302">
        <v>0.35760708123148022</v>
      </c>
      <c r="N221" s="302">
        <v>0.6628788689455748</v>
      </c>
      <c r="O221" s="302">
        <f t="shared" si="100"/>
        <v>1.1397684629803355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2.9721285725743289</v>
      </c>
      <c r="C223" s="311">
        <f t="shared" ref="C223:E223" si="102">SUM(C213:C221)</f>
        <v>1.4886872670055076</v>
      </c>
      <c r="D223" s="311">
        <f t="shared" si="102"/>
        <v>2.5751841604201542</v>
      </c>
      <c r="E223" s="311">
        <f t="shared" si="102"/>
        <v>7.0359999999999907</v>
      </c>
      <c r="F223" s="311"/>
      <c r="G223" s="311">
        <f t="shared" ref="G223:J223" si="103">SUM(G213:G221)</f>
        <v>2.5158281503427267</v>
      </c>
      <c r="H223" s="311">
        <f t="shared" si="103"/>
        <v>2.221648057906199</v>
      </c>
      <c r="I223" s="311">
        <f t="shared" si="103"/>
        <v>4.684523791751082</v>
      </c>
      <c r="J223" s="311">
        <f t="shared" si="103"/>
        <v>9.4220000000000077</v>
      </c>
      <c r="K223" s="311"/>
      <c r="L223" s="311">
        <f t="shared" ref="L223:O223" si="104">SUM(L213:L221)</f>
        <v>2.4682369638284811</v>
      </c>
      <c r="M223" s="311">
        <f t="shared" si="104"/>
        <v>2.3223892709182903</v>
      </c>
      <c r="N223" s="311">
        <f t="shared" si="104"/>
        <v>4.6153737652532225</v>
      </c>
      <c r="O223" s="311">
        <f t="shared" si="104"/>
        <v>9.4059999999999935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4.4140489253067514</v>
      </c>
      <c r="C230" s="302">
        <v>0.41131318507216025</v>
      </c>
      <c r="D230" s="302">
        <v>0.47409883128410168</v>
      </c>
      <c r="E230" s="302">
        <f>SUM(B230:D230)</f>
        <v>5.2994609416630132</v>
      </c>
      <c r="F230" s="303"/>
      <c r="G230" s="302">
        <v>4.9378244542969476</v>
      </c>
      <c r="H230" s="302">
        <v>0.45406019516041857</v>
      </c>
      <c r="I230" s="302">
        <v>1.0013336197906368</v>
      </c>
      <c r="J230" s="302">
        <f>SUM(G230:I230)</f>
        <v>6.3932182692480026</v>
      </c>
      <c r="K230" s="303"/>
      <c r="L230" s="302">
        <v>5.3351152040212009</v>
      </c>
      <c r="M230" s="302">
        <v>0.54312748081047868</v>
      </c>
      <c r="N230" s="302">
        <v>1.1516817839548514</v>
      </c>
      <c r="O230" s="302">
        <f>SUM(L230:N230)</f>
        <v>7.0299244687865308</v>
      </c>
    </row>
    <row r="231" spans="1:15" s="236" customFormat="1" x14ac:dyDescent="0.2">
      <c r="A231" s="237" t="str">
        <f>name!E$5</f>
        <v>Professional occupations</v>
      </c>
      <c r="B231" s="302">
        <v>13.36792157438264</v>
      </c>
      <c r="C231" s="302">
        <v>0.57647593650998652</v>
      </c>
      <c r="D231" s="302">
        <v>1.7521386744782925</v>
      </c>
      <c r="E231" s="302">
        <f t="shared" ref="E231:E238" si="105">SUM(B231:D231)</f>
        <v>15.696536185370919</v>
      </c>
      <c r="F231" s="303"/>
      <c r="G231" s="302">
        <v>15.625162779826969</v>
      </c>
      <c r="H231" s="302">
        <v>0.464240127776815</v>
      </c>
      <c r="I231" s="302">
        <v>3.1935929625890211</v>
      </c>
      <c r="J231" s="302">
        <f t="shared" ref="J231:J233" si="106">SUM(G231:I231)</f>
        <v>19.282995870192806</v>
      </c>
      <c r="K231" s="303"/>
      <c r="L231" s="302">
        <v>18.725988070321343</v>
      </c>
      <c r="M231" s="302">
        <v>0.58285065473837316</v>
      </c>
      <c r="N231" s="302">
        <v>2.957542664174817</v>
      </c>
      <c r="O231" s="302">
        <f t="shared" ref="O231:O238" si="107">SUM(L231:N231)</f>
        <v>22.266381389234532</v>
      </c>
    </row>
    <row r="232" spans="1:15" s="236" customFormat="1" x14ac:dyDescent="0.2">
      <c r="A232" s="237" t="str">
        <f>name!E$6</f>
        <v>Associate professional occupations</v>
      </c>
      <c r="B232" s="302">
        <v>5.6324615290918612</v>
      </c>
      <c r="C232" s="302">
        <v>0.65641449157241238</v>
      </c>
      <c r="D232" s="302">
        <v>0.61649040185236093</v>
      </c>
      <c r="E232" s="302">
        <f t="shared" si="105"/>
        <v>6.9053664225166349</v>
      </c>
      <c r="F232" s="303"/>
      <c r="G232" s="302">
        <v>6.3771973914443141</v>
      </c>
      <c r="H232" s="302">
        <v>0.59258602311402586</v>
      </c>
      <c r="I232" s="302">
        <v>1.0884720262824035</v>
      </c>
      <c r="J232" s="302">
        <f t="shared" si="106"/>
        <v>8.0582554408407443</v>
      </c>
      <c r="K232" s="303"/>
      <c r="L232" s="302">
        <v>6.8107670864070249</v>
      </c>
      <c r="M232" s="302">
        <v>0.61994096294139089</v>
      </c>
      <c r="N232" s="302">
        <v>1.344811203930212</v>
      </c>
      <c r="O232" s="302">
        <f t="shared" si="107"/>
        <v>8.7755192532786275</v>
      </c>
    </row>
    <row r="233" spans="1:15" s="236" customFormat="1" x14ac:dyDescent="0.2">
      <c r="A233" s="237" t="str">
        <f>name!E$7</f>
        <v>Administrative and secretarial occupations</v>
      </c>
      <c r="B233" s="302">
        <v>2.3507270551572104</v>
      </c>
      <c r="C233" s="302">
        <v>1.5259482912301787</v>
      </c>
      <c r="D233" s="302">
        <v>0.10797456311522194</v>
      </c>
      <c r="E233" s="302">
        <f t="shared" si="105"/>
        <v>3.9846499095026111</v>
      </c>
      <c r="F233" s="303"/>
      <c r="G233" s="302">
        <v>2.4099205680404094</v>
      </c>
      <c r="H233" s="302">
        <v>0.95100407646101159</v>
      </c>
      <c r="I233" s="302">
        <v>0.14906462435781664</v>
      </c>
      <c r="J233" s="302">
        <f t="shared" si="106"/>
        <v>3.5099892688592376</v>
      </c>
      <c r="K233" s="303"/>
      <c r="L233" s="302">
        <v>2.0374423967046584</v>
      </c>
      <c r="M233" s="302">
        <v>0.83095044639501026</v>
      </c>
      <c r="N233" s="302">
        <v>0.12178843365380669</v>
      </c>
      <c r="O233" s="302">
        <f t="shared" si="107"/>
        <v>2.9901812767534754</v>
      </c>
    </row>
    <row r="234" spans="1:15" s="236" customFormat="1" x14ac:dyDescent="0.2">
      <c r="A234" s="237" t="str">
        <f>name!E$8</f>
        <v>Skilled trades occupations</v>
      </c>
      <c r="B234" s="302">
        <v>1.5038569268731541</v>
      </c>
      <c r="C234" s="302">
        <v>6.3466440264256657E-2</v>
      </c>
      <c r="D234" s="302">
        <v>0.52145534785375935</v>
      </c>
      <c r="E234" s="302">
        <f t="shared" si="105"/>
        <v>2.0887787149911698</v>
      </c>
      <c r="F234" s="303"/>
      <c r="G234" s="302">
        <v>1.3307239439026635</v>
      </c>
      <c r="H234" s="302">
        <v>4.8409250106847851E-2</v>
      </c>
      <c r="I234" s="302">
        <v>0.78017180405273101</v>
      </c>
      <c r="J234" s="302">
        <f>SUM(G234:I234)</f>
        <v>2.1593049980622423</v>
      </c>
      <c r="K234" s="303"/>
      <c r="L234" s="302">
        <v>0.99967609627056364</v>
      </c>
      <c r="M234" s="302">
        <v>5.4410076529483757E-2</v>
      </c>
      <c r="N234" s="302">
        <v>1.4093102843319867</v>
      </c>
      <c r="O234" s="302">
        <f t="shared" si="107"/>
        <v>2.4633964571320339</v>
      </c>
    </row>
    <row r="235" spans="1:15" s="236" customFormat="1" x14ac:dyDescent="0.2">
      <c r="A235" s="237" t="str">
        <f>name!E$9</f>
        <v>Caring, leisure and other service occupations</v>
      </c>
      <c r="B235" s="302">
        <v>0.75598673923792792</v>
      </c>
      <c r="C235" s="302">
        <v>0.16320725879999429</v>
      </c>
      <c r="D235" s="302">
        <v>6.4360232737495346E-2</v>
      </c>
      <c r="E235" s="302">
        <f t="shared" si="105"/>
        <v>0.98355423077541759</v>
      </c>
      <c r="F235" s="303"/>
      <c r="G235" s="302">
        <v>0.76529380134689129</v>
      </c>
      <c r="H235" s="302">
        <v>0.10987699415170568</v>
      </c>
      <c r="I235" s="302">
        <v>0.108202948967404</v>
      </c>
      <c r="J235" s="302">
        <f t="shared" ref="J235:J238" si="108">SUM(G235:I235)</f>
        <v>0.98337374446600101</v>
      </c>
      <c r="K235" s="303"/>
      <c r="L235" s="302">
        <v>1.0435479395895269</v>
      </c>
      <c r="M235" s="302">
        <v>0.11894377934919088</v>
      </c>
      <c r="N235" s="302">
        <v>0.19307197161224932</v>
      </c>
      <c r="O235" s="302">
        <f t="shared" si="107"/>
        <v>1.3555636905509671</v>
      </c>
    </row>
    <row r="236" spans="1:15" s="236" customFormat="1" x14ac:dyDescent="0.2">
      <c r="A236" s="237" t="str">
        <f>name!E$10</f>
        <v>Sales and customer service occupations</v>
      </c>
      <c r="B236" s="302">
        <v>1.0695454843642995</v>
      </c>
      <c r="C236" s="302">
        <v>0.56995826123916993</v>
      </c>
      <c r="D236" s="302">
        <v>7.5625372747466571E-2</v>
      </c>
      <c r="E236" s="302">
        <f t="shared" si="105"/>
        <v>1.7151291183509361</v>
      </c>
      <c r="F236" s="303"/>
      <c r="G236" s="302">
        <v>1.1267236209716724</v>
      </c>
      <c r="H236" s="302">
        <v>0.45723798655410225</v>
      </c>
      <c r="I236" s="302">
        <v>9.9298374500762177E-2</v>
      </c>
      <c r="J236" s="302">
        <f t="shared" si="108"/>
        <v>1.683259982026537</v>
      </c>
      <c r="K236" s="303"/>
      <c r="L236" s="302">
        <v>1.3690573658660654</v>
      </c>
      <c r="M236" s="302">
        <v>0.60480781793216909</v>
      </c>
      <c r="N236" s="302">
        <v>0.12383178546755776</v>
      </c>
      <c r="O236" s="302">
        <f t="shared" si="107"/>
        <v>2.0976969692657921</v>
      </c>
    </row>
    <row r="237" spans="1:15" s="236" customFormat="1" x14ac:dyDescent="0.2">
      <c r="A237" s="237" t="str">
        <f>name!E$11</f>
        <v>Process, plant and machine operatives</v>
      </c>
      <c r="B237" s="302">
        <v>0.17614308192241662</v>
      </c>
      <c r="C237" s="302">
        <v>6.0415602665118008E-2</v>
      </c>
      <c r="D237" s="302">
        <v>0.11851537940134596</v>
      </c>
      <c r="E237" s="302">
        <f t="shared" si="105"/>
        <v>0.35507406398888058</v>
      </c>
      <c r="F237" s="303"/>
      <c r="G237" s="302">
        <v>0.1391637550607977</v>
      </c>
      <c r="H237" s="302">
        <v>8.1002084252470921E-2</v>
      </c>
      <c r="I237" s="302">
        <v>0.22296534036706928</v>
      </c>
      <c r="J237" s="302">
        <f t="shared" si="108"/>
        <v>0.44313117968033788</v>
      </c>
      <c r="K237" s="303"/>
      <c r="L237" s="302">
        <v>0.14965871313140866</v>
      </c>
      <c r="M237" s="302">
        <v>8.7374413143143578E-2</v>
      </c>
      <c r="N237" s="302">
        <v>0.31939693147454112</v>
      </c>
      <c r="O237" s="302">
        <f t="shared" si="107"/>
        <v>0.55643005774909338</v>
      </c>
    </row>
    <row r="238" spans="1:15" s="236" customFormat="1" x14ac:dyDescent="0.2">
      <c r="A238" s="237" t="str">
        <f>name!E$12</f>
        <v>Elementary occupations</v>
      </c>
      <c r="B238" s="302">
        <v>0.30456660864351837</v>
      </c>
      <c r="C238" s="302">
        <v>0.13819246350803505</v>
      </c>
      <c r="D238" s="302">
        <v>0.17569134068888709</v>
      </c>
      <c r="E238" s="302">
        <f t="shared" si="105"/>
        <v>0.61845041284044044</v>
      </c>
      <c r="F238" s="303"/>
      <c r="G238" s="302">
        <v>0.21951292532801575</v>
      </c>
      <c r="H238" s="302">
        <v>8.7815960494427567E-2</v>
      </c>
      <c r="I238" s="302">
        <v>0.22714236080153938</v>
      </c>
      <c r="J238" s="302">
        <f t="shared" si="108"/>
        <v>0.53447124662398271</v>
      </c>
      <c r="K238" s="303"/>
      <c r="L238" s="302">
        <v>0.1671397049495304</v>
      </c>
      <c r="M238" s="302">
        <v>6.2495989870636995E-2</v>
      </c>
      <c r="N238" s="302">
        <v>0.29427074242878087</v>
      </c>
      <c r="O238" s="302">
        <f t="shared" si="107"/>
        <v>0.52390643724894825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29.575257924979784</v>
      </c>
      <c r="C240" s="311">
        <f t="shared" ref="C240:E240" si="109">SUM(C230:C238)</f>
        <v>4.1653919308613112</v>
      </c>
      <c r="D240" s="311">
        <f t="shared" si="109"/>
        <v>3.9063501441589308</v>
      </c>
      <c r="E240" s="311">
        <f t="shared" si="109"/>
        <v>37.64700000000002</v>
      </c>
      <c r="F240" s="311"/>
      <c r="G240" s="311">
        <f t="shared" ref="G240:J240" si="110">SUM(G230:G238)</f>
        <v>32.931523240218688</v>
      </c>
      <c r="H240" s="311">
        <f t="shared" si="110"/>
        <v>3.2462326980718252</v>
      </c>
      <c r="I240" s="311">
        <f t="shared" si="110"/>
        <v>6.870244061709383</v>
      </c>
      <c r="J240" s="311">
        <f t="shared" si="110"/>
        <v>43.047999999999881</v>
      </c>
      <c r="K240" s="311"/>
      <c r="L240" s="311">
        <f t="shared" ref="L240:O240" si="111">SUM(L230:L238)</f>
        <v>36.638392577261314</v>
      </c>
      <c r="M240" s="311">
        <f t="shared" si="111"/>
        <v>3.5049016217098781</v>
      </c>
      <c r="N240" s="311">
        <f t="shared" si="111"/>
        <v>7.9157058010288033</v>
      </c>
      <c r="O240" s="311">
        <f t="shared" si="111"/>
        <v>48.058999999999997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5.6376715867295735</v>
      </c>
      <c r="C247" s="302">
        <v>0.45534676001347646</v>
      </c>
      <c r="D247" s="302">
        <v>0.59829313437399678</v>
      </c>
      <c r="E247" s="302">
        <f>SUM(B247:D247)</f>
        <v>6.6913114811170473</v>
      </c>
      <c r="F247" s="303"/>
      <c r="G247" s="302">
        <v>6.0792484145197463</v>
      </c>
      <c r="H247" s="302">
        <v>0.88742765366210008</v>
      </c>
      <c r="I247" s="302">
        <v>0.6225009329861948</v>
      </c>
      <c r="J247" s="302">
        <f>SUM(G247:I247)</f>
        <v>7.5891770011680411</v>
      </c>
      <c r="K247" s="303"/>
      <c r="L247" s="302">
        <v>5.848423660270619</v>
      </c>
      <c r="M247" s="302">
        <v>1.0983554750863849</v>
      </c>
      <c r="N247" s="302">
        <v>0.67080277914950126</v>
      </c>
      <c r="O247" s="302">
        <f>SUM(L247:N247)</f>
        <v>7.6175819145065056</v>
      </c>
    </row>
    <row r="248" spans="1:15" s="236" customFormat="1" x14ac:dyDescent="0.2">
      <c r="A248" s="237" t="str">
        <f>name!E$5</f>
        <v>Professional occupations</v>
      </c>
      <c r="B248" s="302">
        <v>7.0087235874077356</v>
      </c>
      <c r="C248" s="302">
        <v>0.34567550683057469</v>
      </c>
      <c r="D248" s="302">
        <v>1.5241871430592528</v>
      </c>
      <c r="E248" s="302">
        <f t="shared" ref="E248:E255" si="112">SUM(B248:D248)</f>
        <v>8.8785862372975632</v>
      </c>
      <c r="F248" s="303"/>
      <c r="G248" s="302">
        <v>8.9643755824985654</v>
      </c>
      <c r="H248" s="302">
        <v>0.62940310959785561</v>
      </c>
      <c r="I248" s="302">
        <v>1.1407077027109258</v>
      </c>
      <c r="J248" s="302">
        <f t="shared" ref="J248:J250" si="113">SUM(G248:I248)</f>
        <v>10.734486394807348</v>
      </c>
      <c r="K248" s="303"/>
      <c r="L248" s="302">
        <v>10.606272669920541</v>
      </c>
      <c r="M248" s="302">
        <v>0.73492735583158197</v>
      </c>
      <c r="N248" s="302">
        <v>1.165353102244999</v>
      </c>
      <c r="O248" s="302">
        <f t="shared" ref="O248:O255" si="114">SUM(L248:N248)</f>
        <v>12.506553127997122</v>
      </c>
    </row>
    <row r="249" spans="1:15" s="236" customFormat="1" x14ac:dyDescent="0.2">
      <c r="A249" s="237" t="str">
        <f>name!E$6</f>
        <v>Associate professional occupations</v>
      </c>
      <c r="B249" s="302">
        <v>8.5272092444265013</v>
      </c>
      <c r="C249" s="302">
        <v>0.87351203466833038</v>
      </c>
      <c r="D249" s="302">
        <v>1.8246635391114399</v>
      </c>
      <c r="E249" s="302">
        <f t="shared" si="112"/>
        <v>11.225384818206271</v>
      </c>
      <c r="F249" s="303"/>
      <c r="G249" s="302">
        <v>9.4503440682412041</v>
      </c>
      <c r="H249" s="302">
        <v>1.2597234188908362</v>
      </c>
      <c r="I249" s="302">
        <v>1.4889129648449446</v>
      </c>
      <c r="J249" s="302">
        <f t="shared" si="113"/>
        <v>12.198980451976984</v>
      </c>
      <c r="K249" s="303"/>
      <c r="L249" s="302">
        <v>8.4853122296672225</v>
      </c>
      <c r="M249" s="302">
        <v>1.3529089238284524</v>
      </c>
      <c r="N249" s="302">
        <v>1.3242605941958778</v>
      </c>
      <c r="O249" s="302">
        <f t="shared" si="114"/>
        <v>11.162481747691553</v>
      </c>
    </row>
    <row r="250" spans="1:15" s="236" customFormat="1" x14ac:dyDescent="0.2">
      <c r="A250" s="237" t="str">
        <f>name!E$7</f>
        <v>Administrative and secretarial occupations</v>
      </c>
      <c r="B250" s="302">
        <v>10.934476259414543</v>
      </c>
      <c r="C250" s="302">
        <v>3.9318627536585748</v>
      </c>
      <c r="D250" s="302">
        <v>0.68968200916723232</v>
      </c>
      <c r="E250" s="302">
        <f t="shared" si="112"/>
        <v>15.556021022240349</v>
      </c>
      <c r="F250" s="303"/>
      <c r="G250" s="302">
        <v>10.463112920304905</v>
      </c>
      <c r="H250" s="302">
        <v>4.8536793776829636</v>
      </c>
      <c r="I250" s="302">
        <v>0.31710101470082724</v>
      </c>
      <c r="J250" s="302">
        <f t="shared" si="113"/>
        <v>15.633893312688695</v>
      </c>
      <c r="K250" s="303"/>
      <c r="L250" s="302">
        <v>8.0686289622251497</v>
      </c>
      <c r="M250" s="302">
        <v>3.7238505778106843</v>
      </c>
      <c r="N250" s="302">
        <v>0.34529494212211376</v>
      </c>
      <c r="O250" s="302">
        <f t="shared" si="114"/>
        <v>12.137774482157949</v>
      </c>
    </row>
    <row r="251" spans="1:15" s="236" customFormat="1" x14ac:dyDescent="0.2">
      <c r="A251" s="237" t="str">
        <f>name!E$8</f>
        <v>Skilled trades occupations</v>
      </c>
      <c r="B251" s="302">
        <v>0.32142275404851745</v>
      </c>
      <c r="C251" s="302">
        <v>7.4753051697864184E-2</v>
      </c>
      <c r="D251" s="302">
        <v>0.2127539084956914</v>
      </c>
      <c r="E251" s="302">
        <f t="shared" si="112"/>
        <v>0.60892971424207298</v>
      </c>
      <c r="F251" s="303"/>
      <c r="G251" s="302">
        <v>0.25649830913018529</v>
      </c>
      <c r="H251" s="302">
        <v>7.7681798079845474E-2</v>
      </c>
      <c r="I251" s="302">
        <v>0.1639336301751611</v>
      </c>
      <c r="J251" s="302">
        <f>SUM(G251:I251)</f>
        <v>0.49811373738519188</v>
      </c>
      <c r="K251" s="303"/>
      <c r="L251" s="302">
        <v>0.24157680153424685</v>
      </c>
      <c r="M251" s="302">
        <v>7.9658257349311978E-2</v>
      </c>
      <c r="N251" s="302">
        <v>0.1722737682489679</v>
      </c>
      <c r="O251" s="302">
        <f t="shared" si="114"/>
        <v>0.49350882713252675</v>
      </c>
    </row>
    <row r="252" spans="1:15" s="236" customFormat="1" x14ac:dyDescent="0.2">
      <c r="A252" s="237" t="str">
        <f>name!E$9</f>
        <v>Caring, leisure and other service occupations</v>
      </c>
      <c r="B252" s="302">
        <v>0.25652601519164203</v>
      </c>
      <c r="C252" s="302">
        <v>3.0473168490422354E-2</v>
      </c>
      <c r="D252" s="302">
        <v>0.18686084355509947</v>
      </c>
      <c r="E252" s="302">
        <f t="shared" si="112"/>
        <v>0.47386002723716386</v>
      </c>
      <c r="F252" s="303"/>
      <c r="G252" s="302">
        <v>0.29890068214837773</v>
      </c>
      <c r="H252" s="302">
        <v>3.638987482781518E-2</v>
      </c>
      <c r="I252" s="302">
        <v>8.6587211876067688E-2</v>
      </c>
      <c r="J252" s="302">
        <f t="shared" ref="J252:J255" si="115">SUM(G252:I252)</f>
        <v>0.42187776885226058</v>
      </c>
      <c r="K252" s="303"/>
      <c r="L252" s="302">
        <v>0.34680197266844026</v>
      </c>
      <c r="M252" s="302">
        <v>3.1595888652217415E-2</v>
      </c>
      <c r="N252" s="302">
        <v>0.1480592703652823</v>
      </c>
      <c r="O252" s="302">
        <f t="shared" si="114"/>
        <v>0.52645713168593999</v>
      </c>
    </row>
    <row r="253" spans="1:15" s="236" customFormat="1" x14ac:dyDescent="0.2">
      <c r="A253" s="237" t="str">
        <f>name!E$10</f>
        <v>Sales and customer service occupations</v>
      </c>
      <c r="B253" s="302">
        <v>2.6565911405943132</v>
      </c>
      <c r="C253" s="302">
        <v>1.0414485448330866</v>
      </c>
      <c r="D253" s="302">
        <v>0.90394306477955266</v>
      </c>
      <c r="E253" s="302">
        <f t="shared" si="112"/>
        <v>4.6019827502069521</v>
      </c>
      <c r="F253" s="303"/>
      <c r="G253" s="302">
        <v>2.5973828925314484</v>
      </c>
      <c r="H253" s="302">
        <v>1.4685429526574976</v>
      </c>
      <c r="I253" s="302">
        <v>0.28157192386940932</v>
      </c>
      <c r="J253" s="302">
        <f t="shared" si="115"/>
        <v>4.3474977690583554</v>
      </c>
      <c r="K253" s="303"/>
      <c r="L253" s="302">
        <v>2.8887893135081542</v>
      </c>
      <c r="M253" s="302">
        <v>1.8063036711246228</v>
      </c>
      <c r="N253" s="302">
        <v>0.26305710533961879</v>
      </c>
      <c r="O253" s="302">
        <f t="shared" si="114"/>
        <v>4.9581500899723956</v>
      </c>
    </row>
    <row r="254" spans="1:15" s="236" customFormat="1" x14ac:dyDescent="0.2">
      <c r="A254" s="237" t="str">
        <f>name!E$11</f>
        <v>Process, plant and machine operatives</v>
      </c>
      <c r="B254" s="302">
        <v>0.17127839889471924</v>
      </c>
      <c r="C254" s="302">
        <v>2.2838503098637015E-2</v>
      </c>
      <c r="D254" s="302">
        <v>0.14927062079942177</v>
      </c>
      <c r="E254" s="302">
        <f t="shared" si="112"/>
        <v>0.34338752279277807</v>
      </c>
      <c r="F254" s="303"/>
      <c r="G254" s="302">
        <v>0.12938389015864515</v>
      </c>
      <c r="H254" s="302">
        <v>2.907533259711105E-2</v>
      </c>
      <c r="I254" s="302">
        <v>0.22475368537134741</v>
      </c>
      <c r="J254" s="302">
        <f t="shared" si="115"/>
        <v>0.38321290812710362</v>
      </c>
      <c r="K254" s="303"/>
      <c r="L254" s="302">
        <v>0.1343658543237109</v>
      </c>
      <c r="M254" s="302">
        <v>4.8086008886997204E-2</v>
      </c>
      <c r="N254" s="302">
        <v>0.37525482408856892</v>
      </c>
      <c r="O254" s="302">
        <f t="shared" si="114"/>
        <v>0.55770668729927708</v>
      </c>
    </row>
    <row r="255" spans="1:15" s="236" customFormat="1" x14ac:dyDescent="0.2">
      <c r="A255" s="237" t="str">
        <f>name!E$12</f>
        <v>Elementary occupations</v>
      </c>
      <c r="B255" s="302">
        <v>0.42613388477257602</v>
      </c>
      <c r="C255" s="302">
        <v>0.10359022272405775</v>
      </c>
      <c r="D255" s="302">
        <v>0.31881231916331926</v>
      </c>
      <c r="E255" s="302">
        <f t="shared" si="112"/>
        <v>0.8485364266599531</v>
      </c>
      <c r="F255" s="303"/>
      <c r="G255" s="302">
        <v>0.32808972252748186</v>
      </c>
      <c r="H255" s="302">
        <v>0.11380221482965015</v>
      </c>
      <c r="I255" s="302">
        <v>0.12186871857894287</v>
      </c>
      <c r="J255" s="302">
        <f t="shared" si="115"/>
        <v>0.56376065593607483</v>
      </c>
      <c r="K255" s="303"/>
      <c r="L255" s="302">
        <v>0.27862466682234283</v>
      </c>
      <c r="M255" s="302">
        <v>8.6544879142806966E-2</v>
      </c>
      <c r="N255" s="302">
        <v>0.17561644559158102</v>
      </c>
      <c r="O255" s="302">
        <f t="shared" si="114"/>
        <v>0.54078599155673079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35.940032871480128</v>
      </c>
      <c r="C257" s="311">
        <f t="shared" ref="C257:E257" si="116">SUM(C247:C255)</f>
        <v>6.8795005460150245</v>
      </c>
      <c r="D257" s="311">
        <f t="shared" si="116"/>
        <v>6.4084665825050067</v>
      </c>
      <c r="E257" s="311">
        <f t="shared" si="116"/>
        <v>49.228000000000158</v>
      </c>
      <c r="F257" s="311"/>
      <c r="G257" s="311">
        <f t="shared" ref="G257:J257" si="117">SUM(G247:G255)</f>
        <v>38.567336482060554</v>
      </c>
      <c r="H257" s="311">
        <f t="shared" si="117"/>
        <v>9.3557257328256771</v>
      </c>
      <c r="I257" s="311">
        <f t="shared" si="117"/>
        <v>4.4479377851138207</v>
      </c>
      <c r="J257" s="311">
        <f t="shared" si="117"/>
        <v>52.371000000000052</v>
      </c>
      <c r="K257" s="311"/>
      <c r="L257" s="311">
        <f t="shared" ref="L257:O257" si="118">SUM(L247:L255)</f>
        <v>36.898796130940426</v>
      </c>
      <c r="M257" s="311">
        <f t="shared" si="118"/>
        <v>8.9622310377130603</v>
      </c>
      <c r="N257" s="311">
        <f t="shared" si="118"/>
        <v>4.639972831346511</v>
      </c>
      <c r="O257" s="311">
        <f t="shared" si="118"/>
        <v>50.501000000000012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2.6789802069413873</v>
      </c>
      <c r="C264" s="302">
        <v>0.47573325846452702</v>
      </c>
      <c r="D264" s="302">
        <v>0.42424354103892531</v>
      </c>
      <c r="E264" s="302">
        <f>SUM(B264:D264)</f>
        <v>3.5789570064448397</v>
      </c>
      <c r="F264" s="303"/>
      <c r="G264" s="302">
        <v>3.2958265291861668</v>
      </c>
      <c r="H264" s="302">
        <v>1.2080267049151459</v>
      </c>
      <c r="I264" s="302">
        <v>0.53232982994946598</v>
      </c>
      <c r="J264" s="302">
        <f>SUM(G264:I264)</f>
        <v>5.0361830640507792</v>
      </c>
      <c r="K264" s="303"/>
      <c r="L264" s="302">
        <v>4.2863102637602362</v>
      </c>
      <c r="M264" s="302">
        <v>1.5110780346743242</v>
      </c>
      <c r="N264" s="302">
        <v>0.63381924315752403</v>
      </c>
      <c r="O264" s="302">
        <f>SUM(L264:N264)</f>
        <v>6.4312075415920846</v>
      </c>
    </row>
    <row r="265" spans="1:15" s="236" customFormat="1" x14ac:dyDescent="0.2">
      <c r="A265" s="237" t="str">
        <f>name!E$5</f>
        <v>Professional occupations</v>
      </c>
      <c r="B265" s="302">
        <v>2.8790518661628557</v>
      </c>
      <c r="C265" s="302">
        <v>0.52968194353729392</v>
      </c>
      <c r="D265" s="302">
        <v>0.30711220947498957</v>
      </c>
      <c r="E265" s="302">
        <f t="shared" ref="E265:E272" si="119">SUM(B265:D265)</f>
        <v>3.7158460191751388</v>
      </c>
      <c r="F265" s="303"/>
      <c r="G265" s="302">
        <v>3.9441496191000462</v>
      </c>
      <c r="H265" s="302">
        <v>1.0889088323674927</v>
      </c>
      <c r="I265" s="302">
        <v>0.31268750630068415</v>
      </c>
      <c r="J265" s="302">
        <f t="shared" ref="J265:J267" si="120">SUM(G265:I265)</f>
        <v>5.3457459577682238</v>
      </c>
      <c r="K265" s="303"/>
      <c r="L265" s="302">
        <v>5.2567607494763378</v>
      </c>
      <c r="M265" s="302">
        <v>1.3535437800081349</v>
      </c>
      <c r="N265" s="302">
        <v>0.30212958384404498</v>
      </c>
      <c r="O265" s="302">
        <f t="shared" ref="O265:O272" si="121">SUM(L265:N265)</f>
        <v>6.9124341133285174</v>
      </c>
    </row>
    <row r="266" spans="1:15" s="236" customFormat="1" x14ac:dyDescent="0.2">
      <c r="A266" s="237" t="str">
        <f>name!E$6</f>
        <v>Associate professional occupations</v>
      </c>
      <c r="B266" s="302">
        <v>2.9200556394032171</v>
      </c>
      <c r="C266" s="302">
        <v>0.69186885529901476</v>
      </c>
      <c r="D266" s="302">
        <v>0.30540026033407869</v>
      </c>
      <c r="E266" s="302">
        <f t="shared" si="119"/>
        <v>3.9173247550363106</v>
      </c>
      <c r="F266" s="303"/>
      <c r="G266" s="302">
        <v>3.6308529275570369</v>
      </c>
      <c r="H266" s="302">
        <v>1.3500858036517203</v>
      </c>
      <c r="I266" s="302">
        <v>0.30504417131073353</v>
      </c>
      <c r="J266" s="302">
        <f t="shared" si="120"/>
        <v>5.2859829025194909</v>
      </c>
      <c r="K266" s="303"/>
      <c r="L266" s="302">
        <v>4.1922540550247449</v>
      </c>
      <c r="M266" s="302">
        <v>1.3542176524137026</v>
      </c>
      <c r="N266" s="302">
        <v>0.2946378611019379</v>
      </c>
      <c r="O266" s="302">
        <f t="shared" si="121"/>
        <v>5.8411095685403858</v>
      </c>
    </row>
    <row r="267" spans="1:15" s="236" customFormat="1" x14ac:dyDescent="0.2">
      <c r="A267" s="237" t="str">
        <f>name!E$7</f>
        <v>Administrative and secretarial occupations</v>
      </c>
      <c r="B267" s="302">
        <v>3.3242276311695056</v>
      </c>
      <c r="C267" s="302">
        <v>2.8118195334486638</v>
      </c>
      <c r="D267" s="302">
        <v>5.2914486757109219E-2</v>
      </c>
      <c r="E267" s="302">
        <f t="shared" si="119"/>
        <v>6.188961651375279</v>
      </c>
      <c r="F267" s="303"/>
      <c r="G267" s="302">
        <v>3.2331538291089092</v>
      </c>
      <c r="H267" s="302">
        <v>3.129210305564643</v>
      </c>
      <c r="I267" s="302">
        <v>5.1096287115665384E-2</v>
      </c>
      <c r="J267" s="302">
        <f t="shared" si="120"/>
        <v>6.4134604217892175</v>
      </c>
      <c r="K267" s="303"/>
      <c r="L267" s="302">
        <v>2.8618792121159649</v>
      </c>
      <c r="M267" s="302">
        <v>2.5576063044575923</v>
      </c>
      <c r="N267" s="302">
        <v>8.7190071856901349E-2</v>
      </c>
      <c r="O267" s="302">
        <f t="shared" si="121"/>
        <v>5.5066755884304586</v>
      </c>
    </row>
    <row r="268" spans="1:15" s="236" customFormat="1" x14ac:dyDescent="0.2">
      <c r="A268" s="237" t="str">
        <f>name!E$8</f>
        <v>Skilled trades occupations</v>
      </c>
      <c r="B268" s="302">
        <v>0.53787543652080305</v>
      </c>
      <c r="C268" s="302">
        <v>0.15074961231718514</v>
      </c>
      <c r="D268" s="302">
        <v>0.92081372197629641</v>
      </c>
      <c r="E268" s="302">
        <f t="shared" si="119"/>
        <v>1.6094387708142845</v>
      </c>
      <c r="F268" s="303"/>
      <c r="G268" s="302">
        <v>0.54216580201945419</v>
      </c>
      <c r="H268" s="302">
        <v>0.24099629475410173</v>
      </c>
      <c r="I268" s="302">
        <v>0.66913189717102495</v>
      </c>
      <c r="J268" s="302">
        <f>SUM(G268:I268)</f>
        <v>1.4522939939445809</v>
      </c>
      <c r="K268" s="303"/>
      <c r="L268" s="302">
        <v>0.70362291397404397</v>
      </c>
      <c r="M268" s="302">
        <v>0.39833466626395875</v>
      </c>
      <c r="N268" s="302">
        <v>0.782265818586657</v>
      </c>
      <c r="O268" s="302">
        <f t="shared" si="121"/>
        <v>1.8842233988246595</v>
      </c>
    </row>
    <row r="269" spans="1:15" s="236" customFormat="1" x14ac:dyDescent="0.2">
      <c r="A269" s="237" t="str">
        <f>name!E$9</f>
        <v>Caring, leisure and other service occupations</v>
      </c>
      <c r="B269" s="302">
        <v>0.57398411121601689</v>
      </c>
      <c r="C269" s="302">
        <v>0.27644797521061115</v>
      </c>
      <c r="D269" s="302">
        <v>0.16017539331186123</v>
      </c>
      <c r="E269" s="302">
        <f t="shared" si="119"/>
        <v>1.0106074797384892</v>
      </c>
      <c r="F269" s="303"/>
      <c r="G269" s="302">
        <v>0.56183631092545616</v>
      </c>
      <c r="H269" s="302">
        <v>0.37793325591298749</v>
      </c>
      <c r="I269" s="302">
        <v>0.15064625043894361</v>
      </c>
      <c r="J269" s="302">
        <f t="shared" ref="J269:J272" si="122">SUM(G269:I269)</f>
        <v>1.0904158172773872</v>
      </c>
      <c r="K269" s="303"/>
      <c r="L269" s="302">
        <v>0.75274896818790238</v>
      </c>
      <c r="M269" s="302">
        <v>0.36686713878704924</v>
      </c>
      <c r="N269" s="302">
        <v>0.32858260042443427</v>
      </c>
      <c r="O269" s="302">
        <f t="shared" si="121"/>
        <v>1.4481987073993861</v>
      </c>
    </row>
    <row r="270" spans="1:15" s="236" customFormat="1" x14ac:dyDescent="0.2">
      <c r="A270" s="237" t="str">
        <f>name!E$10</f>
        <v>Sales and customer service occupations</v>
      </c>
      <c r="B270" s="302">
        <v>2.4982629495071977</v>
      </c>
      <c r="C270" s="302">
        <v>1.2371519947486447</v>
      </c>
      <c r="D270" s="302">
        <v>0.16670811642257496</v>
      </c>
      <c r="E270" s="302">
        <f t="shared" si="119"/>
        <v>3.9021230606784174</v>
      </c>
      <c r="F270" s="303"/>
      <c r="G270" s="302">
        <v>2.3152078117645676</v>
      </c>
      <c r="H270" s="302">
        <v>1.6534638412119791</v>
      </c>
      <c r="I270" s="302">
        <v>0.14685820943135042</v>
      </c>
      <c r="J270" s="302">
        <f t="shared" si="122"/>
        <v>4.1155298624078966</v>
      </c>
      <c r="K270" s="303"/>
      <c r="L270" s="302">
        <v>2.4955802050793379</v>
      </c>
      <c r="M270" s="302">
        <v>1.7958504499206502</v>
      </c>
      <c r="N270" s="302">
        <v>0.13559473159143201</v>
      </c>
      <c r="O270" s="302">
        <f t="shared" si="121"/>
        <v>4.4270253865914206</v>
      </c>
    </row>
    <row r="271" spans="1:15" s="236" customFormat="1" x14ac:dyDescent="0.2">
      <c r="A271" s="237" t="str">
        <f>name!E$11</f>
        <v>Process, plant and machine operatives</v>
      </c>
      <c r="B271" s="302">
        <v>0.26301468019755264</v>
      </c>
      <c r="C271" s="302">
        <v>3.5388249130721035E-2</v>
      </c>
      <c r="D271" s="302">
        <v>5.0510518898805187E-2</v>
      </c>
      <c r="E271" s="302">
        <f t="shared" si="119"/>
        <v>0.34891344822707887</v>
      </c>
      <c r="F271" s="303"/>
      <c r="G271" s="302">
        <v>0.25388144035869209</v>
      </c>
      <c r="H271" s="302">
        <v>7.7772661662606365E-2</v>
      </c>
      <c r="I271" s="302">
        <v>6.3966045655630549E-2</v>
      </c>
      <c r="J271" s="302">
        <f t="shared" si="122"/>
        <v>0.39562014767692899</v>
      </c>
      <c r="K271" s="303"/>
      <c r="L271" s="302">
        <v>0.23620396864096671</v>
      </c>
      <c r="M271" s="302">
        <v>8.9194447140956645E-2</v>
      </c>
      <c r="N271" s="302">
        <v>0.120092730125652</v>
      </c>
      <c r="O271" s="302">
        <f t="shared" si="121"/>
        <v>0.44549114590757533</v>
      </c>
    </row>
    <row r="272" spans="1:15" s="236" customFormat="1" x14ac:dyDescent="0.2">
      <c r="A272" s="237" t="str">
        <f>name!E$12</f>
        <v>Elementary occupations</v>
      </c>
      <c r="B272" s="302">
        <v>0.41668559846594883</v>
      </c>
      <c r="C272" s="302">
        <v>0.37642756795844901</v>
      </c>
      <c r="D272" s="302">
        <v>1.1777146420857663</v>
      </c>
      <c r="E272" s="302">
        <f t="shared" si="119"/>
        <v>1.970827808510164</v>
      </c>
      <c r="F272" s="303"/>
      <c r="G272" s="302">
        <v>0.39912698900404892</v>
      </c>
      <c r="H272" s="302">
        <v>0.38772196163724687</v>
      </c>
      <c r="I272" s="302">
        <v>1.1269188819242129</v>
      </c>
      <c r="J272" s="302">
        <f t="shared" si="122"/>
        <v>1.9137678325655085</v>
      </c>
      <c r="K272" s="303"/>
      <c r="L272" s="302">
        <v>0.34848184381872271</v>
      </c>
      <c r="M272" s="302">
        <v>0.30969380102999777</v>
      </c>
      <c r="N272" s="302">
        <v>1.4114589045367747</v>
      </c>
      <c r="O272" s="302">
        <f t="shared" si="121"/>
        <v>2.0696345493854951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16.092138119584487</v>
      </c>
      <c r="C274" s="311">
        <f t="shared" ref="C274:E274" si="123">SUM(C264:C272)</f>
        <v>6.58526899011511</v>
      </c>
      <c r="D274" s="311">
        <f t="shared" si="123"/>
        <v>3.5655928903004068</v>
      </c>
      <c r="E274" s="311">
        <f t="shared" si="123"/>
        <v>26.243000000000006</v>
      </c>
      <c r="F274" s="311"/>
      <c r="G274" s="311">
        <f t="shared" ref="G274:J274" si="124">SUM(G264:G272)</f>
        <v>18.176201259024381</v>
      </c>
      <c r="H274" s="311">
        <f t="shared" si="124"/>
        <v>9.514119661677924</v>
      </c>
      <c r="I274" s="311">
        <f t="shared" si="124"/>
        <v>3.358679079297711</v>
      </c>
      <c r="J274" s="311">
        <f t="shared" si="124"/>
        <v>31.049000000000017</v>
      </c>
      <c r="K274" s="311"/>
      <c r="L274" s="311">
        <f t="shared" ref="L274:O274" si="125">SUM(L264:L272)</f>
        <v>21.133842180078258</v>
      </c>
      <c r="M274" s="311">
        <f t="shared" si="125"/>
        <v>9.7363862746963665</v>
      </c>
      <c r="N274" s="311">
        <f t="shared" si="125"/>
        <v>4.0957715452253582</v>
      </c>
      <c r="O274" s="311">
        <f t="shared" si="125"/>
        <v>34.965999999999987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10.499212327807228</v>
      </c>
      <c r="C281" s="302">
        <v>2.0005845393218147</v>
      </c>
      <c r="D281" s="302">
        <v>2.1882750392436665</v>
      </c>
      <c r="E281" s="302">
        <f>SUM(B281:D281)</f>
        <v>14.688071906372709</v>
      </c>
      <c r="F281" s="303"/>
      <c r="G281" s="302">
        <v>10.109814288795668</v>
      </c>
      <c r="H281" s="302">
        <v>2.6988084145844802</v>
      </c>
      <c r="I281" s="302">
        <v>3.3783655407417754</v>
      </c>
      <c r="J281" s="302">
        <f>SUM(G281:I281)</f>
        <v>16.186988244121924</v>
      </c>
      <c r="K281" s="303"/>
      <c r="L281" s="302">
        <v>10.760967718457715</v>
      </c>
      <c r="M281" s="302">
        <v>3.623881176161579</v>
      </c>
      <c r="N281" s="302">
        <v>3.8175449564699999</v>
      </c>
      <c r="O281" s="302">
        <f>SUM(L281:N281)</f>
        <v>18.202393851089294</v>
      </c>
    </row>
    <row r="282" spans="1:15" s="236" customFormat="1" x14ac:dyDescent="0.2">
      <c r="A282" s="237" t="str">
        <f>name!E$5</f>
        <v>Professional occupations</v>
      </c>
      <c r="B282" s="302">
        <v>28.611193800015371</v>
      </c>
      <c r="C282" s="302">
        <v>3.5723793720402517</v>
      </c>
      <c r="D282" s="302">
        <v>10.138042668431394</v>
      </c>
      <c r="E282" s="302">
        <f t="shared" ref="E282:E289" si="126">SUM(B282:D282)</f>
        <v>42.32161584048702</v>
      </c>
      <c r="F282" s="303"/>
      <c r="G282" s="302">
        <v>32.380117631209643</v>
      </c>
      <c r="H282" s="302">
        <v>4.8058052177267729</v>
      </c>
      <c r="I282" s="302">
        <v>14.361882291250353</v>
      </c>
      <c r="J282" s="302">
        <f t="shared" ref="J282:J284" si="127">SUM(G282:I282)</f>
        <v>51.547805140186767</v>
      </c>
      <c r="K282" s="303"/>
      <c r="L282" s="302">
        <v>39.240242155497121</v>
      </c>
      <c r="M282" s="302">
        <v>6.3625230855714685</v>
      </c>
      <c r="N282" s="302">
        <v>14.488699313266478</v>
      </c>
      <c r="O282" s="302">
        <f t="shared" ref="O282:O289" si="128">SUM(L282:N282)</f>
        <v>60.091464554335069</v>
      </c>
    </row>
    <row r="283" spans="1:15" s="236" customFormat="1" x14ac:dyDescent="0.2">
      <c r="A283" s="237" t="str">
        <f>name!E$6</f>
        <v>Associate professional occupations</v>
      </c>
      <c r="B283" s="302">
        <v>16.296052429429093</v>
      </c>
      <c r="C283" s="302">
        <v>3.4654851592942415</v>
      </c>
      <c r="D283" s="302">
        <v>4.713178375292804</v>
      </c>
      <c r="E283" s="302">
        <f t="shared" si="126"/>
        <v>24.474715964016141</v>
      </c>
      <c r="F283" s="303"/>
      <c r="G283" s="302">
        <v>16.264108441147446</v>
      </c>
      <c r="H283" s="302">
        <v>3.8891869091484885</v>
      </c>
      <c r="I283" s="302">
        <v>5.4596073927290165</v>
      </c>
      <c r="J283" s="302">
        <f t="shared" si="127"/>
        <v>25.61290274302495</v>
      </c>
      <c r="K283" s="303"/>
      <c r="L283" s="302">
        <v>16.375368760416652</v>
      </c>
      <c r="M283" s="302">
        <v>4.5898107498284091</v>
      </c>
      <c r="N283" s="302">
        <v>6.0120628593047272</v>
      </c>
      <c r="O283" s="302">
        <f t="shared" si="128"/>
        <v>26.977242369549788</v>
      </c>
    </row>
    <row r="284" spans="1:15" s="236" customFormat="1" x14ac:dyDescent="0.2">
      <c r="A284" s="237" t="str">
        <f>name!E$7</f>
        <v>Administrative and secretarial occupations</v>
      </c>
      <c r="B284" s="302">
        <v>16.633643572726601</v>
      </c>
      <c r="C284" s="302">
        <v>13.1785366153909</v>
      </c>
      <c r="D284" s="302">
        <v>3.1300864332684033</v>
      </c>
      <c r="E284" s="302">
        <f t="shared" si="126"/>
        <v>32.942266621385905</v>
      </c>
      <c r="F284" s="303"/>
      <c r="G284" s="302">
        <v>13.64624037267131</v>
      </c>
      <c r="H284" s="302">
        <v>11.968668040527453</v>
      </c>
      <c r="I284" s="302">
        <v>2.2350546822837436</v>
      </c>
      <c r="J284" s="302">
        <f t="shared" si="127"/>
        <v>27.849963095482504</v>
      </c>
      <c r="K284" s="303"/>
      <c r="L284" s="302">
        <v>11.609004195165602</v>
      </c>
      <c r="M284" s="302">
        <v>11.407145457606402</v>
      </c>
      <c r="N284" s="302">
        <v>2.6217184689865656</v>
      </c>
      <c r="O284" s="302">
        <f t="shared" si="128"/>
        <v>25.637868121758569</v>
      </c>
    </row>
    <row r="285" spans="1:15" s="236" customFormat="1" x14ac:dyDescent="0.2">
      <c r="A285" s="237" t="str">
        <f>name!E$8</f>
        <v>Skilled trades occupations</v>
      </c>
      <c r="B285" s="302">
        <v>1.8891558585847414</v>
      </c>
      <c r="C285" s="302">
        <v>0.53164874654845817</v>
      </c>
      <c r="D285" s="302">
        <v>0.63793725623989639</v>
      </c>
      <c r="E285" s="302">
        <f t="shared" si="126"/>
        <v>3.0587418613730959</v>
      </c>
      <c r="F285" s="303"/>
      <c r="G285" s="302">
        <v>1.3446597400440736</v>
      </c>
      <c r="H285" s="302">
        <v>0.29367332584252182</v>
      </c>
      <c r="I285" s="302">
        <v>0.75129696803550661</v>
      </c>
      <c r="J285" s="302">
        <f>SUM(G285:I285)</f>
        <v>2.3896300339221019</v>
      </c>
      <c r="K285" s="303"/>
      <c r="L285" s="302">
        <v>1.0957550456832057</v>
      </c>
      <c r="M285" s="302">
        <v>0.41485558182834575</v>
      </c>
      <c r="N285" s="302">
        <v>0.85737892725409059</v>
      </c>
      <c r="O285" s="302">
        <f t="shared" si="128"/>
        <v>2.367989554765642</v>
      </c>
    </row>
    <row r="286" spans="1:15" s="236" customFormat="1" x14ac:dyDescent="0.2">
      <c r="A286" s="237" t="str">
        <f>name!E$9</f>
        <v>Caring, leisure and other service occupations</v>
      </c>
      <c r="B286" s="302">
        <v>0.99031514697506984</v>
      </c>
      <c r="C286" s="302">
        <v>0.4728411460331704</v>
      </c>
      <c r="D286" s="302">
        <v>0.79116234591521717</v>
      </c>
      <c r="E286" s="302">
        <f t="shared" si="126"/>
        <v>2.2543186389234573</v>
      </c>
      <c r="F286" s="303"/>
      <c r="G286" s="302">
        <v>1.0790402077248504</v>
      </c>
      <c r="H286" s="302">
        <v>0.73108476779983378</v>
      </c>
      <c r="I286" s="302">
        <v>0.77941797763597487</v>
      </c>
      <c r="J286" s="302">
        <f t="shared" ref="J286:J289" si="129">SUM(G286:I286)</f>
        <v>2.5895429531606591</v>
      </c>
      <c r="K286" s="303"/>
      <c r="L286" s="302">
        <v>1.286245510736763</v>
      </c>
      <c r="M286" s="302">
        <v>0.95600752152226831</v>
      </c>
      <c r="N286" s="302">
        <v>1.3321115416034794</v>
      </c>
      <c r="O286" s="302">
        <f t="shared" si="128"/>
        <v>3.5743645738625105</v>
      </c>
    </row>
    <row r="287" spans="1:15" s="236" customFormat="1" x14ac:dyDescent="0.2">
      <c r="A287" s="237" t="str">
        <f>name!E$10</f>
        <v>Sales and customer service occupations</v>
      </c>
      <c r="B287" s="302">
        <v>3.5279065658135274</v>
      </c>
      <c r="C287" s="302">
        <v>2.4162772585806307</v>
      </c>
      <c r="D287" s="302">
        <v>0.86627824077305426</v>
      </c>
      <c r="E287" s="302">
        <f t="shared" si="126"/>
        <v>6.8104620651672123</v>
      </c>
      <c r="F287" s="303"/>
      <c r="G287" s="302">
        <v>2.7382622670581731</v>
      </c>
      <c r="H287" s="302">
        <v>2.1658483567398608</v>
      </c>
      <c r="I287" s="302">
        <v>0.63416721625050021</v>
      </c>
      <c r="J287" s="302">
        <f t="shared" si="129"/>
        <v>5.5382778400485337</v>
      </c>
      <c r="K287" s="303"/>
      <c r="L287" s="302">
        <v>3.1648748293105138</v>
      </c>
      <c r="M287" s="302">
        <v>2.9118654170491345</v>
      </c>
      <c r="N287" s="302">
        <v>0.6244356264086498</v>
      </c>
      <c r="O287" s="302">
        <f t="shared" si="128"/>
        <v>6.7011758727682977</v>
      </c>
    </row>
    <row r="288" spans="1:15" s="236" customFormat="1" x14ac:dyDescent="0.2">
      <c r="A288" s="237" t="str">
        <f>name!E$11</f>
        <v>Process, plant and machine operatives</v>
      </c>
      <c r="B288" s="302">
        <v>1.0959666893013125</v>
      </c>
      <c r="C288" s="302">
        <v>0.37131049127562388</v>
      </c>
      <c r="D288" s="302">
        <v>0.23036027563482261</v>
      </c>
      <c r="E288" s="302">
        <f t="shared" si="126"/>
        <v>1.6976374562117589</v>
      </c>
      <c r="F288" s="303"/>
      <c r="G288" s="302">
        <v>0.71174293706682845</v>
      </c>
      <c r="H288" s="302">
        <v>0.30190018860028062</v>
      </c>
      <c r="I288" s="302">
        <v>0.35065423722925493</v>
      </c>
      <c r="J288" s="302">
        <f t="shared" si="129"/>
        <v>1.3642973628963639</v>
      </c>
      <c r="K288" s="303"/>
      <c r="L288" s="302">
        <v>0.57516775575969215</v>
      </c>
      <c r="M288" s="302">
        <v>0.37237961015734489</v>
      </c>
      <c r="N288" s="302">
        <v>0.48057225401658804</v>
      </c>
      <c r="O288" s="302">
        <f t="shared" si="128"/>
        <v>1.428119619933625</v>
      </c>
    </row>
    <row r="289" spans="1:15" s="236" customFormat="1" x14ac:dyDescent="0.2">
      <c r="A289" s="237" t="str">
        <f>name!E$12</f>
        <v>Elementary occupations</v>
      </c>
      <c r="B289" s="302">
        <v>2.0660743187825545</v>
      </c>
      <c r="C289" s="302">
        <v>1.1193996539647564</v>
      </c>
      <c r="D289" s="302">
        <v>2.4696956733153472</v>
      </c>
      <c r="E289" s="302">
        <f t="shared" si="126"/>
        <v>5.6551696460626584</v>
      </c>
      <c r="F289" s="303"/>
      <c r="G289" s="302">
        <v>1.3957091121556482</v>
      </c>
      <c r="H289" s="302">
        <v>0.97328015237736243</v>
      </c>
      <c r="I289" s="302">
        <v>1.8916033226232978</v>
      </c>
      <c r="J289" s="302">
        <f t="shared" si="129"/>
        <v>4.2605925871563084</v>
      </c>
      <c r="K289" s="303"/>
      <c r="L289" s="302">
        <v>0.98668221590903737</v>
      </c>
      <c r="M289" s="302">
        <v>0.86039914297480458</v>
      </c>
      <c r="N289" s="302">
        <v>2.7873001230533698</v>
      </c>
      <c r="O289" s="302">
        <f t="shared" si="128"/>
        <v>4.6343814819372113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81.609520709435486</v>
      </c>
      <c r="C291" s="311">
        <f t="shared" ref="C291:E291" si="130">SUM(C281:C289)</f>
        <v>27.12846298244985</v>
      </c>
      <c r="D291" s="311">
        <f t="shared" si="130"/>
        <v>25.165016308114605</v>
      </c>
      <c r="E291" s="311">
        <f t="shared" si="130"/>
        <v>133.90299999999996</v>
      </c>
      <c r="F291" s="311"/>
      <c r="G291" s="311">
        <f t="shared" ref="G291:J291" si="131">SUM(G281:G289)</f>
        <v>79.669694997873648</v>
      </c>
      <c r="H291" s="311">
        <f t="shared" si="131"/>
        <v>27.828255373347059</v>
      </c>
      <c r="I291" s="311">
        <f t="shared" si="131"/>
        <v>29.842049628779421</v>
      </c>
      <c r="J291" s="311">
        <f t="shared" si="131"/>
        <v>137.34000000000012</v>
      </c>
      <c r="K291" s="311"/>
      <c r="L291" s="311">
        <f t="shared" ref="L291:O291" si="132">SUM(L281:L289)</f>
        <v>85.094308186936303</v>
      </c>
      <c r="M291" s="311">
        <f t="shared" si="132"/>
        <v>31.498867742699758</v>
      </c>
      <c r="N291" s="311">
        <f t="shared" si="132"/>
        <v>33.021824070363948</v>
      </c>
      <c r="O291" s="311">
        <f t="shared" si="132"/>
        <v>149.61500000000001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7.5581213899068862</v>
      </c>
      <c r="C298" s="302">
        <v>1.7404741404111368</v>
      </c>
      <c r="D298" s="302">
        <v>0.67848329850684552</v>
      </c>
      <c r="E298" s="302">
        <f>SUM(B298:D298)</f>
        <v>9.9770788288248689</v>
      </c>
      <c r="F298" s="303"/>
      <c r="G298" s="302">
        <v>9.8410361788820673</v>
      </c>
      <c r="H298" s="302">
        <v>2.5026511672902965</v>
      </c>
      <c r="I298" s="302">
        <v>0.52314399166859404</v>
      </c>
      <c r="J298" s="302">
        <f>SUM(G298:I298)</f>
        <v>12.866831337840956</v>
      </c>
      <c r="K298" s="303"/>
      <c r="L298" s="302">
        <v>11.74002100780281</v>
      </c>
      <c r="M298" s="302">
        <v>2.8813027244142249</v>
      </c>
      <c r="N298" s="302">
        <v>0.4526574766085032</v>
      </c>
      <c r="O298" s="302">
        <f>SUM(L298:N298)</f>
        <v>15.073981208825536</v>
      </c>
    </row>
    <row r="299" spans="1:15" s="236" customFormat="1" x14ac:dyDescent="0.2">
      <c r="A299" s="237" t="str">
        <f>name!E$5</f>
        <v>Professional occupations</v>
      </c>
      <c r="B299" s="302">
        <v>8.7846337492051045</v>
      </c>
      <c r="C299" s="302">
        <v>2.7483374494260375</v>
      </c>
      <c r="D299" s="302">
        <v>0.87506431430578391</v>
      </c>
      <c r="E299" s="302">
        <f t="shared" ref="E299:E306" si="133">SUM(B299:D299)</f>
        <v>12.408035512936925</v>
      </c>
      <c r="F299" s="303"/>
      <c r="G299" s="302">
        <v>13.150716953953557</v>
      </c>
      <c r="H299" s="302">
        <v>3.9932953646616633</v>
      </c>
      <c r="I299" s="302">
        <v>0.5842912576590823</v>
      </c>
      <c r="J299" s="302">
        <f t="shared" ref="J299:J301" si="134">SUM(G299:I299)</f>
        <v>17.728303576274303</v>
      </c>
      <c r="K299" s="303"/>
      <c r="L299" s="302">
        <v>17.379707965961252</v>
      </c>
      <c r="M299" s="302">
        <v>5.2917896472086214</v>
      </c>
      <c r="N299" s="302">
        <v>0.43175439983261754</v>
      </c>
      <c r="O299" s="302">
        <f t="shared" ref="O299:O306" si="135">SUM(L299:N299)</f>
        <v>23.103252013002489</v>
      </c>
    </row>
    <row r="300" spans="1:15" s="236" customFormat="1" x14ac:dyDescent="0.2">
      <c r="A300" s="237" t="str">
        <f>name!E$6</f>
        <v>Associate professional occupations</v>
      </c>
      <c r="B300" s="302">
        <v>12.411896280007921</v>
      </c>
      <c r="C300" s="302">
        <v>3.8358159916584045</v>
      </c>
      <c r="D300" s="302">
        <v>2.0023712000132377</v>
      </c>
      <c r="E300" s="302">
        <f t="shared" si="133"/>
        <v>18.250083471679563</v>
      </c>
      <c r="F300" s="303"/>
      <c r="G300" s="302">
        <v>16.701195267233182</v>
      </c>
      <c r="H300" s="302">
        <v>4.798735130453788</v>
      </c>
      <c r="I300" s="302">
        <v>1.3831692238672231</v>
      </c>
      <c r="J300" s="302">
        <f t="shared" si="134"/>
        <v>22.883099621554194</v>
      </c>
      <c r="K300" s="303"/>
      <c r="L300" s="302">
        <v>17.764129027144481</v>
      </c>
      <c r="M300" s="302">
        <v>5.4439105875920228</v>
      </c>
      <c r="N300" s="302">
        <v>1.2135265084085671</v>
      </c>
      <c r="O300" s="302">
        <f t="shared" si="135"/>
        <v>24.42156612314507</v>
      </c>
    </row>
    <row r="301" spans="1:15" s="236" customFormat="1" x14ac:dyDescent="0.2">
      <c r="A301" s="237" t="str">
        <f>name!E$7</f>
        <v>Administrative and secretarial occupations</v>
      </c>
      <c r="B301" s="302">
        <v>12.025092873908545</v>
      </c>
      <c r="C301" s="302">
        <v>9.1151642302935318</v>
      </c>
      <c r="D301" s="302">
        <v>0.17451287655960618</v>
      </c>
      <c r="E301" s="302">
        <f t="shared" si="133"/>
        <v>21.314769980761685</v>
      </c>
      <c r="F301" s="303"/>
      <c r="G301" s="302">
        <v>14.5718236606535</v>
      </c>
      <c r="H301" s="302">
        <v>9.9506744337596409</v>
      </c>
      <c r="I301" s="302">
        <v>0.11810932219884342</v>
      </c>
      <c r="J301" s="302">
        <f t="shared" si="134"/>
        <v>24.640607416611985</v>
      </c>
      <c r="K301" s="303"/>
      <c r="L301" s="302">
        <v>14.344722654414692</v>
      </c>
      <c r="M301" s="302">
        <v>9.505489323440413</v>
      </c>
      <c r="N301" s="302">
        <v>0.11896749265303426</v>
      </c>
      <c r="O301" s="302">
        <f t="shared" si="135"/>
        <v>23.969179470508138</v>
      </c>
    </row>
    <row r="302" spans="1:15" s="236" customFormat="1" x14ac:dyDescent="0.2">
      <c r="A302" s="237" t="str">
        <f>name!E$8</f>
        <v>Skilled trades occupations</v>
      </c>
      <c r="B302" s="302">
        <v>1.9319522510691491</v>
      </c>
      <c r="C302" s="302">
        <v>1.2024128629203255</v>
      </c>
      <c r="D302" s="302">
        <v>0.98481734968007506</v>
      </c>
      <c r="E302" s="302">
        <f t="shared" si="133"/>
        <v>4.1191824636695493</v>
      </c>
      <c r="F302" s="303"/>
      <c r="G302" s="302">
        <v>1.7937839893565706</v>
      </c>
      <c r="H302" s="302">
        <v>0.83683261273027865</v>
      </c>
      <c r="I302" s="302">
        <v>0.50102146749866272</v>
      </c>
      <c r="J302" s="302">
        <f>SUM(G302:I302)</f>
        <v>3.1316380695855117</v>
      </c>
      <c r="K302" s="303"/>
      <c r="L302" s="302">
        <v>1.7386190355605922</v>
      </c>
      <c r="M302" s="302">
        <v>1.0838994008973655</v>
      </c>
      <c r="N302" s="302">
        <v>0.36396496185712079</v>
      </c>
      <c r="O302" s="302">
        <f t="shared" si="135"/>
        <v>3.1864833983150782</v>
      </c>
    </row>
    <row r="303" spans="1:15" s="236" customFormat="1" x14ac:dyDescent="0.2">
      <c r="A303" s="237" t="str">
        <f>name!E$9</f>
        <v>Caring, leisure and other service occupations</v>
      </c>
      <c r="B303" s="302">
        <v>4.7302158932440701</v>
      </c>
      <c r="C303" s="302">
        <v>5.4570310825274504</v>
      </c>
      <c r="D303" s="302">
        <v>0.62993232929851817</v>
      </c>
      <c r="E303" s="302">
        <f t="shared" si="133"/>
        <v>10.817179305070038</v>
      </c>
      <c r="F303" s="303"/>
      <c r="G303" s="302">
        <v>5.7173291330046672</v>
      </c>
      <c r="H303" s="302">
        <v>5.9745393013751737</v>
      </c>
      <c r="I303" s="302">
        <v>0.69409681374802501</v>
      </c>
      <c r="J303" s="302">
        <f t="shared" ref="J303:J306" si="136">SUM(G303:I303)</f>
        <v>12.385965248127867</v>
      </c>
      <c r="K303" s="303"/>
      <c r="L303" s="302">
        <v>7.5023454448678493</v>
      </c>
      <c r="M303" s="302">
        <v>7.1710636711106028</v>
      </c>
      <c r="N303" s="302">
        <v>0.9242401453157888</v>
      </c>
      <c r="O303" s="302">
        <f t="shared" si="135"/>
        <v>15.59764926129424</v>
      </c>
    </row>
    <row r="304" spans="1:15" s="236" customFormat="1" x14ac:dyDescent="0.2">
      <c r="A304" s="237" t="str">
        <f>name!E$10</f>
        <v>Sales and customer service occupations</v>
      </c>
      <c r="B304" s="302">
        <v>8.3336588553665614</v>
      </c>
      <c r="C304" s="302">
        <v>5.8500502479278769</v>
      </c>
      <c r="D304" s="302">
        <v>0.41053800902931625</v>
      </c>
      <c r="E304" s="302">
        <f t="shared" si="133"/>
        <v>14.594247112323755</v>
      </c>
      <c r="F304" s="303"/>
      <c r="G304" s="302">
        <v>9.5517340371244543</v>
      </c>
      <c r="H304" s="302">
        <v>5.778006329513909</v>
      </c>
      <c r="I304" s="302">
        <v>0.22319759948012077</v>
      </c>
      <c r="J304" s="302">
        <f t="shared" si="136"/>
        <v>15.552937966118485</v>
      </c>
      <c r="K304" s="303"/>
      <c r="L304" s="302">
        <v>11.814150027085402</v>
      </c>
      <c r="M304" s="302">
        <v>9.1544376015571203</v>
      </c>
      <c r="N304" s="302">
        <v>0.16038913947754727</v>
      </c>
      <c r="O304" s="302">
        <f t="shared" si="135"/>
        <v>21.128976768120072</v>
      </c>
    </row>
    <row r="305" spans="1:15" s="236" customFormat="1" x14ac:dyDescent="0.2">
      <c r="A305" s="237" t="str">
        <f>name!E$11</f>
        <v>Process, plant and machine operatives</v>
      </c>
      <c r="B305" s="302">
        <v>3.8398400954894147</v>
      </c>
      <c r="C305" s="302">
        <v>2.7014467843917926</v>
      </c>
      <c r="D305" s="302">
        <v>0.31674281163634882</v>
      </c>
      <c r="E305" s="302">
        <f t="shared" si="133"/>
        <v>6.8580296915175563</v>
      </c>
      <c r="F305" s="303"/>
      <c r="G305" s="302">
        <v>3.3951845440678308</v>
      </c>
      <c r="H305" s="302">
        <v>2.4912688487743511</v>
      </c>
      <c r="I305" s="302">
        <v>0.24616384659516746</v>
      </c>
      <c r="J305" s="302">
        <f t="shared" si="136"/>
        <v>6.1326172394373488</v>
      </c>
      <c r="K305" s="303"/>
      <c r="L305" s="302">
        <v>3.1647487897713669</v>
      </c>
      <c r="M305" s="302">
        <v>2.8187684336807242</v>
      </c>
      <c r="N305" s="302">
        <v>0.27315092661127144</v>
      </c>
      <c r="O305" s="302">
        <f t="shared" si="135"/>
        <v>6.256668150063363</v>
      </c>
    </row>
    <row r="306" spans="1:15" s="236" customFormat="1" x14ac:dyDescent="0.2">
      <c r="A306" s="237" t="str">
        <f>name!E$12</f>
        <v>Elementary occupations</v>
      </c>
      <c r="B306" s="302">
        <v>17.082502466938607</v>
      </c>
      <c r="C306" s="302">
        <v>16.262317179288445</v>
      </c>
      <c r="D306" s="302">
        <v>8.2465739869890555</v>
      </c>
      <c r="E306" s="302">
        <f t="shared" si="133"/>
        <v>41.591393633216107</v>
      </c>
      <c r="F306" s="303"/>
      <c r="G306" s="302">
        <v>17.053920176901475</v>
      </c>
      <c r="H306" s="302">
        <v>14.333968183947276</v>
      </c>
      <c r="I306" s="302">
        <v>8.4821111636002851</v>
      </c>
      <c r="J306" s="302">
        <f t="shared" si="136"/>
        <v>39.869999524449035</v>
      </c>
      <c r="K306" s="303"/>
      <c r="L306" s="302">
        <v>19.587651892235261</v>
      </c>
      <c r="M306" s="302">
        <v>11.840607352404749</v>
      </c>
      <c r="N306" s="302">
        <v>10.31598436208591</v>
      </c>
      <c r="O306" s="302">
        <f t="shared" si="135"/>
        <v>41.744243606725917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76.69791385513625</v>
      </c>
      <c r="C308" s="311">
        <f t="shared" ref="C308:E308" si="137">SUM(C298:C306)</f>
        <v>48.913049968845002</v>
      </c>
      <c r="D308" s="311">
        <f t="shared" si="137"/>
        <v>14.319036176018788</v>
      </c>
      <c r="E308" s="311">
        <f t="shared" si="137"/>
        <v>139.93000000000004</v>
      </c>
      <c r="F308" s="311"/>
      <c r="G308" s="311">
        <f t="shared" ref="G308:J308" si="138">SUM(G298:G306)</f>
        <v>91.776723941177295</v>
      </c>
      <c r="H308" s="311">
        <f t="shared" si="138"/>
        <v>50.659971372506384</v>
      </c>
      <c r="I308" s="311">
        <f t="shared" si="138"/>
        <v>12.755304686316004</v>
      </c>
      <c r="J308" s="311">
        <f t="shared" si="138"/>
        <v>155.19199999999969</v>
      </c>
      <c r="K308" s="311"/>
      <c r="L308" s="311">
        <f t="shared" ref="L308:O308" si="139">SUM(L298:L306)</f>
        <v>105.0360958448437</v>
      </c>
      <c r="M308" s="311">
        <f t="shared" si="139"/>
        <v>55.191268742305837</v>
      </c>
      <c r="N308" s="311">
        <f t="shared" si="139"/>
        <v>14.254635412850361</v>
      </c>
      <c r="O308" s="311">
        <f t="shared" si="139"/>
        <v>174.48199999999991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3.0594874719225054</v>
      </c>
      <c r="C315" s="302">
        <v>0.88119048830664726</v>
      </c>
      <c r="D315" s="302">
        <v>0.63245430992475005</v>
      </c>
      <c r="E315" s="302">
        <f>SUM(B315:D315)</f>
        <v>4.573132270153903</v>
      </c>
      <c r="F315" s="303"/>
      <c r="G315" s="302">
        <v>3.4413529965997549</v>
      </c>
      <c r="H315" s="302">
        <v>1.1463563496323688</v>
      </c>
      <c r="I315" s="302">
        <v>0.13087365651446034</v>
      </c>
      <c r="J315" s="302">
        <f>SUM(G315:I315)</f>
        <v>4.718583002746584</v>
      </c>
      <c r="K315" s="303"/>
      <c r="L315" s="302">
        <v>3.4655232738241786</v>
      </c>
      <c r="M315" s="302">
        <v>1.4704898991635036</v>
      </c>
      <c r="N315" s="302">
        <v>0.18362382455884349</v>
      </c>
      <c r="O315" s="302">
        <f>SUM(L315:N315)</f>
        <v>5.1196369975465252</v>
      </c>
    </row>
    <row r="316" spans="1:15" s="236" customFormat="1" x14ac:dyDescent="0.2">
      <c r="A316" s="237" t="str">
        <f>name!E$5</f>
        <v>Professional occupations</v>
      </c>
      <c r="B316" s="302">
        <v>6.8787047564003627</v>
      </c>
      <c r="C316" s="302">
        <v>3.0248150356004841</v>
      </c>
      <c r="D316" s="302">
        <v>1.4535654409524081</v>
      </c>
      <c r="E316" s="302">
        <f t="shared" ref="E316:E323" si="140">SUM(B316:D316)</f>
        <v>11.357085232953255</v>
      </c>
      <c r="F316" s="303"/>
      <c r="G316" s="302">
        <v>8.8582749301918682</v>
      </c>
      <c r="H316" s="302">
        <v>3.6597565732088997</v>
      </c>
      <c r="I316" s="302">
        <v>0.51572634801722261</v>
      </c>
      <c r="J316" s="302">
        <f t="shared" ref="J316:J318" si="141">SUM(G316:I316)</f>
        <v>13.03375785141799</v>
      </c>
      <c r="K316" s="303"/>
      <c r="L316" s="302">
        <v>10.164441231870983</v>
      </c>
      <c r="M316" s="302">
        <v>4.9597845322752168</v>
      </c>
      <c r="N316" s="302">
        <v>0.53945099647482342</v>
      </c>
      <c r="O316" s="302">
        <f t="shared" ref="O316:O323" si="142">SUM(L316:N316)</f>
        <v>15.663676760621023</v>
      </c>
    </row>
    <row r="317" spans="1:15" s="236" customFormat="1" x14ac:dyDescent="0.2">
      <c r="A317" s="237" t="str">
        <f>name!E$6</f>
        <v>Associate professional occupations</v>
      </c>
      <c r="B317" s="302">
        <v>13.580446949320372</v>
      </c>
      <c r="C317" s="302">
        <v>3.4590145485750847</v>
      </c>
      <c r="D317" s="302">
        <v>1.1255434299422742</v>
      </c>
      <c r="E317" s="302">
        <f t="shared" si="140"/>
        <v>18.165004927837728</v>
      </c>
      <c r="F317" s="303"/>
      <c r="G317" s="302">
        <v>15.576015776601086</v>
      </c>
      <c r="H317" s="302">
        <v>3.5193682672291136</v>
      </c>
      <c r="I317" s="302">
        <v>0.23871192449919748</v>
      </c>
      <c r="J317" s="302">
        <f t="shared" si="141"/>
        <v>19.334095968329397</v>
      </c>
      <c r="K317" s="303"/>
      <c r="L317" s="302">
        <v>18.095568747613715</v>
      </c>
      <c r="M317" s="302">
        <v>4.3445830248239483</v>
      </c>
      <c r="N317" s="302">
        <v>0.28788191831591692</v>
      </c>
      <c r="O317" s="302">
        <f t="shared" si="142"/>
        <v>22.72803369075358</v>
      </c>
    </row>
    <row r="318" spans="1:15" s="236" customFormat="1" x14ac:dyDescent="0.2">
      <c r="A318" s="237" t="str">
        <f>name!E$7</f>
        <v>Administrative and secretarial occupations</v>
      </c>
      <c r="B318" s="302">
        <v>10.174538268987202</v>
      </c>
      <c r="C318" s="302">
        <v>10.30113319961997</v>
      </c>
      <c r="D318" s="302">
        <v>0.37379185693866196</v>
      </c>
      <c r="E318" s="302">
        <f t="shared" si="140"/>
        <v>20.849463325545837</v>
      </c>
      <c r="F318" s="303"/>
      <c r="G318" s="302">
        <v>9.9148867098288029</v>
      </c>
      <c r="H318" s="302">
        <v>8.9575194976370494</v>
      </c>
      <c r="I318" s="302">
        <v>9.9486685157656185E-2</v>
      </c>
      <c r="J318" s="302">
        <f t="shared" si="141"/>
        <v>18.971892892623508</v>
      </c>
      <c r="K318" s="303"/>
      <c r="L318" s="302">
        <v>6.8849773838343404</v>
      </c>
      <c r="M318" s="302">
        <v>7.783697744564452</v>
      </c>
      <c r="N318" s="302">
        <v>5.6294189346179108E-2</v>
      </c>
      <c r="O318" s="302">
        <f t="shared" si="142"/>
        <v>14.724969317744971</v>
      </c>
    </row>
    <row r="319" spans="1:15" s="236" customFormat="1" x14ac:dyDescent="0.2">
      <c r="A319" s="237" t="str">
        <f>name!E$8</f>
        <v>Skilled trades occupations</v>
      </c>
      <c r="B319" s="302">
        <v>0.87349884545932888</v>
      </c>
      <c r="C319" s="302">
        <v>0.10092927999229485</v>
      </c>
      <c r="D319" s="302">
        <v>0.56765549869188947</v>
      </c>
      <c r="E319" s="302">
        <f t="shared" si="140"/>
        <v>1.5420836241435132</v>
      </c>
      <c r="F319" s="303"/>
      <c r="G319" s="302">
        <v>0.71127643201717616</v>
      </c>
      <c r="H319" s="302">
        <v>7.5514148792363442E-2</v>
      </c>
      <c r="I319" s="302">
        <v>7.2861139897204127E-3</v>
      </c>
      <c r="J319" s="302">
        <f>SUM(G319:I319)</f>
        <v>0.79407669479926002</v>
      </c>
      <c r="K319" s="303"/>
      <c r="L319" s="302">
        <v>0.68990700156366924</v>
      </c>
      <c r="M319" s="302">
        <v>0.18895212020332533</v>
      </c>
      <c r="N319" s="302">
        <v>1.6395068352913537E-2</v>
      </c>
      <c r="O319" s="302">
        <f t="shared" si="142"/>
        <v>0.89525419011990803</v>
      </c>
    </row>
    <row r="320" spans="1:15" s="236" customFormat="1" x14ac:dyDescent="0.2">
      <c r="A320" s="237" t="str">
        <f>name!E$9</f>
        <v>Caring, leisure and other service occupations</v>
      </c>
      <c r="B320" s="302">
        <v>1.5027329113497292</v>
      </c>
      <c r="C320" s="302">
        <v>1.4554353857049775</v>
      </c>
      <c r="D320" s="302">
        <v>0.26037766263190187</v>
      </c>
      <c r="E320" s="302">
        <f t="shared" si="140"/>
        <v>3.2185459596866086</v>
      </c>
      <c r="F320" s="303"/>
      <c r="G320" s="302">
        <v>1.4668593791910125</v>
      </c>
      <c r="H320" s="302">
        <v>1.2990886779651674</v>
      </c>
      <c r="I320" s="302">
        <v>0.12849007887428712</v>
      </c>
      <c r="J320" s="302">
        <f t="shared" ref="J320:J323" si="143">SUM(G320:I320)</f>
        <v>2.8944381360304674</v>
      </c>
      <c r="K320" s="303"/>
      <c r="L320" s="302">
        <v>1.6689808550735765</v>
      </c>
      <c r="M320" s="302">
        <v>1.4752420146699168</v>
      </c>
      <c r="N320" s="302">
        <v>0.10612671048648931</v>
      </c>
      <c r="O320" s="302">
        <f t="shared" si="142"/>
        <v>3.2503495802299827</v>
      </c>
    </row>
    <row r="321" spans="1:15" s="236" customFormat="1" x14ac:dyDescent="0.2">
      <c r="A321" s="237" t="str">
        <f>name!E$10</f>
        <v>Sales and customer service occupations</v>
      </c>
      <c r="B321" s="302">
        <v>0.83018265912789291</v>
      </c>
      <c r="C321" s="302">
        <v>0.93295251600654006</v>
      </c>
      <c r="D321" s="302">
        <v>0.12533218922167266</v>
      </c>
      <c r="E321" s="302">
        <f t="shared" si="140"/>
        <v>1.8884673643561056</v>
      </c>
      <c r="F321" s="303"/>
      <c r="G321" s="302">
        <v>0.81864862604389077</v>
      </c>
      <c r="H321" s="302">
        <v>0.88254429886081087</v>
      </c>
      <c r="I321" s="302">
        <v>1.7921055217199729E-2</v>
      </c>
      <c r="J321" s="302">
        <f t="shared" si="143"/>
        <v>1.7191139801219013</v>
      </c>
      <c r="K321" s="303"/>
      <c r="L321" s="302">
        <v>0.94533924584337781</v>
      </c>
      <c r="M321" s="302">
        <v>1.2029812139462996</v>
      </c>
      <c r="N321" s="302">
        <v>2.4663483039678448E-2</v>
      </c>
      <c r="O321" s="302">
        <f t="shared" si="142"/>
        <v>2.1729839428293558</v>
      </c>
    </row>
    <row r="322" spans="1:15" s="236" customFormat="1" x14ac:dyDescent="0.2">
      <c r="A322" s="237" t="str">
        <f>name!E$11</f>
        <v>Process, plant and machine operatives</v>
      </c>
      <c r="B322" s="302">
        <v>0.71597053737549277</v>
      </c>
      <c r="C322" s="302">
        <v>0.24588597763412109</v>
      </c>
      <c r="D322" s="302">
        <v>8.0579596408005716E-2</v>
      </c>
      <c r="E322" s="302">
        <f t="shared" si="140"/>
        <v>1.0424361114176195</v>
      </c>
      <c r="F322" s="303"/>
      <c r="G322" s="302">
        <v>0.5446745092367824</v>
      </c>
      <c r="H322" s="302">
        <v>0.17277560444547027</v>
      </c>
      <c r="I322" s="302">
        <v>6.3431786692434017E-3</v>
      </c>
      <c r="J322" s="302">
        <f t="shared" si="143"/>
        <v>0.72379329235149603</v>
      </c>
      <c r="K322" s="303"/>
      <c r="L322" s="302">
        <v>0.57733864438896398</v>
      </c>
      <c r="M322" s="302">
        <v>0.22926081558380185</v>
      </c>
      <c r="N322" s="302">
        <v>7.34851871321557E-3</v>
      </c>
      <c r="O322" s="302">
        <f t="shared" si="142"/>
        <v>0.81394797868598145</v>
      </c>
    </row>
    <row r="323" spans="1:15" s="236" customFormat="1" x14ac:dyDescent="0.2">
      <c r="A323" s="237" t="str">
        <f>name!E$12</f>
        <v>Elementary occupations</v>
      </c>
      <c r="B323" s="302">
        <v>0.97751815541848353</v>
      </c>
      <c r="C323" s="302">
        <v>0.97513884957816732</v>
      </c>
      <c r="D323" s="302">
        <v>7.7124178908722349E-2</v>
      </c>
      <c r="E323" s="302">
        <f t="shared" si="140"/>
        <v>2.0297811839053734</v>
      </c>
      <c r="F323" s="303"/>
      <c r="G323" s="302">
        <v>0.79429722453150353</v>
      </c>
      <c r="H323" s="302">
        <v>0.67375999477535276</v>
      </c>
      <c r="I323" s="302">
        <v>1.0190962272475053E-2</v>
      </c>
      <c r="J323" s="302">
        <f t="shared" si="143"/>
        <v>1.4782481815793311</v>
      </c>
      <c r="K323" s="303"/>
      <c r="L323" s="302">
        <v>0.69371041545252377</v>
      </c>
      <c r="M323" s="302">
        <v>0.52492746905368082</v>
      </c>
      <c r="N323" s="302">
        <v>1.3509656962545188E-2</v>
      </c>
      <c r="O323" s="302">
        <f t="shared" si="142"/>
        <v>1.2321475414687497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38.593080555361375</v>
      </c>
      <c r="C325" s="311">
        <f t="shared" ref="C325:E325" si="144">SUM(C315:C323)</f>
        <v>21.376495281018286</v>
      </c>
      <c r="D325" s="311">
        <f t="shared" si="144"/>
        <v>4.6964241636202866</v>
      </c>
      <c r="E325" s="311">
        <f t="shared" si="144"/>
        <v>64.665999999999954</v>
      </c>
      <c r="F325" s="311"/>
      <c r="G325" s="311">
        <f t="shared" ref="G325:J325" si="145">SUM(G315:G323)</f>
        <v>42.126286584241882</v>
      </c>
      <c r="H325" s="311">
        <f t="shared" si="145"/>
        <v>20.386683412546596</v>
      </c>
      <c r="I325" s="311">
        <f t="shared" si="145"/>
        <v>1.1550300032114622</v>
      </c>
      <c r="J325" s="311">
        <f t="shared" si="145"/>
        <v>63.667999999999928</v>
      </c>
      <c r="K325" s="311"/>
      <c r="L325" s="311">
        <f t="shared" ref="L325:O325" si="146">SUM(L315:L323)</f>
        <v>43.185786799465326</v>
      </c>
      <c r="M325" s="311">
        <f t="shared" si="146"/>
        <v>22.179918834284145</v>
      </c>
      <c r="N325" s="311">
        <f t="shared" si="146"/>
        <v>1.2352943662506051</v>
      </c>
      <c r="O325" s="311">
        <f t="shared" si="146"/>
        <v>66.601000000000084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2.2752371391550779</v>
      </c>
      <c r="C332" s="302">
        <v>0.89412525111882768</v>
      </c>
      <c r="D332" s="302">
        <v>0.6537364936890101</v>
      </c>
      <c r="E332" s="302">
        <f>SUM(B332:D332)</f>
        <v>3.8230988839629156</v>
      </c>
      <c r="F332" s="303"/>
      <c r="G332" s="302">
        <v>2.3288738251799246</v>
      </c>
      <c r="H332" s="302">
        <v>1.0578914398824175</v>
      </c>
      <c r="I332" s="302">
        <v>0.7180045219645782</v>
      </c>
      <c r="J332" s="302">
        <f>SUM(G332:I332)</f>
        <v>4.1047697870269202</v>
      </c>
      <c r="K332" s="303"/>
      <c r="L332" s="302">
        <v>2.5649039267050746</v>
      </c>
      <c r="M332" s="302">
        <v>1.3669592099749019</v>
      </c>
      <c r="N332" s="302">
        <v>0.66330098528367665</v>
      </c>
      <c r="O332" s="302">
        <f>SUM(L332:N332)</f>
        <v>4.595164121963653</v>
      </c>
    </row>
    <row r="333" spans="1:15" s="236" customFormat="1" x14ac:dyDescent="0.2">
      <c r="A333" s="237" t="str">
        <f>name!E$5</f>
        <v>Professional occupations</v>
      </c>
      <c r="B333" s="302">
        <v>44.663282182365073</v>
      </c>
      <c r="C333" s="302">
        <v>23.146588034349243</v>
      </c>
      <c r="D333" s="302">
        <v>3.4004507101491153</v>
      </c>
      <c r="E333" s="302">
        <f t="shared" ref="E333:E340" si="147">SUM(B333:D333)</f>
        <v>71.210320926863432</v>
      </c>
      <c r="F333" s="303"/>
      <c r="G333" s="302">
        <v>48.804597365750219</v>
      </c>
      <c r="H333" s="302">
        <v>24.167151748980341</v>
      </c>
      <c r="I333" s="302">
        <v>4.324985871887975</v>
      </c>
      <c r="J333" s="302">
        <f t="shared" ref="J333:J335" si="148">SUM(G333:I333)</f>
        <v>77.296734986618532</v>
      </c>
      <c r="K333" s="303"/>
      <c r="L333" s="302">
        <v>57.137663939794237</v>
      </c>
      <c r="M333" s="302">
        <v>32.542070229098726</v>
      </c>
      <c r="N333" s="302">
        <v>4.0962754960858616</v>
      </c>
      <c r="O333" s="302">
        <f t="shared" ref="O333:O340" si="149">SUM(L333:N333)</f>
        <v>93.77600966497883</v>
      </c>
    </row>
    <row r="334" spans="1:15" s="236" customFormat="1" x14ac:dyDescent="0.2">
      <c r="A334" s="237" t="str">
        <f>name!E$6</f>
        <v>Associate professional occupations</v>
      </c>
      <c r="B334" s="302">
        <v>6.0887646462186531</v>
      </c>
      <c r="C334" s="302">
        <v>5.4666287219616612</v>
      </c>
      <c r="D334" s="302">
        <v>1.9083582437719602</v>
      </c>
      <c r="E334" s="302">
        <f t="shared" si="147"/>
        <v>13.463751611952276</v>
      </c>
      <c r="F334" s="303"/>
      <c r="G334" s="302">
        <v>6.5674320941542801</v>
      </c>
      <c r="H334" s="302">
        <v>5.5855494154394494</v>
      </c>
      <c r="I334" s="302">
        <v>1.7180529492758709</v>
      </c>
      <c r="J334" s="302">
        <f t="shared" si="148"/>
        <v>13.8710344588696</v>
      </c>
      <c r="K334" s="303"/>
      <c r="L334" s="302">
        <v>6.4308389848333452</v>
      </c>
      <c r="M334" s="302">
        <v>6.1222768616411338</v>
      </c>
      <c r="N334" s="302">
        <v>1.3690887877087135</v>
      </c>
      <c r="O334" s="302">
        <f t="shared" si="149"/>
        <v>13.922204634183194</v>
      </c>
    </row>
    <row r="335" spans="1:15" s="236" customFormat="1" x14ac:dyDescent="0.2">
      <c r="A335" s="237" t="str">
        <f>name!E$7</f>
        <v>Administrative and secretarial occupations</v>
      </c>
      <c r="B335" s="302">
        <v>3.4036247498343317</v>
      </c>
      <c r="C335" s="302">
        <v>8.2240500152375713</v>
      </c>
      <c r="D335" s="302">
        <v>0.21237877980230474</v>
      </c>
      <c r="E335" s="302">
        <f t="shared" si="147"/>
        <v>11.840053544874209</v>
      </c>
      <c r="F335" s="303"/>
      <c r="G335" s="302">
        <v>2.9635155167460696</v>
      </c>
      <c r="H335" s="302">
        <v>6.7595120277827769</v>
      </c>
      <c r="I335" s="302">
        <v>0.19431167518658071</v>
      </c>
      <c r="J335" s="302">
        <f t="shared" si="148"/>
        <v>9.9173392197154282</v>
      </c>
      <c r="K335" s="303"/>
      <c r="L335" s="302">
        <v>1.6036660085497065</v>
      </c>
      <c r="M335" s="302">
        <v>3.7027412330006881</v>
      </c>
      <c r="N335" s="302">
        <v>0.10745223542735326</v>
      </c>
      <c r="O335" s="302">
        <f t="shared" si="149"/>
        <v>5.4138594769777484</v>
      </c>
    </row>
    <row r="336" spans="1:15" s="236" customFormat="1" x14ac:dyDescent="0.2">
      <c r="A336" s="237" t="str">
        <f>name!E$8</f>
        <v>Skilled trades occupations</v>
      </c>
      <c r="B336" s="302">
        <v>1.6837995515227417</v>
      </c>
      <c r="C336" s="302">
        <v>1.0692204818557265</v>
      </c>
      <c r="D336" s="302">
        <v>0.30331587012180339</v>
      </c>
      <c r="E336" s="302">
        <f t="shared" si="147"/>
        <v>3.0563359035002717</v>
      </c>
      <c r="F336" s="303"/>
      <c r="G336" s="302">
        <v>1.2165231636999336</v>
      </c>
      <c r="H336" s="302">
        <v>0.66955823031371176</v>
      </c>
      <c r="I336" s="302">
        <v>0.27558578234852893</v>
      </c>
      <c r="J336" s="302">
        <f>SUM(G336:I336)</f>
        <v>2.1616671763621742</v>
      </c>
      <c r="K336" s="303"/>
      <c r="L336" s="302">
        <v>0.79390193549924426</v>
      </c>
      <c r="M336" s="302">
        <v>0.31332811627395041</v>
      </c>
      <c r="N336" s="302">
        <v>0.68842215195482592</v>
      </c>
      <c r="O336" s="302">
        <f t="shared" si="149"/>
        <v>1.7956522037280205</v>
      </c>
    </row>
    <row r="337" spans="1:15" s="236" customFormat="1" x14ac:dyDescent="0.2">
      <c r="A337" s="237" t="str">
        <f>name!E$9</f>
        <v>Caring, leisure and other service occupations</v>
      </c>
      <c r="B337" s="302">
        <v>18.562434867284743</v>
      </c>
      <c r="C337" s="302">
        <v>25.236043146914724</v>
      </c>
      <c r="D337" s="302">
        <v>1.0422160546004242</v>
      </c>
      <c r="E337" s="302">
        <f t="shared" si="147"/>
        <v>44.840694068799891</v>
      </c>
      <c r="F337" s="303"/>
      <c r="G337" s="302">
        <v>16.877605981758066</v>
      </c>
      <c r="H337" s="302">
        <v>22.192449522487806</v>
      </c>
      <c r="I337" s="302">
        <v>1.1244985807865728</v>
      </c>
      <c r="J337" s="302">
        <f t="shared" ref="J337:J340" si="150">SUM(G337:I337)</f>
        <v>40.194554085032443</v>
      </c>
      <c r="K337" s="303"/>
      <c r="L337" s="302">
        <v>21.49005448634751</v>
      </c>
      <c r="M337" s="302">
        <v>24.978305037469092</v>
      </c>
      <c r="N337" s="302">
        <v>1.9046161574437428</v>
      </c>
      <c r="O337" s="302">
        <f t="shared" si="149"/>
        <v>48.372975681260343</v>
      </c>
    </row>
    <row r="338" spans="1:15" s="236" customFormat="1" x14ac:dyDescent="0.2">
      <c r="A338" s="237" t="str">
        <f>name!E$10</f>
        <v>Sales and customer service occupations</v>
      </c>
      <c r="B338" s="302">
        <v>0.3147038849472007</v>
      </c>
      <c r="C338" s="302">
        <v>0.59926209087763194</v>
      </c>
      <c r="D338" s="302">
        <v>0.17685599959552181</v>
      </c>
      <c r="E338" s="302">
        <f t="shared" si="147"/>
        <v>1.0908219754203545</v>
      </c>
      <c r="F338" s="303"/>
      <c r="G338" s="302">
        <v>0.27542161351995015</v>
      </c>
      <c r="H338" s="302">
        <v>0.49797737154442778</v>
      </c>
      <c r="I338" s="302">
        <v>0.12531373173107724</v>
      </c>
      <c r="J338" s="302">
        <f t="shared" si="150"/>
        <v>0.89871271679545517</v>
      </c>
      <c r="K338" s="303"/>
      <c r="L338" s="302">
        <v>0.29658204784490144</v>
      </c>
      <c r="M338" s="302">
        <v>0.50367852554629633</v>
      </c>
      <c r="N338" s="302">
        <v>0.18938058175369432</v>
      </c>
      <c r="O338" s="302">
        <f t="shared" si="149"/>
        <v>0.98964115514489215</v>
      </c>
    </row>
    <row r="339" spans="1:15" s="236" customFormat="1" x14ac:dyDescent="0.2">
      <c r="A339" s="237" t="str">
        <f>name!E$11</f>
        <v>Process, plant and machine operatives</v>
      </c>
      <c r="B339" s="302">
        <v>0.27817838488015434</v>
      </c>
      <c r="C339" s="302">
        <v>0.3822848779868529</v>
      </c>
      <c r="D339" s="302">
        <v>2.1954369044930448</v>
      </c>
      <c r="E339" s="302">
        <f t="shared" si="147"/>
        <v>2.8559001673600521</v>
      </c>
      <c r="F339" s="303"/>
      <c r="G339" s="302">
        <v>0.19323375314085514</v>
      </c>
      <c r="H339" s="302">
        <v>0.23355995447210534</v>
      </c>
      <c r="I339" s="302">
        <v>2.3018548225660673</v>
      </c>
      <c r="J339" s="302">
        <f t="shared" si="150"/>
        <v>2.728648530179028</v>
      </c>
      <c r="K339" s="303"/>
      <c r="L339" s="302">
        <v>0.15574216531611934</v>
      </c>
      <c r="M339" s="302">
        <v>0.24113223634001626</v>
      </c>
      <c r="N339" s="302">
        <v>2.842306680229306</v>
      </c>
      <c r="O339" s="302">
        <f t="shared" si="149"/>
        <v>3.2391810818854418</v>
      </c>
    </row>
    <row r="340" spans="1:15" s="236" customFormat="1" x14ac:dyDescent="0.2">
      <c r="A340" s="237" t="str">
        <f>name!E$12</f>
        <v>Elementary occupations</v>
      </c>
      <c r="B340" s="302">
        <v>0.98707034316653286</v>
      </c>
      <c r="C340" s="302">
        <v>7.9855393543509434</v>
      </c>
      <c r="D340" s="302">
        <v>0.41941321974941459</v>
      </c>
      <c r="E340" s="302">
        <f t="shared" si="147"/>
        <v>9.3920229172668908</v>
      </c>
      <c r="F340" s="303"/>
      <c r="G340" s="302">
        <v>0.71502318707785317</v>
      </c>
      <c r="H340" s="302">
        <v>5.6784102347187853</v>
      </c>
      <c r="I340" s="302">
        <v>0.28410561760377478</v>
      </c>
      <c r="J340" s="302">
        <f t="shared" si="150"/>
        <v>6.677539039400413</v>
      </c>
      <c r="K340" s="303"/>
      <c r="L340" s="302">
        <v>0.44252958960002337</v>
      </c>
      <c r="M340" s="302">
        <v>0.39497698631356598</v>
      </c>
      <c r="N340" s="302">
        <v>0.73780540396393168</v>
      </c>
      <c r="O340" s="302">
        <f t="shared" si="149"/>
        <v>1.575311979877521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78.257095749374514</v>
      </c>
      <c r="C342" s="311">
        <f t="shared" ref="C342:E342" si="151">SUM(C332:C340)</f>
        <v>73.003741974653181</v>
      </c>
      <c r="D342" s="311">
        <f t="shared" si="151"/>
        <v>10.312162275972598</v>
      </c>
      <c r="E342" s="311">
        <f t="shared" si="151"/>
        <v>161.57300000000032</v>
      </c>
      <c r="F342" s="311"/>
      <c r="G342" s="311">
        <f t="shared" ref="G342:J342" si="152">SUM(G332:G340)</f>
        <v>79.94222650102715</v>
      </c>
      <c r="H342" s="311">
        <f t="shared" si="152"/>
        <v>66.842059945621827</v>
      </c>
      <c r="I342" s="311">
        <f t="shared" si="152"/>
        <v>11.066713553351025</v>
      </c>
      <c r="J342" s="311">
        <f t="shared" si="152"/>
        <v>157.85099999999997</v>
      </c>
      <c r="K342" s="311"/>
      <c r="L342" s="311">
        <f t="shared" ref="L342:O342" si="153">SUM(L332:L340)</f>
        <v>90.915883084490162</v>
      </c>
      <c r="M342" s="311">
        <f t="shared" si="153"/>
        <v>70.165468435658369</v>
      </c>
      <c r="N342" s="311">
        <f t="shared" si="153"/>
        <v>12.598648479851105</v>
      </c>
      <c r="O342" s="311">
        <f t="shared" si="153"/>
        <v>173.67999999999964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5.2844653282672125</v>
      </c>
      <c r="C349" s="302">
        <v>1.5705331127571596</v>
      </c>
      <c r="D349" s="302">
        <v>0.70901927586100366</v>
      </c>
      <c r="E349" s="302">
        <f>SUM(B349:D349)</f>
        <v>7.5640177168853757</v>
      </c>
      <c r="F349" s="303"/>
      <c r="G349" s="302">
        <v>6.1652417180328376</v>
      </c>
      <c r="H349" s="302">
        <v>2.3935536991496846</v>
      </c>
      <c r="I349" s="302">
        <v>1.4409699973163754</v>
      </c>
      <c r="J349" s="302">
        <f>SUM(G349:I349)</f>
        <v>9.9997654144988992</v>
      </c>
      <c r="K349" s="303"/>
      <c r="L349" s="302">
        <v>7.684555190354212</v>
      </c>
      <c r="M349" s="302">
        <v>2.9739513833564195</v>
      </c>
      <c r="N349" s="302">
        <v>1.4352516504711852</v>
      </c>
      <c r="O349" s="302">
        <f>SUM(L349:N349)</f>
        <v>12.093758224181817</v>
      </c>
    </row>
    <row r="350" spans="1:15" s="236" customFormat="1" x14ac:dyDescent="0.2">
      <c r="A350" s="237" t="str">
        <f>name!E$5</f>
        <v>Professional occupations</v>
      </c>
      <c r="B350" s="302">
        <v>36.622959863739467</v>
      </c>
      <c r="C350" s="302">
        <v>17.603626010312553</v>
      </c>
      <c r="D350" s="302">
        <v>4.4818889339240187</v>
      </c>
      <c r="E350" s="302">
        <f t="shared" ref="E350:E357" si="154">SUM(B350:D350)</f>
        <v>58.708474807976039</v>
      </c>
      <c r="F350" s="303"/>
      <c r="G350" s="302">
        <v>45.702586201266271</v>
      </c>
      <c r="H350" s="302">
        <v>23.26742163020598</v>
      </c>
      <c r="I350" s="302">
        <v>6.354218282260252</v>
      </c>
      <c r="J350" s="302">
        <f t="shared" ref="J350:J352" si="155">SUM(G350:I350)</f>
        <v>75.324226113732507</v>
      </c>
      <c r="K350" s="303"/>
      <c r="L350" s="302">
        <v>58.010243826266183</v>
      </c>
      <c r="M350" s="302">
        <v>28.258549660030138</v>
      </c>
      <c r="N350" s="302">
        <v>6.3575006262679254</v>
      </c>
      <c r="O350" s="302">
        <f t="shared" ref="O350:O357" si="156">SUM(L350:N350)</f>
        <v>92.626294112564239</v>
      </c>
    </row>
    <row r="351" spans="1:15" s="236" customFormat="1" x14ac:dyDescent="0.2">
      <c r="A351" s="237" t="str">
        <f>name!E$6</f>
        <v>Associate professional occupations</v>
      </c>
      <c r="B351" s="302">
        <v>15.289029970078486</v>
      </c>
      <c r="C351" s="302">
        <v>9.2501065054616323</v>
      </c>
      <c r="D351" s="302">
        <v>2.0933380085488458</v>
      </c>
      <c r="E351" s="302">
        <f t="shared" si="154"/>
        <v>26.632474484088963</v>
      </c>
      <c r="F351" s="303"/>
      <c r="G351" s="302">
        <v>18.454731590736792</v>
      </c>
      <c r="H351" s="302">
        <v>12.140646818785932</v>
      </c>
      <c r="I351" s="302">
        <v>1.9000902546794873</v>
      </c>
      <c r="J351" s="302">
        <f t="shared" si="155"/>
        <v>32.495468664202214</v>
      </c>
      <c r="K351" s="303"/>
      <c r="L351" s="302">
        <v>21.376250463037369</v>
      </c>
      <c r="M351" s="302">
        <v>12.940028815794111</v>
      </c>
      <c r="N351" s="302">
        <v>2.4673627091938068</v>
      </c>
      <c r="O351" s="302">
        <f t="shared" si="156"/>
        <v>36.783641988025288</v>
      </c>
    </row>
    <row r="352" spans="1:15" s="236" customFormat="1" x14ac:dyDescent="0.2">
      <c r="A352" s="237" t="str">
        <f>name!E$7</f>
        <v>Administrative and secretarial occupations</v>
      </c>
      <c r="B352" s="302">
        <v>6.9698700804314289</v>
      </c>
      <c r="C352" s="302">
        <v>10.809400020447521</v>
      </c>
      <c r="D352" s="302">
        <v>0.42808398613404941</v>
      </c>
      <c r="E352" s="302">
        <f t="shared" si="154"/>
        <v>18.207354087012998</v>
      </c>
      <c r="F352" s="303"/>
      <c r="G352" s="302">
        <v>7.264487801037383</v>
      </c>
      <c r="H352" s="302">
        <v>10.867016127685501</v>
      </c>
      <c r="I352" s="302">
        <v>0.29843440887089878</v>
      </c>
      <c r="J352" s="302">
        <f t="shared" si="155"/>
        <v>18.429938337593786</v>
      </c>
      <c r="K352" s="303"/>
      <c r="L352" s="302">
        <v>4.9078097249483834</v>
      </c>
      <c r="M352" s="302">
        <v>4.9984313953529513</v>
      </c>
      <c r="N352" s="302">
        <v>0.21685380641242649</v>
      </c>
      <c r="O352" s="302">
        <f t="shared" si="156"/>
        <v>10.123094926713762</v>
      </c>
    </row>
    <row r="353" spans="1:15" s="236" customFormat="1" x14ac:dyDescent="0.2">
      <c r="A353" s="237" t="str">
        <f>name!E$8</f>
        <v>Skilled trades occupations</v>
      </c>
      <c r="B353" s="302">
        <v>1.4157335522842176</v>
      </c>
      <c r="C353" s="302">
        <v>1.0435794246434082</v>
      </c>
      <c r="D353" s="302">
        <v>0.31005335223475233</v>
      </c>
      <c r="E353" s="302">
        <f t="shared" si="154"/>
        <v>2.769366329162378</v>
      </c>
      <c r="F353" s="303"/>
      <c r="G353" s="302">
        <v>1.0832774597941008</v>
      </c>
      <c r="H353" s="302">
        <v>0.82484388798297492</v>
      </c>
      <c r="I353" s="302">
        <v>0.69478413804615791</v>
      </c>
      <c r="J353" s="302">
        <f>SUM(G353:I353)</f>
        <v>2.6029054858232339</v>
      </c>
      <c r="K353" s="303"/>
      <c r="L353" s="302">
        <v>0.72784345333190181</v>
      </c>
      <c r="M353" s="302">
        <v>0.61037195764227936</v>
      </c>
      <c r="N353" s="302">
        <v>0.78911176166050467</v>
      </c>
      <c r="O353" s="302">
        <f t="shared" si="156"/>
        <v>2.1273271726346858</v>
      </c>
    </row>
    <row r="354" spans="1:15" s="236" customFormat="1" x14ac:dyDescent="0.2">
      <c r="A354" s="237" t="str">
        <f>name!E$9</f>
        <v>Caring, leisure and other service occupations</v>
      </c>
      <c r="B354" s="302">
        <v>33.658370191279353</v>
      </c>
      <c r="C354" s="302">
        <v>30.345477117290535</v>
      </c>
      <c r="D354" s="302">
        <v>4.1759690240901559</v>
      </c>
      <c r="E354" s="302">
        <f t="shared" si="154"/>
        <v>68.179816332660039</v>
      </c>
      <c r="F354" s="303"/>
      <c r="G354" s="302">
        <v>37.763612364218346</v>
      </c>
      <c r="H354" s="302">
        <v>33.035928384256295</v>
      </c>
      <c r="I354" s="302">
        <v>3.5631102798844649</v>
      </c>
      <c r="J354" s="302">
        <f t="shared" ref="J354:J357" si="157">SUM(G354:I354)</f>
        <v>74.36265102835911</v>
      </c>
      <c r="K354" s="303"/>
      <c r="L354" s="302">
        <v>46.433278930861675</v>
      </c>
      <c r="M354" s="302">
        <v>36.416051999308472</v>
      </c>
      <c r="N354" s="302">
        <v>4.553584604372694</v>
      </c>
      <c r="O354" s="302">
        <f t="shared" si="156"/>
        <v>87.402915534542828</v>
      </c>
    </row>
    <row r="355" spans="1:15" s="236" customFormat="1" x14ac:dyDescent="0.2">
      <c r="A355" s="237" t="str">
        <f>name!E$10</f>
        <v>Sales and customer service occupations</v>
      </c>
      <c r="B355" s="302">
        <v>1.154502893958415</v>
      </c>
      <c r="C355" s="302">
        <v>1.2579115269398484</v>
      </c>
      <c r="D355" s="302">
        <v>0.17841934412316143</v>
      </c>
      <c r="E355" s="302">
        <f t="shared" si="154"/>
        <v>2.5908337650214248</v>
      </c>
      <c r="F355" s="303"/>
      <c r="G355" s="302">
        <v>1.1865465167186222</v>
      </c>
      <c r="H355" s="302">
        <v>1.2862079616084849</v>
      </c>
      <c r="I355" s="302">
        <v>0.18413381383655089</v>
      </c>
      <c r="J355" s="302">
        <f t="shared" si="157"/>
        <v>2.6568882921636576</v>
      </c>
      <c r="K355" s="303"/>
      <c r="L355" s="302">
        <v>1.3579909413739679</v>
      </c>
      <c r="M355" s="302">
        <v>1.3664257823412171</v>
      </c>
      <c r="N355" s="302">
        <v>0.19596920086890707</v>
      </c>
      <c r="O355" s="302">
        <f t="shared" si="156"/>
        <v>2.9203859245840924</v>
      </c>
    </row>
    <row r="356" spans="1:15" s="236" customFormat="1" x14ac:dyDescent="0.2">
      <c r="A356" s="237" t="str">
        <f>name!E$11</f>
        <v>Process, plant and machine operatives</v>
      </c>
      <c r="B356" s="302">
        <v>0.50843558954062651</v>
      </c>
      <c r="C356" s="302">
        <v>0.74133335378222687</v>
      </c>
      <c r="D356" s="302">
        <v>8.7625785611652129E-2</v>
      </c>
      <c r="E356" s="302">
        <f t="shared" si="154"/>
        <v>1.3373947289345054</v>
      </c>
      <c r="F356" s="303"/>
      <c r="G356" s="302">
        <v>0.38000804829303447</v>
      </c>
      <c r="H356" s="302">
        <v>0.65530710414532201</v>
      </c>
      <c r="I356" s="302">
        <v>0.22135730775491438</v>
      </c>
      <c r="J356" s="302">
        <f t="shared" si="157"/>
        <v>1.2566724601932708</v>
      </c>
      <c r="K356" s="303"/>
      <c r="L356" s="302">
        <v>0.32446358933695818</v>
      </c>
      <c r="M356" s="302">
        <v>0.57436047384917388</v>
      </c>
      <c r="N356" s="302">
        <v>0.22787500047967138</v>
      </c>
      <c r="O356" s="302">
        <f t="shared" si="156"/>
        <v>1.1266990636658034</v>
      </c>
    </row>
    <row r="357" spans="1:15" s="236" customFormat="1" x14ac:dyDescent="0.2">
      <c r="A357" s="237" t="str">
        <f>name!E$12</f>
        <v>Elementary occupations</v>
      </c>
      <c r="B357" s="302">
        <v>1.3971064689872814</v>
      </c>
      <c r="C357" s="302">
        <v>3.2180783278256198</v>
      </c>
      <c r="D357" s="302">
        <v>0.23008295144566474</v>
      </c>
      <c r="E357" s="302">
        <f t="shared" si="154"/>
        <v>4.845267748258566</v>
      </c>
      <c r="F357" s="303"/>
      <c r="G357" s="302">
        <v>1.1738361283018792</v>
      </c>
      <c r="H357" s="302">
        <v>2.7076095572630932</v>
      </c>
      <c r="I357" s="302">
        <v>0.36303851786872943</v>
      </c>
      <c r="J357" s="302">
        <f t="shared" si="157"/>
        <v>4.2444842034337018</v>
      </c>
      <c r="K357" s="303"/>
      <c r="L357" s="302">
        <v>0.76973807364457403</v>
      </c>
      <c r="M357" s="302">
        <v>1.1498597148759504</v>
      </c>
      <c r="N357" s="302">
        <v>0.42628526456703125</v>
      </c>
      <c r="O357" s="302">
        <f t="shared" si="156"/>
        <v>2.3458830530875558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102.30047393856647</v>
      </c>
      <c r="C359" s="311">
        <f t="shared" ref="C359:E359" si="158">SUM(C349:C357)</f>
        <v>75.840045399460507</v>
      </c>
      <c r="D359" s="311">
        <f t="shared" si="158"/>
        <v>12.694480661973303</v>
      </c>
      <c r="E359" s="311">
        <f t="shared" si="158"/>
        <v>190.83500000000029</v>
      </c>
      <c r="F359" s="311"/>
      <c r="G359" s="311">
        <f t="shared" ref="G359:J359" si="159">SUM(G349:G357)</f>
        <v>119.17432782839929</v>
      </c>
      <c r="H359" s="311">
        <f t="shared" si="159"/>
        <v>87.178535171083269</v>
      </c>
      <c r="I359" s="311">
        <f t="shared" si="159"/>
        <v>15.020137000517831</v>
      </c>
      <c r="J359" s="311">
        <f t="shared" si="159"/>
        <v>221.37300000000042</v>
      </c>
      <c r="K359" s="311"/>
      <c r="L359" s="311">
        <f t="shared" ref="L359:O359" si="160">SUM(L349:L357)</f>
        <v>141.59217419315522</v>
      </c>
      <c r="M359" s="311">
        <f t="shared" si="160"/>
        <v>89.288031182550711</v>
      </c>
      <c r="N359" s="311">
        <f t="shared" si="160"/>
        <v>16.669794624294152</v>
      </c>
      <c r="O359" s="311">
        <f t="shared" si="160"/>
        <v>247.55000000000007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1.6851348760506932</v>
      </c>
      <c r="C366" s="302">
        <v>0.52374109909447608</v>
      </c>
      <c r="D366" s="302">
        <v>0.68700594147000904</v>
      </c>
      <c r="E366" s="302">
        <f>SUM(B366:D366)</f>
        <v>2.8958819166151786</v>
      </c>
      <c r="F366" s="303"/>
      <c r="G366" s="302">
        <v>1.8632307740288099</v>
      </c>
      <c r="H366" s="302">
        <v>0.66230835861630588</v>
      </c>
      <c r="I366" s="302">
        <v>0.70167984288635044</v>
      </c>
      <c r="J366" s="302">
        <f>SUM(G366:I366)</f>
        <v>3.227218975531466</v>
      </c>
      <c r="K366" s="303"/>
      <c r="L366" s="302">
        <v>1.8718193293650573</v>
      </c>
      <c r="M366" s="302">
        <v>0.90580041864503225</v>
      </c>
      <c r="N366" s="302">
        <v>0.64847864430728308</v>
      </c>
      <c r="O366" s="302">
        <f>SUM(L366:N366)</f>
        <v>3.4260983923173725</v>
      </c>
    </row>
    <row r="367" spans="1:15" s="236" customFormat="1" x14ac:dyDescent="0.2">
      <c r="A367" s="237" t="str">
        <f>name!E$5</f>
        <v>Professional occupations</v>
      </c>
      <c r="B367" s="302">
        <v>2.2211899660354724</v>
      </c>
      <c r="C367" s="302">
        <v>1.2639984535864195</v>
      </c>
      <c r="D367" s="302">
        <v>2.2073672953657071</v>
      </c>
      <c r="E367" s="302">
        <f t="shared" ref="E367:E374" si="161">SUM(B367:D367)</f>
        <v>5.6925557149875985</v>
      </c>
      <c r="F367" s="303"/>
      <c r="G367" s="302">
        <v>2.9736912052123086</v>
      </c>
      <c r="H367" s="302">
        <v>1.6849684314909754</v>
      </c>
      <c r="I367" s="302">
        <v>2.0995866937446261</v>
      </c>
      <c r="J367" s="302">
        <f t="shared" ref="J367:J369" si="162">SUM(G367:I367)</f>
        <v>6.7582463304479106</v>
      </c>
      <c r="K367" s="303"/>
      <c r="L367" s="302">
        <v>3.2044986224889964</v>
      </c>
      <c r="M367" s="302">
        <v>2.1517646464831501</v>
      </c>
      <c r="N367" s="302">
        <v>1.7975113320430518</v>
      </c>
      <c r="O367" s="302">
        <f t="shared" ref="O367:O374" si="163">SUM(L367:N367)</f>
        <v>7.1537746010151979</v>
      </c>
    </row>
    <row r="368" spans="1:15" s="236" customFormat="1" x14ac:dyDescent="0.2">
      <c r="A368" s="237" t="str">
        <f>name!E$6</f>
        <v>Associate professional occupations</v>
      </c>
      <c r="B368" s="302">
        <v>3.2353174692857647</v>
      </c>
      <c r="C368" s="302">
        <v>2.6514791199054479</v>
      </c>
      <c r="D368" s="302">
        <v>6.2410336401403059</v>
      </c>
      <c r="E368" s="302">
        <f t="shared" si="161"/>
        <v>12.127830229331519</v>
      </c>
      <c r="F368" s="303"/>
      <c r="G368" s="302">
        <v>3.7722996613726991</v>
      </c>
      <c r="H368" s="302">
        <v>2.6988847544129393</v>
      </c>
      <c r="I368" s="302">
        <v>6.1249381071392799</v>
      </c>
      <c r="J368" s="302">
        <f t="shared" si="162"/>
        <v>12.596122522924919</v>
      </c>
      <c r="K368" s="303"/>
      <c r="L368" s="302">
        <v>3.7414623213982785</v>
      </c>
      <c r="M368" s="302">
        <v>2.7605733217019117</v>
      </c>
      <c r="N368" s="302">
        <v>5.6813590104949601</v>
      </c>
      <c r="O368" s="302">
        <f t="shared" si="163"/>
        <v>12.183394653595151</v>
      </c>
    </row>
    <row r="369" spans="1:15" s="236" customFormat="1" x14ac:dyDescent="0.2">
      <c r="A369" s="237" t="str">
        <f>name!E$7</f>
        <v>Administrative and secretarial occupations</v>
      </c>
      <c r="B369" s="302">
        <v>1.7560951298817629</v>
      </c>
      <c r="C369" s="302">
        <v>4.3282590480918151</v>
      </c>
      <c r="D369" s="302">
        <v>0.17117837158546406</v>
      </c>
      <c r="E369" s="302">
        <f t="shared" si="161"/>
        <v>6.2555325495590424</v>
      </c>
      <c r="F369" s="303"/>
      <c r="G369" s="302">
        <v>1.7798903952994054</v>
      </c>
      <c r="H369" s="302">
        <v>4.1319114270058499</v>
      </c>
      <c r="I369" s="302">
        <v>0.12948592524124491</v>
      </c>
      <c r="J369" s="302">
        <f t="shared" si="162"/>
        <v>6.0412877475465008</v>
      </c>
      <c r="K369" s="303"/>
      <c r="L369" s="302">
        <v>1.3918862004801871</v>
      </c>
      <c r="M369" s="302">
        <v>3.8635919411811344</v>
      </c>
      <c r="N369" s="302">
        <v>0.11185877836923534</v>
      </c>
      <c r="O369" s="302">
        <f t="shared" si="163"/>
        <v>5.3673369200305565</v>
      </c>
    </row>
    <row r="370" spans="1:15" s="236" customFormat="1" x14ac:dyDescent="0.2">
      <c r="A370" s="237" t="str">
        <f>name!E$8</f>
        <v>Skilled trades occupations</v>
      </c>
      <c r="B370" s="302">
        <v>0.84799831109030233</v>
      </c>
      <c r="C370" s="302">
        <v>0.65731693378791167</v>
      </c>
      <c r="D370" s="302">
        <v>0.79525939542670587</v>
      </c>
      <c r="E370" s="302">
        <f t="shared" si="161"/>
        <v>2.3005746403049199</v>
      </c>
      <c r="F370" s="303"/>
      <c r="G370" s="302">
        <v>0.71245436339599655</v>
      </c>
      <c r="H370" s="302">
        <v>0.41169046343650767</v>
      </c>
      <c r="I370" s="302">
        <v>0.70986586558926701</v>
      </c>
      <c r="J370" s="302">
        <f>SUM(G370:I370)</f>
        <v>1.8340106924217712</v>
      </c>
      <c r="K370" s="303"/>
      <c r="L370" s="302">
        <v>0.45281818074547714</v>
      </c>
      <c r="M370" s="302">
        <v>0.52218395108766602</v>
      </c>
      <c r="N370" s="302">
        <v>0.5960273412062852</v>
      </c>
      <c r="O370" s="302">
        <f t="shared" si="163"/>
        <v>1.5710294730394283</v>
      </c>
    </row>
    <row r="371" spans="1:15" s="236" customFormat="1" x14ac:dyDescent="0.2">
      <c r="A371" s="237" t="str">
        <f>name!E$9</f>
        <v>Caring, leisure and other service occupations</v>
      </c>
      <c r="B371" s="302">
        <v>1.8107192813465072</v>
      </c>
      <c r="C371" s="302">
        <v>2.6649165337904872</v>
      </c>
      <c r="D371" s="302">
        <v>0.29581480087659207</v>
      </c>
      <c r="E371" s="302">
        <f t="shared" si="161"/>
        <v>4.7714506160135866</v>
      </c>
      <c r="F371" s="303"/>
      <c r="G371" s="302">
        <v>1.5694787387206308</v>
      </c>
      <c r="H371" s="302">
        <v>2.1414186917172597</v>
      </c>
      <c r="I371" s="302">
        <v>0.23086258452372188</v>
      </c>
      <c r="J371" s="302">
        <f t="shared" ref="J371:J374" si="164">SUM(G371:I371)</f>
        <v>3.9417600149616128</v>
      </c>
      <c r="K371" s="303"/>
      <c r="L371" s="302">
        <v>1.495817376053258</v>
      </c>
      <c r="M371" s="302">
        <v>2.1004201666911331</v>
      </c>
      <c r="N371" s="302">
        <v>0.2149130437973277</v>
      </c>
      <c r="O371" s="302">
        <f t="shared" si="163"/>
        <v>3.8111505865417188</v>
      </c>
    </row>
    <row r="372" spans="1:15" s="236" customFormat="1" x14ac:dyDescent="0.2">
      <c r="A372" s="237" t="str">
        <f>name!E$10</f>
        <v>Sales and customer service occupations</v>
      </c>
      <c r="B372" s="302">
        <v>0.79790644179808323</v>
      </c>
      <c r="C372" s="302">
        <v>1.8913061417896804</v>
      </c>
      <c r="D372" s="302">
        <v>0.1628718499681695</v>
      </c>
      <c r="E372" s="302">
        <f t="shared" si="161"/>
        <v>2.852084433555933</v>
      </c>
      <c r="F372" s="303"/>
      <c r="G372" s="302">
        <v>0.78225579973521098</v>
      </c>
      <c r="H372" s="302">
        <v>1.5584721005642395</v>
      </c>
      <c r="I372" s="302">
        <v>0.11511389039370527</v>
      </c>
      <c r="J372" s="302">
        <f t="shared" si="164"/>
        <v>2.4558417906931558</v>
      </c>
      <c r="K372" s="303"/>
      <c r="L372" s="302">
        <v>0.73273078988199525</v>
      </c>
      <c r="M372" s="302">
        <v>1.9121261282517514</v>
      </c>
      <c r="N372" s="302">
        <v>8.7493849852198463E-2</v>
      </c>
      <c r="O372" s="302">
        <f t="shared" si="163"/>
        <v>2.7323507679859453</v>
      </c>
    </row>
    <row r="373" spans="1:15" s="236" customFormat="1" x14ac:dyDescent="0.2">
      <c r="A373" s="237" t="str">
        <f>name!E$11</f>
        <v>Process, plant and machine operatives</v>
      </c>
      <c r="B373" s="302">
        <v>0.17978896904521588</v>
      </c>
      <c r="C373" s="302">
        <v>0.17527337071073049</v>
      </c>
      <c r="D373" s="302">
        <v>4.5943361294251722E-2</v>
      </c>
      <c r="E373" s="302">
        <f t="shared" si="161"/>
        <v>0.40100570105019806</v>
      </c>
      <c r="F373" s="303"/>
      <c r="G373" s="302">
        <v>0.13387253874226657</v>
      </c>
      <c r="H373" s="302">
        <v>0.12261606425516224</v>
      </c>
      <c r="I373" s="302">
        <v>4.5905523263173945E-2</v>
      </c>
      <c r="J373" s="302">
        <f t="shared" si="164"/>
        <v>0.30239412626060275</v>
      </c>
      <c r="K373" s="303"/>
      <c r="L373" s="302">
        <v>0.1106809651260119</v>
      </c>
      <c r="M373" s="302">
        <v>0.14422605241114531</v>
      </c>
      <c r="N373" s="302">
        <v>4.7351564623734417E-2</v>
      </c>
      <c r="O373" s="302">
        <f t="shared" si="163"/>
        <v>0.30225858216089163</v>
      </c>
    </row>
    <row r="374" spans="1:15" s="236" customFormat="1" x14ac:dyDescent="0.2">
      <c r="A374" s="237" t="str">
        <f>name!E$12</f>
        <v>Elementary occupations</v>
      </c>
      <c r="B374" s="302">
        <v>0.81582838439618832</v>
      </c>
      <c r="C374" s="302">
        <v>3.1534410326459024</v>
      </c>
      <c r="D374" s="302">
        <v>0.17581478154000199</v>
      </c>
      <c r="E374" s="302">
        <f t="shared" si="161"/>
        <v>4.1450841985820928</v>
      </c>
      <c r="F374" s="303"/>
      <c r="G374" s="302">
        <v>0.6651115680729347</v>
      </c>
      <c r="H374" s="302">
        <v>2.3443779099578106</v>
      </c>
      <c r="I374" s="302">
        <v>0.12362832118129434</v>
      </c>
      <c r="J374" s="302">
        <f t="shared" si="164"/>
        <v>3.1331177992120396</v>
      </c>
      <c r="K374" s="303"/>
      <c r="L374" s="302">
        <v>0.59805131636007081</v>
      </c>
      <c r="M374" s="302">
        <v>1.9362152051233981</v>
      </c>
      <c r="N374" s="302">
        <v>8.3339501830247811E-2</v>
      </c>
      <c r="O374" s="302">
        <f t="shared" si="163"/>
        <v>2.6176060233137166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13.34997882892999</v>
      </c>
      <c r="C376" s="311">
        <f t="shared" ref="C376:E376" si="165">SUM(C366:C374)</f>
        <v>17.30973173340287</v>
      </c>
      <c r="D376" s="311">
        <f t="shared" si="165"/>
        <v>10.782289437667208</v>
      </c>
      <c r="E376" s="311">
        <f t="shared" si="165"/>
        <v>41.442000000000057</v>
      </c>
      <c r="F376" s="311"/>
      <c r="G376" s="311">
        <f t="shared" ref="G376:J376" si="166">SUM(G366:G374)</f>
        <v>14.252285044580264</v>
      </c>
      <c r="H376" s="311">
        <f t="shared" si="166"/>
        <v>15.756648201457049</v>
      </c>
      <c r="I376" s="311">
        <f t="shared" si="166"/>
        <v>10.281066753962664</v>
      </c>
      <c r="J376" s="311">
        <f t="shared" si="166"/>
        <v>40.289999999999978</v>
      </c>
      <c r="K376" s="311"/>
      <c r="L376" s="311">
        <f t="shared" ref="L376:O376" si="167">SUM(L366:L374)</f>
        <v>13.599765101899331</v>
      </c>
      <c r="M376" s="311">
        <f t="shared" si="167"/>
        <v>16.296901831576321</v>
      </c>
      <c r="N376" s="311">
        <f t="shared" si="167"/>
        <v>9.268333066524324</v>
      </c>
      <c r="O376" s="311">
        <f t="shared" si="167"/>
        <v>39.164999999999985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2.109543593257293</v>
      </c>
      <c r="C383" s="302">
        <v>0.35931215014131318</v>
      </c>
      <c r="D383" s="302">
        <v>1.4977840865760503</v>
      </c>
      <c r="E383" s="302">
        <f>SUM(B383:D383)</f>
        <v>3.9666398299746568</v>
      </c>
      <c r="F383" s="303"/>
      <c r="G383" s="302">
        <v>1.9941809179784067</v>
      </c>
      <c r="H383" s="302">
        <v>0.55012376533444429</v>
      </c>
      <c r="I383" s="302">
        <v>1.5704987104765089</v>
      </c>
      <c r="J383" s="302">
        <f>SUM(G383:I383)</f>
        <v>4.1148033937893604</v>
      </c>
      <c r="K383" s="303"/>
      <c r="L383" s="302">
        <v>2.1482427862407842</v>
      </c>
      <c r="M383" s="302">
        <v>0.68385380597710721</v>
      </c>
      <c r="N383" s="302">
        <v>1.535041208264383</v>
      </c>
      <c r="O383" s="302">
        <f>SUM(L383:N383)</f>
        <v>4.3671378004822747</v>
      </c>
    </row>
    <row r="384" spans="1:15" s="236" customFormat="1" x14ac:dyDescent="0.2">
      <c r="A384" s="237" t="str">
        <f>name!E$5</f>
        <v>Professional occupations</v>
      </c>
      <c r="B384" s="302">
        <v>4.2497874918887444</v>
      </c>
      <c r="C384" s="302">
        <v>1.3050619866354352</v>
      </c>
      <c r="D384" s="302">
        <v>2.5680430596728963</v>
      </c>
      <c r="E384" s="302">
        <f t="shared" ref="E384:E391" si="168">SUM(B384:D384)</f>
        <v>8.1228925381970747</v>
      </c>
      <c r="F384" s="303"/>
      <c r="G384" s="302">
        <v>5.265817806087763</v>
      </c>
      <c r="H384" s="302">
        <v>2.2113992668116604</v>
      </c>
      <c r="I384" s="302">
        <v>2.7992676405783414</v>
      </c>
      <c r="J384" s="302">
        <f t="shared" ref="J384:J386" si="169">SUM(G384:I384)</f>
        <v>10.276484713477764</v>
      </c>
      <c r="K384" s="303"/>
      <c r="L384" s="302">
        <v>5.8684622255193011</v>
      </c>
      <c r="M384" s="302">
        <v>2.6400285872480262</v>
      </c>
      <c r="N384" s="302">
        <v>2.7324587334164363</v>
      </c>
      <c r="O384" s="302">
        <f t="shared" ref="O384:O391" si="170">SUM(L384:N384)</f>
        <v>11.240949546183764</v>
      </c>
    </row>
    <row r="385" spans="1:15" s="236" customFormat="1" x14ac:dyDescent="0.2">
      <c r="A385" s="237" t="str">
        <f>name!E$6</f>
        <v>Associate professional occupations</v>
      </c>
      <c r="B385" s="302">
        <v>2.4368070100654191</v>
      </c>
      <c r="C385" s="302">
        <v>1.3897316444611807</v>
      </c>
      <c r="D385" s="302">
        <v>2.180088392037427</v>
      </c>
      <c r="E385" s="302">
        <f t="shared" si="168"/>
        <v>6.0066270465640272</v>
      </c>
      <c r="F385" s="303"/>
      <c r="G385" s="302">
        <v>2.5504483017719335</v>
      </c>
      <c r="H385" s="302">
        <v>1.8340976777643709</v>
      </c>
      <c r="I385" s="302">
        <v>2.34583663666317</v>
      </c>
      <c r="J385" s="302">
        <f t="shared" si="169"/>
        <v>6.7303826161994742</v>
      </c>
      <c r="K385" s="303"/>
      <c r="L385" s="302">
        <v>2.4397403239791653</v>
      </c>
      <c r="M385" s="302">
        <v>1.8866088618257941</v>
      </c>
      <c r="N385" s="302">
        <v>2.5222810838224929</v>
      </c>
      <c r="O385" s="302">
        <f t="shared" si="170"/>
        <v>6.8486302696274528</v>
      </c>
    </row>
    <row r="386" spans="1:15" s="236" customFormat="1" x14ac:dyDescent="0.2">
      <c r="A386" s="237" t="str">
        <f>name!E$7</f>
        <v>Administrative and secretarial occupations</v>
      </c>
      <c r="B386" s="302">
        <v>2.2295678213231276</v>
      </c>
      <c r="C386" s="302">
        <v>2.7513676737334181</v>
      </c>
      <c r="D386" s="302">
        <v>0.62498886464634296</v>
      </c>
      <c r="E386" s="302">
        <f t="shared" si="168"/>
        <v>5.6059243597028887</v>
      </c>
      <c r="F386" s="303"/>
      <c r="G386" s="302">
        <v>2.1506947005200208</v>
      </c>
      <c r="H386" s="302">
        <v>2.9427180155454291</v>
      </c>
      <c r="I386" s="302">
        <v>0.75938219967540277</v>
      </c>
      <c r="J386" s="302">
        <f t="shared" si="169"/>
        <v>5.8527949157408523</v>
      </c>
      <c r="K386" s="303"/>
      <c r="L386" s="302">
        <v>1.5735978180751344</v>
      </c>
      <c r="M386" s="302">
        <v>3.0925026421126578</v>
      </c>
      <c r="N386" s="302">
        <v>0.55245122070347341</v>
      </c>
      <c r="O386" s="302">
        <f t="shared" si="170"/>
        <v>5.2185516808912658</v>
      </c>
    </row>
    <row r="387" spans="1:15" s="236" customFormat="1" x14ac:dyDescent="0.2">
      <c r="A387" s="237" t="str">
        <f>name!E$8</f>
        <v>Skilled trades occupations</v>
      </c>
      <c r="B387" s="302">
        <v>0.67473401323187754</v>
      </c>
      <c r="C387" s="302">
        <v>0.36284781893176948</v>
      </c>
      <c r="D387" s="302">
        <v>0.65112163447433336</v>
      </c>
      <c r="E387" s="302">
        <f t="shared" si="168"/>
        <v>1.6887034666379803</v>
      </c>
      <c r="F387" s="303"/>
      <c r="G387" s="302">
        <v>0.40294103820164151</v>
      </c>
      <c r="H387" s="302">
        <v>0.28043055047337578</v>
      </c>
      <c r="I387" s="302">
        <v>0.57127185340274944</v>
      </c>
      <c r="J387" s="302">
        <f>SUM(G387:I387)</f>
        <v>1.2546434420777668</v>
      </c>
      <c r="K387" s="303"/>
      <c r="L387" s="302">
        <v>0.32597579078794126</v>
      </c>
      <c r="M387" s="302">
        <v>0.29012962660434799</v>
      </c>
      <c r="N387" s="302">
        <v>0.80183439195259254</v>
      </c>
      <c r="O387" s="302">
        <f t="shared" si="170"/>
        <v>1.4179398093448818</v>
      </c>
    </row>
    <row r="388" spans="1:15" s="236" customFormat="1" x14ac:dyDescent="0.2">
      <c r="A388" s="237" t="str">
        <f>name!E$9</f>
        <v>Caring, leisure and other service occupations</v>
      </c>
      <c r="B388" s="302">
        <v>7.9353293688442683</v>
      </c>
      <c r="C388" s="302">
        <v>4.2711712580268815</v>
      </c>
      <c r="D388" s="302">
        <v>4.7970486395466363</v>
      </c>
      <c r="E388" s="302">
        <f t="shared" si="168"/>
        <v>17.003549266417785</v>
      </c>
      <c r="F388" s="303"/>
      <c r="G388" s="302">
        <v>5.505936108900638</v>
      </c>
      <c r="H388" s="302">
        <v>2.4105218731663243</v>
      </c>
      <c r="I388" s="302">
        <v>3.8214931908692957</v>
      </c>
      <c r="J388" s="302">
        <f t="shared" ref="J388:J391" si="171">SUM(G388:I388)</f>
        <v>11.737951172936258</v>
      </c>
      <c r="K388" s="303"/>
      <c r="L388" s="302">
        <v>5.1902065064052669</v>
      </c>
      <c r="M388" s="302">
        <v>1.3789070726300925</v>
      </c>
      <c r="N388" s="302">
        <v>3.8585231742581527</v>
      </c>
      <c r="O388" s="302">
        <f t="shared" si="170"/>
        <v>10.427636753293513</v>
      </c>
    </row>
    <row r="389" spans="1:15" s="236" customFormat="1" x14ac:dyDescent="0.2">
      <c r="A389" s="237" t="str">
        <f>name!E$10</f>
        <v>Sales and customer service occupations</v>
      </c>
      <c r="B389" s="302">
        <v>0.7496576097526646</v>
      </c>
      <c r="C389" s="302">
        <v>0.86978465979554609</v>
      </c>
      <c r="D389" s="302">
        <v>0.49951449613374188</v>
      </c>
      <c r="E389" s="302">
        <f t="shared" si="168"/>
        <v>2.1189567656819523</v>
      </c>
      <c r="F389" s="303"/>
      <c r="G389" s="302">
        <v>0.55485425110339948</v>
      </c>
      <c r="H389" s="302">
        <v>0.78740400660036836</v>
      </c>
      <c r="I389" s="302">
        <v>0.32431924505074533</v>
      </c>
      <c r="J389" s="302">
        <f t="shared" si="171"/>
        <v>1.6665775027545131</v>
      </c>
      <c r="K389" s="303"/>
      <c r="L389" s="302">
        <v>0.53850523602650158</v>
      </c>
      <c r="M389" s="302">
        <v>0.92245510222424587</v>
      </c>
      <c r="N389" s="302">
        <v>0.22747796009831397</v>
      </c>
      <c r="O389" s="302">
        <f t="shared" si="170"/>
        <v>1.6884382983490613</v>
      </c>
    </row>
    <row r="390" spans="1:15" s="236" customFormat="1" x14ac:dyDescent="0.2">
      <c r="A390" s="237" t="str">
        <f>name!E$11</f>
        <v>Process, plant and machine operatives</v>
      </c>
      <c r="B390" s="302">
        <v>0.68303266051402922</v>
      </c>
      <c r="C390" s="302">
        <v>0.30710409275841949</v>
      </c>
      <c r="D390" s="302">
        <v>0.15402276529447562</v>
      </c>
      <c r="E390" s="302">
        <f t="shared" si="168"/>
        <v>1.1441595185669244</v>
      </c>
      <c r="F390" s="303"/>
      <c r="G390" s="302">
        <v>0.3757369668467227</v>
      </c>
      <c r="H390" s="302">
        <v>0.23332226712210766</v>
      </c>
      <c r="I390" s="302">
        <v>0.16546344208456434</v>
      </c>
      <c r="J390" s="302">
        <f t="shared" si="171"/>
        <v>0.77452267605339464</v>
      </c>
      <c r="K390" s="303"/>
      <c r="L390" s="302">
        <v>0.32893178614141766</v>
      </c>
      <c r="M390" s="302">
        <v>0.17778919502914745</v>
      </c>
      <c r="N390" s="302">
        <v>0.10966767197685279</v>
      </c>
      <c r="O390" s="302">
        <f t="shared" si="170"/>
        <v>0.61638865314741786</v>
      </c>
    </row>
    <row r="391" spans="1:15" s="236" customFormat="1" x14ac:dyDescent="0.2">
      <c r="A391" s="237" t="str">
        <f>name!E$12</f>
        <v>Elementary occupations</v>
      </c>
      <c r="B391" s="302">
        <v>1.6877078553534854</v>
      </c>
      <c r="C391" s="302">
        <v>1.9601955608603101</v>
      </c>
      <c r="D391" s="302">
        <v>0.98664379204289188</v>
      </c>
      <c r="E391" s="302">
        <f t="shared" si="168"/>
        <v>4.634547208256687</v>
      </c>
      <c r="F391" s="303"/>
      <c r="G391" s="302">
        <v>1.0467373884089726</v>
      </c>
      <c r="H391" s="302">
        <v>1.6074964779078051</v>
      </c>
      <c r="I391" s="302">
        <v>0.6116057006538238</v>
      </c>
      <c r="J391" s="302">
        <f t="shared" si="171"/>
        <v>3.2658395669706017</v>
      </c>
      <c r="K391" s="303"/>
      <c r="L391" s="302">
        <v>1.1062675509224422</v>
      </c>
      <c r="M391" s="302">
        <v>1.1907380725728702</v>
      </c>
      <c r="N391" s="302">
        <v>0.48332156518503516</v>
      </c>
      <c r="O391" s="302">
        <f t="shared" si="170"/>
        <v>2.780327188680348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22.75616742423091</v>
      </c>
      <c r="C393" s="311">
        <f t="shared" ref="C393:E393" si="172">SUM(C383:C391)</f>
        <v>13.576576845344274</v>
      </c>
      <c r="D393" s="311">
        <f t="shared" si="172"/>
        <v>13.959255730424797</v>
      </c>
      <c r="E393" s="311">
        <f t="shared" si="172"/>
        <v>50.291999999999973</v>
      </c>
      <c r="F393" s="311"/>
      <c r="G393" s="311">
        <f t="shared" ref="G393:J393" si="173">SUM(G383:G391)</f>
        <v>19.847347479819497</v>
      </c>
      <c r="H393" s="311">
        <f t="shared" si="173"/>
        <v>12.857513900725886</v>
      </c>
      <c r="I393" s="311">
        <f t="shared" si="173"/>
        <v>12.969138619454601</v>
      </c>
      <c r="J393" s="311">
        <f t="shared" si="173"/>
        <v>45.673999999999992</v>
      </c>
      <c r="K393" s="311"/>
      <c r="L393" s="311">
        <f t="shared" ref="L393:O393" si="174">SUM(L383:L391)</f>
        <v>19.519930024097956</v>
      </c>
      <c r="M393" s="311">
        <f t="shared" si="174"/>
        <v>12.263012966224288</v>
      </c>
      <c r="N393" s="311">
        <f t="shared" si="174"/>
        <v>12.823057009677735</v>
      </c>
      <c r="O393" s="311">
        <f t="shared" si="174"/>
        <v>44.60599999999998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Midlands and Warwickshire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Midlands and Warwickshire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Midlands and Warwickshire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142.21066828701515</v>
      </c>
      <c r="C8" s="11">
        <f t="array" ref="C8:C16">MMULT(aggregation!$B$13:$AA$21,'Occ T2'!C8:C33)</f>
        <v>163.87561539300219</v>
      </c>
      <c r="D8" s="11">
        <f t="array" ref="D8:D16">MMULT(aggregation!$B$13:$AA$21,'Occ T2'!D8:D33)</f>
        <v>168.51982485976163</v>
      </c>
      <c r="E8" s="11">
        <f t="array" ref="E8:E16">MMULT(aggregation!$B$13:$AA$21,'Occ T2'!E8:E33)</f>
        <v>172.86293453295531</v>
      </c>
      <c r="F8" s="11">
        <f t="array" ref="F8:F16">MMULT(aggregation!$B$13:$AA$21,'Occ T2'!F8:F33)</f>
        <v>194.8017110559789</v>
      </c>
      <c r="G8" s="11"/>
      <c r="H8" s="11">
        <f>F8-D8</f>
        <v>26.281886196217272</v>
      </c>
      <c r="I8" s="11">
        <f t="array" ref="I8:I16">MMULT(aggregation!$B$13:$AA$21,'Occ T2'!I8:I33)</f>
        <v>95.887432519120296</v>
      </c>
      <c r="J8" s="11">
        <f>SUM(H8:I8)</f>
        <v>122.16931871533757</v>
      </c>
      <c r="L8" s="10" t="str">
        <f>name!E4</f>
        <v>Managers, directors and senior officials</v>
      </c>
      <c r="M8" s="11">
        <f t="array" ref="M8:M16">MMULT(aggregation!$B$13:$AA$21,'Occ T2'!M8:M33)</f>
        <v>96.312374995762951</v>
      </c>
      <c r="N8" s="11">
        <f t="array" ref="N8:N16">MMULT(aggregation!$B$13:$AA$21,'Occ T2'!N8:N33)</f>
        <v>108.88262393787366</v>
      </c>
      <c r="O8" s="11">
        <f t="array" ref="O8:O16">MMULT(aggregation!$B$13:$AA$21,'Occ T2'!O8:O33)</f>
        <v>108.79897569087902</v>
      </c>
      <c r="P8" s="11">
        <f t="array" ref="P8:P16">MMULT(aggregation!$B$13:$AA$21,'Occ T2'!P8:P33)</f>
        <v>109.06999239458816</v>
      </c>
      <c r="Q8" s="11">
        <f t="array" ref="Q8:Q16">MMULT(aggregation!$B$13:$AA$21,'Occ T2'!Q8:Q33)</f>
        <v>118.66754056111871</v>
      </c>
      <c r="R8" s="11"/>
      <c r="S8" s="11">
        <f>Q8-O8</f>
        <v>9.8685648702396946</v>
      </c>
      <c r="T8" s="11">
        <f t="array" ref="T8:T16">MMULT(aggregation!$B$13:$AA$21,'Occ T2'!T8:T33)</f>
        <v>54.158459125338595</v>
      </c>
      <c r="U8" s="11">
        <f>SUM(S8:T8)</f>
        <v>64.02702399557829</v>
      </c>
      <c r="W8" s="10" t="str">
        <f>name!E4</f>
        <v>Managers, directors and senior officials</v>
      </c>
      <c r="X8" s="11">
        <f t="array" ref="X8:X16">MMULT(aggregation!$B$13:$AA$21,'Occ T2'!X8:X33)</f>
        <v>45.898293291252124</v>
      </c>
      <c r="Y8" s="11">
        <f t="array" ref="Y8:Y16">MMULT(aggregation!$B$13:$AA$21,'Occ T2'!Y8:Y33)</f>
        <v>54.99299145512839</v>
      </c>
      <c r="Z8" s="11">
        <f t="array" ref="Z8:Z16">MMULT(aggregation!$B$13:$AA$21,'Occ T2'!Z8:Z33)</f>
        <v>59.720849168882616</v>
      </c>
      <c r="AA8" s="11">
        <f t="array" ref="AA8:AA16">MMULT(aggregation!$B$13:$AA$21,'Occ T2'!AA8:AA33)</f>
        <v>63.792942138366911</v>
      </c>
      <c r="AB8" s="11">
        <f t="array" ref="AB8:AB16">MMULT(aggregation!$B$13:$AA$21,'Occ T2'!AB8:AB33)</f>
        <v>76.134170494860342</v>
      </c>
      <c r="AC8" s="11"/>
      <c r="AD8" s="11">
        <f>AB8-Z8</f>
        <v>16.413321325977726</v>
      </c>
      <c r="AE8" s="11">
        <f t="array" ref="AE8:AE16">MMULT(aggregation!$B$13:$AA$21,'Occ T2'!AE8:AE33)</f>
        <v>41.728973393781722</v>
      </c>
      <c r="AF8" s="11">
        <f>SUM(AD8:AE8)</f>
        <v>58.142294719759448</v>
      </c>
    </row>
    <row r="9" spans="1:32" x14ac:dyDescent="0.2">
      <c r="A9" t="str">
        <f>name!E5</f>
        <v>Professional occupations</v>
      </c>
      <c r="B9" s="11">
        <v>306.94231982001145</v>
      </c>
      <c r="C9" s="11">
        <v>357.40724915200502</v>
      </c>
      <c r="D9" s="11">
        <v>374.82331954661129</v>
      </c>
      <c r="E9" s="11">
        <v>404.2491014285668</v>
      </c>
      <c r="F9" s="11">
        <v>450.01799119163456</v>
      </c>
      <c r="G9" s="11"/>
      <c r="H9" s="11">
        <f t="shared" ref="H9:H16" si="0">F9-D9</f>
        <v>75.194671645023277</v>
      </c>
      <c r="I9" s="11">
        <v>193.32550702235466</v>
      </c>
      <c r="J9" s="11">
        <f t="shared" ref="J9:J15" si="1">SUM(H9:I9)</f>
        <v>268.52017866737793</v>
      </c>
      <c r="L9" s="10" t="str">
        <f>name!E5</f>
        <v>Professional occupations</v>
      </c>
      <c r="M9" s="11">
        <v>161.54422819297099</v>
      </c>
      <c r="N9" s="11">
        <v>184.33098819377247</v>
      </c>
      <c r="O9" s="11">
        <v>195.19788513749026</v>
      </c>
      <c r="P9" s="11">
        <v>207.65649470697673</v>
      </c>
      <c r="Q9" s="11">
        <v>224.24933650510667</v>
      </c>
      <c r="R9" s="11"/>
      <c r="S9" s="11">
        <f t="shared" ref="S9:S16" si="2">Q9-O9</f>
        <v>29.051451367616409</v>
      </c>
      <c r="T9" s="11">
        <v>80.277906532733326</v>
      </c>
      <c r="U9" s="11">
        <f t="shared" ref="U9:U12" si="3">SUM(S9:T9)</f>
        <v>109.32935790034973</v>
      </c>
      <c r="W9" s="10" t="str">
        <f>name!E5</f>
        <v>Professional occupations</v>
      </c>
      <c r="X9" s="11">
        <v>145.39809162704034</v>
      </c>
      <c r="Y9" s="11">
        <v>173.07626095823238</v>
      </c>
      <c r="Z9" s="11">
        <v>179.6254344091206</v>
      </c>
      <c r="AA9" s="11">
        <v>196.59260672159004</v>
      </c>
      <c r="AB9" s="11">
        <v>225.76865468652818</v>
      </c>
      <c r="AC9" s="11"/>
      <c r="AD9" s="11">
        <f t="shared" ref="AD9:AD16" si="4">AB9-Z9</f>
        <v>46.143220277407579</v>
      </c>
      <c r="AE9" s="11">
        <v>113.04760048962132</v>
      </c>
      <c r="AF9" s="11">
        <f t="shared" ref="AF9:AF12" si="5">SUM(AD9:AE9)</f>
        <v>159.1908207670289</v>
      </c>
    </row>
    <row r="10" spans="1:32" x14ac:dyDescent="0.2">
      <c r="A10" t="str">
        <f>name!E6</f>
        <v>Associate professional occupations</v>
      </c>
      <c r="B10" s="11">
        <v>195.79757075873209</v>
      </c>
      <c r="C10" s="11">
        <v>216.52375118965344</v>
      </c>
      <c r="D10" s="11">
        <v>224.13005324321557</v>
      </c>
      <c r="E10" s="11">
        <v>218.56636198696722</v>
      </c>
      <c r="F10" s="11">
        <v>235.93060672186709</v>
      </c>
      <c r="G10" s="11"/>
      <c r="H10" s="11">
        <f t="shared" si="0"/>
        <v>11.800553478651523</v>
      </c>
      <c r="I10" s="11">
        <v>103.04890023761737</v>
      </c>
      <c r="J10" s="11">
        <f t="shared" si="1"/>
        <v>114.8494537162689</v>
      </c>
      <c r="L10" s="10" t="str">
        <f>name!E6</f>
        <v>Associate professional occupations</v>
      </c>
      <c r="M10" s="11">
        <v>110.05326173442867</v>
      </c>
      <c r="N10" s="11">
        <v>118.94965379127143</v>
      </c>
      <c r="O10" s="11">
        <v>123.46593072509137</v>
      </c>
      <c r="P10" s="11">
        <v>115.61489918308641</v>
      </c>
      <c r="Q10" s="11">
        <v>118.60412227810124</v>
      </c>
      <c r="R10" s="11"/>
      <c r="S10" s="11">
        <f t="shared" si="2"/>
        <v>-4.8618084469901248</v>
      </c>
      <c r="T10" s="11">
        <v>43.962738424641628</v>
      </c>
      <c r="U10" s="11">
        <f t="shared" si="3"/>
        <v>39.100929977651504</v>
      </c>
      <c r="W10" s="10" t="str">
        <f>name!E6</f>
        <v>Associate professional occupations</v>
      </c>
      <c r="X10" s="11">
        <v>85.744309024303305</v>
      </c>
      <c r="Y10" s="11">
        <v>97.574097398381895</v>
      </c>
      <c r="Z10" s="11">
        <v>100.66412251812443</v>
      </c>
      <c r="AA10" s="11">
        <v>102.95146280388073</v>
      </c>
      <c r="AB10" s="11">
        <v>117.32648444376559</v>
      </c>
      <c r="AC10" s="11"/>
      <c r="AD10" s="11">
        <f t="shared" si="4"/>
        <v>16.662361925641164</v>
      </c>
      <c r="AE10" s="11">
        <v>59.086161812975739</v>
      </c>
      <c r="AF10" s="11">
        <f t="shared" si="5"/>
        <v>75.74852373861691</v>
      </c>
    </row>
    <row r="11" spans="1:32" x14ac:dyDescent="0.2">
      <c r="A11" t="str">
        <f>name!E7</f>
        <v>Administrative and secretarial occupations</v>
      </c>
      <c r="B11" s="11">
        <v>212.05938773828487</v>
      </c>
      <c r="C11" s="11">
        <v>204.51546366490692</v>
      </c>
      <c r="D11" s="11">
        <v>210.85546336265179</v>
      </c>
      <c r="E11" s="11">
        <v>200.55689200805716</v>
      </c>
      <c r="F11" s="11">
        <v>181.94757817639854</v>
      </c>
      <c r="G11" s="11"/>
      <c r="H11" s="11">
        <f t="shared" si="0"/>
        <v>-28.907885186253253</v>
      </c>
      <c r="I11" s="11">
        <v>98.039237549847442</v>
      </c>
      <c r="J11" s="11">
        <f t="shared" si="1"/>
        <v>69.131352363594189</v>
      </c>
      <c r="L11" s="10" t="str">
        <f>name!E7</f>
        <v>Administrative and secretarial occupations</v>
      </c>
      <c r="M11" s="11">
        <v>58.170929329569859</v>
      </c>
      <c r="N11" s="11">
        <v>54.166179061804236</v>
      </c>
      <c r="O11" s="11">
        <v>64.167688437192552</v>
      </c>
      <c r="P11" s="11">
        <v>63.38044874826754</v>
      </c>
      <c r="Q11" s="11">
        <v>70.324313120458214</v>
      </c>
      <c r="R11" s="11"/>
      <c r="S11" s="11">
        <f t="shared" si="2"/>
        <v>6.1566246832656617</v>
      </c>
      <c r="T11" s="11">
        <v>24.911770442639281</v>
      </c>
      <c r="U11" s="11">
        <f t="shared" si="3"/>
        <v>31.068395125904942</v>
      </c>
      <c r="W11" s="10" t="str">
        <f>name!E7</f>
        <v>Administrative and secretarial occupations</v>
      </c>
      <c r="X11" s="11">
        <v>153.88845840871511</v>
      </c>
      <c r="Y11" s="11">
        <v>150.34928460310243</v>
      </c>
      <c r="Z11" s="11">
        <v>146.68777492545922</v>
      </c>
      <c r="AA11" s="11">
        <v>137.17644325978955</v>
      </c>
      <c r="AB11" s="11">
        <v>111.62326505594015</v>
      </c>
      <c r="AC11" s="11"/>
      <c r="AD11" s="11">
        <f t="shared" si="4"/>
        <v>-35.064509869519071</v>
      </c>
      <c r="AE11" s="11">
        <v>73.127467107208176</v>
      </c>
      <c r="AF11" s="11">
        <f t="shared" si="5"/>
        <v>38.062957237689105</v>
      </c>
    </row>
    <row r="12" spans="1:32" x14ac:dyDescent="0.2">
      <c r="A12" t="str">
        <f>name!E8</f>
        <v>Skilled trades occupations</v>
      </c>
      <c r="B12" s="11">
        <v>187.00541064747705</v>
      </c>
      <c r="C12" s="11">
        <v>191.42723801791206</v>
      </c>
      <c r="D12" s="11">
        <v>163.33211238832959</v>
      </c>
      <c r="E12" s="11">
        <v>162.25799368541186</v>
      </c>
      <c r="F12" s="11">
        <v>151.68696713565697</v>
      </c>
      <c r="G12" s="11"/>
      <c r="H12" s="11">
        <f t="shared" si="0"/>
        <v>-11.64514525267262</v>
      </c>
      <c r="I12" s="11">
        <v>66.015662501193674</v>
      </c>
      <c r="J12" s="11">
        <f t="shared" si="1"/>
        <v>54.370517248521054</v>
      </c>
      <c r="L12" s="10" t="str">
        <f>name!E8</f>
        <v>Skilled trades occupations</v>
      </c>
      <c r="M12" s="11">
        <v>171.53952541826663</v>
      </c>
      <c r="N12" s="11">
        <v>176.41028133550498</v>
      </c>
      <c r="O12" s="11">
        <v>146.96546511808754</v>
      </c>
      <c r="P12" s="11">
        <v>143.96454441984099</v>
      </c>
      <c r="Q12" s="11">
        <v>131.96087129663204</v>
      </c>
      <c r="R12" s="11"/>
      <c r="S12" s="11">
        <f t="shared" si="2"/>
        <v>-15.004593821455501</v>
      </c>
      <c r="T12" s="11">
        <v>55.092353907394504</v>
      </c>
      <c r="U12" s="11">
        <f t="shared" si="3"/>
        <v>40.087760085939003</v>
      </c>
      <c r="W12" s="10" t="str">
        <f>name!E8</f>
        <v>Skilled trades occupations</v>
      </c>
      <c r="X12" s="11">
        <v>15.465885229210402</v>
      </c>
      <c r="Y12" s="11">
        <v>15.016956682407088</v>
      </c>
      <c r="Z12" s="11">
        <v>16.366647270242094</v>
      </c>
      <c r="AA12" s="11">
        <v>18.293449265570899</v>
      </c>
      <c r="AB12" s="11">
        <v>19.726095839024982</v>
      </c>
      <c r="AC12" s="11"/>
      <c r="AD12" s="11">
        <f t="shared" si="4"/>
        <v>3.3594485687828879</v>
      </c>
      <c r="AE12" s="11">
        <v>10.923308593799153</v>
      </c>
      <c r="AF12" s="11">
        <f t="shared" si="5"/>
        <v>14.28275716258204</v>
      </c>
    </row>
    <row r="13" spans="1:32" x14ac:dyDescent="0.2">
      <c r="A13" t="str">
        <f>name!E9</f>
        <v>Caring, leisure and other service occupations</v>
      </c>
      <c r="B13" s="11">
        <v>168.16143667460381</v>
      </c>
      <c r="C13" s="11">
        <v>174.89438978147223</v>
      </c>
      <c r="D13" s="11">
        <v>167.62576803604182</v>
      </c>
      <c r="E13" s="11">
        <v>179.54788679819853</v>
      </c>
      <c r="F13" s="11">
        <v>195.78868408921872</v>
      </c>
      <c r="G13" s="11"/>
      <c r="H13" s="11">
        <f t="shared" si="0"/>
        <v>28.1629160531769</v>
      </c>
      <c r="I13" s="11">
        <v>102.37406071175127</v>
      </c>
      <c r="J13" s="11">
        <f>SUM(H13:I13)</f>
        <v>130.53697676492817</v>
      </c>
      <c r="L13" s="10" t="str">
        <f>name!E9</f>
        <v>Caring, leisure and other service occupations</v>
      </c>
      <c r="M13" s="11">
        <v>25.464611916686053</v>
      </c>
      <c r="N13" s="11">
        <v>26.521687527800886</v>
      </c>
      <c r="O13" s="11">
        <v>25.749924124973909</v>
      </c>
      <c r="P13" s="11">
        <v>28.956226191122596</v>
      </c>
      <c r="Q13" s="11">
        <v>32.300868367197097</v>
      </c>
      <c r="R13" s="11"/>
      <c r="S13" s="11">
        <f t="shared" si="2"/>
        <v>6.5509442422231885</v>
      </c>
      <c r="T13" s="11">
        <v>12.990064341228305</v>
      </c>
      <c r="U13" s="11">
        <f>SUM(S13:T13)</f>
        <v>19.541008583451493</v>
      </c>
      <c r="W13" s="10" t="str">
        <f>name!E9</f>
        <v>Caring, leisure and other service occupations</v>
      </c>
      <c r="X13" s="11">
        <v>142.69682475791791</v>
      </c>
      <c r="Y13" s="11">
        <v>148.37270225367152</v>
      </c>
      <c r="Z13" s="11">
        <v>141.87584391106782</v>
      </c>
      <c r="AA13" s="11">
        <v>150.59166060707608</v>
      </c>
      <c r="AB13" s="11">
        <v>163.48781572202162</v>
      </c>
      <c r="AC13" s="11"/>
      <c r="AD13" s="11">
        <f t="shared" si="4"/>
        <v>21.611971810953804</v>
      </c>
      <c r="AE13" s="11">
        <v>89.383996370522979</v>
      </c>
      <c r="AF13" s="11">
        <f>SUM(AD13:AE13)</f>
        <v>110.99596818147678</v>
      </c>
    </row>
    <row r="14" spans="1:32" x14ac:dyDescent="0.2">
      <c r="A14" t="str">
        <f>name!E10</f>
        <v>Sales and customer service occupations</v>
      </c>
      <c r="B14" s="11">
        <v>137.08357032807388</v>
      </c>
      <c r="C14" s="11">
        <v>133.5774524204852</v>
      </c>
      <c r="D14" s="11">
        <v>132.10422626082709</v>
      </c>
      <c r="E14" s="11">
        <v>135.30790255753277</v>
      </c>
      <c r="F14" s="11">
        <v>137.69732773368864</v>
      </c>
      <c r="G14" s="11"/>
      <c r="H14" s="11">
        <f t="shared" si="0"/>
        <v>5.593101472861548</v>
      </c>
      <c r="I14" s="11">
        <v>61.619242388184041</v>
      </c>
      <c r="J14" s="11">
        <f t="shared" si="1"/>
        <v>67.212343861045582</v>
      </c>
      <c r="L14" s="10" t="str">
        <f>name!E10</f>
        <v>Sales and customer service occupations</v>
      </c>
      <c r="M14" s="11">
        <v>56.436663579950363</v>
      </c>
      <c r="N14" s="11">
        <v>56.094461601867515</v>
      </c>
      <c r="O14" s="11">
        <v>57.154506112813984</v>
      </c>
      <c r="P14" s="11">
        <v>60.566891861454295</v>
      </c>
      <c r="Q14" s="11">
        <v>62.54508935117687</v>
      </c>
      <c r="R14" s="11"/>
      <c r="S14" s="11">
        <f t="shared" si="2"/>
        <v>5.3905832383628862</v>
      </c>
      <c r="T14" s="11">
        <v>20.319198515807642</v>
      </c>
      <c r="U14" s="11">
        <f t="shared" ref="U14:U15" si="6">SUM(S14:T14)</f>
        <v>25.709781754170528</v>
      </c>
      <c r="W14" s="10" t="str">
        <f>name!E10</f>
        <v>Sales and customer service occupations</v>
      </c>
      <c r="X14" s="11">
        <v>80.646906748123357</v>
      </c>
      <c r="Y14" s="11">
        <v>77.482990818617679</v>
      </c>
      <c r="Z14" s="11">
        <v>74.949720148013114</v>
      </c>
      <c r="AA14" s="11">
        <v>74.741010696078419</v>
      </c>
      <c r="AB14" s="11">
        <v>75.152238382511882</v>
      </c>
      <c r="AC14" s="11"/>
      <c r="AD14" s="11">
        <f t="shared" si="4"/>
        <v>0.20251823449876838</v>
      </c>
      <c r="AE14" s="11">
        <v>41.300043872376406</v>
      </c>
      <c r="AF14" s="11">
        <f t="shared" ref="AF14:AF15" si="7">SUM(AD14:AE14)</f>
        <v>41.502562106875175</v>
      </c>
    </row>
    <row r="15" spans="1:32" x14ac:dyDescent="0.2">
      <c r="A15" t="str">
        <f>name!E11</f>
        <v>Process, plant and machine operatives</v>
      </c>
      <c r="B15" s="11">
        <v>139.23716899664197</v>
      </c>
      <c r="C15" s="11">
        <v>144.26617653460465</v>
      </c>
      <c r="D15" s="11">
        <v>125.10571391412392</v>
      </c>
      <c r="E15" s="11">
        <v>143.13104106778695</v>
      </c>
      <c r="F15" s="11">
        <v>143.84264083156469</v>
      </c>
      <c r="G15" s="11"/>
      <c r="H15" s="11">
        <f t="shared" si="0"/>
        <v>18.736926917440769</v>
      </c>
      <c r="I15" s="11">
        <v>67.131218934663607</v>
      </c>
      <c r="J15" s="11">
        <f t="shared" si="1"/>
        <v>85.868145852104377</v>
      </c>
      <c r="L15" s="10" t="str">
        <f>name!E11</f>
        <v>Process, plant and machine operatives</v>
      </c>
      <c r="M15" s="11">
        <v>123.22136607808298</v>
      </c>
      <c r="N15" s="11">
        <v>126.88511758360227</v>
      </c>
      <c r="O15" s="11">
        <v>110.18858123743772</v>
      </c>
      <c r="P15" s="11">
        <v>123.14561434895671</v>
      </c>
      <c r="Q15" s="11">
        <v>122.26866690373814</v>
      </c>
      <c r="R15" s="11"/>
      <c r="S15" s="11">
        <f t="shared" si="2"/>
        <v>12.08008566630042</v>
      </c>
      <c r="T15" s="11">
        <v>56.22654270801182</v>
      </c>
      <c r="U15" s="11">
        <f t="shared" si="6"/>
        <v>68.30662837431224</v>
      </c>
      <c r="W15" s="10" t="str">
        <f>name!E11</f>
        <v>Process, plant and machine operatives</v>
      </c>
      <c r="X15" s="11">
        <v>16.015802918559089</v>
      </c>
      <c r="Y15" s="11">
        <v>17.381058951002405</v>
      </c>
      <c r="Z15" s="11">
        <v>14.917132676686116</v>
      </c>
      <c r="AA15" s="11">
        <v>19.985426718830382</v>
      </c>
      <c r="AB15" s="11">
        <v>21.573973927826422</v>
      </c>
      <c r="AC15" s="11"/>
      <c r="AD15" s="11">
        <f t="shared" si="4"/>
        <v>6.6568412511403068</v>
      </c>
      <c r="AE15" s="11">
        <v>10.904676226651805</v>
      </c>
      <c r="AF15" s="11">
        <f t="shared" si="7"/>
        <v>17.561517477792112</v>
      </c>
    </row>
    <row r="16" spans="1:32" x14ac:dyDescent="0.2">
      <c r="A16" t="str">
        <f>name!E12</f>
        <v>Elementary occupations</v>
      </c>
      <c r="B16" s="11">
        <v>193.29846674916089</v>
      </c>
      <c r="C16" s="11">
        <v>192.8276638459588</v>
      </c>
      <c r="D16" s="11">
        <v>172.46851838843742</v>
      </c>
      <c r="E16" s="11">
        <v>171.68388593452335</v>
      </c>
      <c r="F16" s="11">
        <v>163.70149306399173</v>
      </c>
      <c r="G16" s="11"/>
      <c r="H16" s="11">
        <f t="shared" si="0"/>
        <v>-8.7670253244456831</v>
      </c>
      <c r="I16" s="11">
        <v>81.378166774718579</v>
      </c>
      <c r="J16" s="11">
        <f>SUM(H16:I16)</f>
        <v>72.611141450272896</v>
      </c>
      <c r="L16" s="10" t="str">
        <f>name!E12</f>
        <v>Elementary occupations</v>
      </c>
      <c r="M16" s="11">
        <v>106.48672436057811</v>
      </c>
      <c r="N16" s="11">
        <v>100.64698037676132</v>
      </c>
      <c r="O16" s="11">
        <v>93.227571971592269</v>
      </c>
      <c r="P16" s="11">
        <v>95.669879379486076</v>
      </c>
      <c r="Q16" s="11">
        <v>92.078981433036063</v>
      </c>
      <c r="R16" s="11"/>
      <c r="S16" s="11">
        <f t="shared" si="2"/>
        <v>-1.1485905385562063</v>
      </c>
      <c r="T16" s="11">
        <v>37.116810027890338</v>
      </c>
      <c r="U16" s="11">
        <f>SUM(S16:T16)</f>
        <v>35.968219489334132</v>
      </c>
      <c r="W16" s="10" t="str">
        <f>name!E12</f>
        <v>Elementary occupations</v>
      </c>
      <c r="X16" s="11">
        <v>86.81174238858253</v>
      </c>
      <c r="Y16" s="11">
        <v>92.180683469197348</v>
      </c>
      <c r="Z16" s="11">
        <v>79.24094641684519</v>
      </c>
      <c r="AA16" s="11">
        <v>76.014006555037213</v>
      </c>
      <c r="AB16" s="11">
        <v>71.622511630955813</v>
      </c>
      <c r="AC16" s="11"/>
      <c r="AD16" s="11">
        <f t="shared" si="4"/>
        <v>-7.6184347858893773</v>
      </c>
      <c r="AE16" s="11">
        <v>44.261356746828248</v>
      </c>
      <c r="AF16" s="11">
        <f>SUM(AD16:AE16)</f>
        <v>36.642921960938871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1681.7960000000012</v>
      </c>
      <c r="C18" s="34">
        <f>SUM(C8:C16)</f>
        <v>1779.3150000000005</v>
      </c>
      <c r="D18" s="34">
        <f>SUM(D8:D16)</f>
        <v>1738.9649999999999</v>
      </c>
      <c r="E18" s="34">
        <f>SUM(E8:E16)</f>
        <v>1788.1640000000002</v>
      </c>
      <c r="F18" s="34">
        <f>SUM(F8:F16)</f>
        <v>1855.415</v>
      </c>
      <c r="G18" s="11"/>
      <c r="H18" s="34">
        <f>SUM(H8:H16)</f>
        <v>116.44999999999973</v>
      </c>
      <c r="I18" s="34">
        <f>SUM(I8:I16)</f>
        <v>868.81942863945096</v>
      </c>
      <c r="J18" s="34">
        <f>SUM(H18:I18)</f>
        <v>985.26942863945067</v>
      </c>
      <c r="L18" s="231" t="str">
        <f>name!E3</f>
        <v>All occupations</v>
      </c>
      <c r="M18" s="34">
        <f>SUM(M8:M16)</f>
        <v>909.2296856062967</v>
      </c>
      <c r="N18" s="34">
        <f>SUM(N8:N16)</f>
        <v>952.88797341025861</v>
      </c>
      <c r="O18" s="34">
        <f>SUM(O8:O16)</f>
        <v>924.91652855555867</v>
      </c>
      <c r="P18" s="34">
        <f>SUM(P8:P16)</f>
        <v>948.02499123377947</v>
      </c>
      <c r="Q18" s="34">
        <f>SUM(Q8:Q16)</f>
        <v>972.999789816565</v>
      </c>
      <c r="R18" s="11"/>
      <c r="S18" s="34">
        <f>SUM(S8:S16)</f>
        <v>48.083261261006427</v>
      </c>
      <c r="T18" s="34">
        <f>SUM(T8:T16)</f>
        <v>385.05584402568547</v>
      </c>
      <c r="U18" s="34">
        <f>SUM(S18:T18)</f>
        <v>433.13910528669192</v>
      </c>
      <c r="W18" s="231" t="str">
        <f>name!E3</f>
        <v>All occupations</v>
      </c>
      <c r="X18" s="34">
        <f>SUM(X8:X16)</f>
        <v>772.56631439370415</v>
      </c>
      <c r="Y18" s="34">
        <f>SUM(Y8:Y16)</f>
        <v>826.4270265897411</v>
      </c>
      <c r="Z18" s="34">
        <f>SUM(Z8:Z16)</f>
        <v>814.04847144444125</v>
      </c>
      <c r="AA18" s="34">
        <f>SUM(AA8:AA16)</f>
        <v>840.13900876622017</v>
      </c>
      <c r="AB18" s="34">
        <f>SUM(AB8:AB16)</f>
        <v>882.41521018343497</v>
      </c>
      <c r="AC18" s="11"/>
      <c r="AD18" s="34">
        <f>SUM(AD8:AD16)</f>
        <v>68.366738738993789</v>
      </c>
      <c r="AE18" s="34">
        <f>SUM(AE8:AE16)</f>
        <v>483.7635846137656</v>
      </c>
      <c r="AF18" s="34">
        <f>SUM(AD18:AE18)</f>
        <v>552.13032335275943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8.4558809919285736</v>
      </c>
      <c r="C26" s="18">
        <f t="shared" si="8"/>
        <v>9.210039559774529</v>
      </c>
      <c r="D26" s="18">
        <f t="shared" si="8"/>
        <v>9.690811767905716</v>
      </c>
      <c r="E26" s="18">
        <f t="shared" si="8"/>
        <v>9.6670626705914717</v>
      </c>
      <c r="F26" s="18">
        <f t="shared" si="8"/>
        <v>10.499091095845344</v>
      </c>
      <c r="G26" s="11"/>
      <c r="H26" s="40">
        <f>IF(D8&gt;0,(H8/D8)*100,0)</f>
        <v>15.595723659271815</v>
      </c>
      <c r="I26" s="40">
        <f>IF(D8&gt;0,(I8/D8)*100,0)</f>
        <v>56.89979359930836</v>
      </c>
      <c r="J26" s="40">
        <f>IF(D8&gt;0,(J8/D8)*100,0)</f>
        <v>72.495517258580165</v>
      </c>
      <c r="L26" t="str">
        <f>$A$8</f>
        <v>Managers, directors and senior officials</v>
      </c>
      <c r="M26" s="18">
        <f t="shared" ref="M26:Q26" si="9">M8/M$18*100</f>
        <v>10.592744222989101</v>
      </c>
      <c r="N26" s="18">
        <f t="shared" si="9"/>
        <v>11.426592314750003</v>
      </c>
      <c r="O26" s="18">
        <f t="shared" si="9"/>
        <v>11.763112922286108</v>
      </c>
      <c r="P26" s="18">
        <f t="shared" si="9"/>
        <v>11.504970164620049</v>
      </c>
      <c r="Q26" s="18">
        <f t="shared" si="9"/>
        <v>12.196049968673737</v>
      </c>
      <c r="R26" s="11"/>
      <c r="S26" s="40">
        <f>IF(O8&gt;0,(S8/O8)*100,0)</f>
        <v>9.0704575181648615</v>
      </c>
      <c r="T26" s="40">
        <f>IF(O8&gt;0,(T8/O8)*100,0)</f>
        <v>49.778464164234663</v>
      </c>
      <c r="U26" s="40">
        <f>IF(O8&gt;0,(U8/O8)*100,0)</f>
        <v>58.848921682399521</v>
      </c>
      <c r="W26" t="str">
        <f>$A$8</f>
        <v>Managers, directors and senior officials</v>
      </c>
      <c r="X26" s="18">
        <f t="shared" ref="X26:AB26" si="10">X8/X$18*100</f>
        <v>5.9410166397524415</v>
      </c>
      <c r="Y26" s="18">
        <f t="shared" si="10"/>
        <v>6.6543069969598507</v>
      </c>
      <c r="Z26" s="18">
        <f t="shared" si="10"/>
        <v>7.3362768021558233</v>
      </c>
      <c r="AA26" s="18">
        <f t="shared" si="10"/>
        <v>7.5931413102754934</v>
      </c>
      <c r="AB26" s="18">
        <f t="shared" si="10"/>
        <v>8.6279304364023499</v>
      </c>
      <c r="AC26" s="11"/>
      <c r="AD26" s="40">
        <f>IF(Z8&gt;0,(AD8/Z8)*100,0)</f>
        <v>27.483402453911925</v>
      </c>
      <c r="AE26" s="40">
        <f>IF(Z8&gt;0,(AE8/Z8)*100,0)</f>
        <v>69.873375838608283</v>
      </c>
      <c r="AF26" s="40">
        <f>IF(Z8&gt;0,(AF8/Z8)*100,0)</f>
        <v>97.356778292520204</v>
      </c>
    </row>
    <row r="27" spans="1:32" x14ac:dyDescent="0.2">
      <c r="A27" t="str">
        <f>$A$9</f>
        <v>Professional occupations</v>
      </c>
      <c r="B27" s="18">
        <f t="shared" si="8"/>
        <v>18.25086513584354</v>
      </c>
      <c r="C27" s="18">
        <f t="shared" si="8"/>
        <v>20.086788969463242</v>
      </c>
      <c r="D27" s="18">
        <f t="shared" si="8"/>
        <v>21.554391235396416</v>
      </c>
      <c r="E27" s="18">
        <f t="shared" si="8"/>
        <v>22.606936580121666</v>
      </c>
      <c r="F27" s="18">
        <f t="shared" si="8"/>
        <v>24.254303818371341</v>
      </c>
      <c r="G27" s="11"/>
      <c r="H27" s="40">
        <f t="shared" ref="H27:H36" si="11">IF(D9&gt;0,(H9/D9)*100,0)</f>
        <v>20.061364307850226</v>
      </c>
      <c r="I27" s="40">
        <f t="shared" ref="I27:I36" si="12">IF(D9&gt;0,(I9/D9)*100,0)</f>
        <v>51.57776929573177</v>
      </c>
      <c r="J27" s="40">
        <f t="shared" ref="J27:J36" si="13">IF(D9&gt;0,(J9/D9)*100,0)</f>
        <v>71.639133603581996</v>
      </c>
      <c r="L27" t="str">
        <f>$A$9</f>
        <v>Professional occupations</v>
      </c>
      <c r="M27" s="18">
        <f t="shared" ref="M27:Q27" si="14">M9/M$18*100</f>
        <v>17.767152871306585</v>
      </c>
      <c r="N27" s="18">
        <f t="shared" si="14"/>
        <v>19.344455312420045</v>
      </c>
      <c r="O27" s="18">
        <f t="shared" si="14"/>
        <v>21.104378515359716</v>
      </c>
      <c r="P27" s="18">
        <f t="shared" si="14"/>
        <v>21.904116096847641</v>
      </c>
      <c r="Q27" s="18">
        <f t="shared" si="14"/>
        <v>23.047213252469799</v>
      </c>
      <c r="R27" s="11"/>
      <c r="S27" s="40">
        <f t="shared" ref="S27:S34" si="15">IF(O9&gt;0,(S9/O9)*100,0)</f>
        <v>14.88307690790483</v>
      </c>
      <c r="T27" s="40">
        <f t="shared" ref="T27:T34" si="16">IF(O9&gt;0,(T9/O9)*100,0)</f>
        <v>41.126422284846221</v>
      </c>
      <c r="U27" s="40">
        <f t="shared" ref="U27:U34" si="17">IF(O9&gt;0,(U9/O9)*100,0)</f>
        <v>56.009499192751058</v>
      </c>
      <c r="W27" t="str">
        <f>$A$9</f>
        <v>Professional occupations</v>
      </c>
      <c r="X27" s="18">
        <f t="shared" ref="X27:AB27" si="18">X9/X$18*100</f>
        <v>18.820143839839314</v>
      </c>
      <c r="Y27" s="18">
        <f t="shared" si="18"/>
        <v>20.942715495696358</v>
      </c>
      <c r="Z27" s="18">
        <f t="shared" si="18"/>
        <v>22.065692733307959</v>
      </c>
      <c r="AA27" s="18">
        <f t="shared" si="18"/>
        <v>23.400009363961644</v>
      </c>
      <c r="AB27" s="18">
        <f t="shared" si="18"/>
        <v>25.585308603145652</v>
      </c>
      <c r="AC27" s="11"/>
      <c r="AD27" s="40">
        <f t="shared" ref="AD27:AD34" si="19">IF(Z9&gt;0,(AD9/Z9)*100,0)</f>
        <v>25.688578251290579</v>
      </c>
      <c r="AE27" s="40">
        <f t="shared" ref="AE27:AE34" si="20">IF(Z9&gt;0,(AE9/Z9)*100,0)</f>
        <v>62.935185577416895</v>
      </c>
      <c r="AF27" s="40">
        <f t="shared" ref="AF27:AF34" si="21">IF(Z9&gt;0,(AF9/Z9)*100,0)</f>
        <v>88.623763828707482</v>
      </c>
    </row>
    <row r="28" spans="1:32" x14ac:dyDescent="0.2">
      <c r="A28" t="str">
        <f>$A$10</f>
        <v>Associate professional occupations</v>
      </c>
      <c r="B28" s="18">
        <f t="shared" si="8"/>
        <v>11.642171271588941</v>
      </c>
      <c r="C28" s="18">
        <f t="shared" si="8"/>
        <v>12.168938675257241</v>
      </c>
      <c r="D28" s="18">
        <f t="shared" si="8"/>
        <v>12.888704099462359</v>
      </c>
      <c r="E28" s="18">
        <f t="shared" si="8"/>
        <v>12.222948341816926</v>
      </c>
      <c r="F28" s="18">
        <f t="shared" si="8"/>
        <v>12.71578631852535</v>
      </c>
      <c r="G28" s="11"/>
      <c r="H28" s="40">
        <f t="shared" si="11"/>
        <v>5.2650473722263866</v>
      </c>
      <c r="I28" s="40">
        <f t="shared" si="12"/>
        <v>45.977279149527291</v>
      </c>
      <c r="J28" s="40">
        <f t="shared" si="13"/>
        <v>51.242326521753675</v>
      </c>
      <c r="L28" t="str">
        <f>$A$10</f>
        <v>Associate professional occupations</v>
      </c>
      <c r="M28" s="18">
        <f t="shared" ref="M28:Q28" si="22">M10/M$18*100</f>
        <v>12.104011063061854</v>
      </c>
      <c r="N28" s="18">
        <f t="shared" si="22"/>
        <v>12.483068011191969</v>
      </c>
      <c r="O28" s="18">
        <f t="shared" si="22"/>
        <v>13.348872780758715</v>
      </c>
      <c r="P28" s="18">
        <f t="shared" si="22"/>
        <v>12.195342976414869</v>
      </c>
      <c r="Q28" s="18">
        <f t="shared" si="22"/>
        <v>12.189532158117023</v>
      </c>
      <c r="R28" s="11"/>
      <c r="S28" s="40">
        <f t="shared" si="15"/>
        <v>-3.937773293764256</v>
      </c>
      <c r="T28" s="40">
        <f t="shared" si="16"/>
        <v>35.607181808339369</v>
      </c>
      <c r="U28" s="40">
        <f t="shared" si="17"/>
        <v>31.669408514575121</v>
      </c>
      <c r="W28" t="str">
        <f>$A$10</f>
        <v>Associate professional occupations</v>
      </c>
      <c r="X28" s="18">
        <f t="shared" ref="X28:AB28" si="23">X10/X$18*100</f>
        <v>11.098634178943444</v>
      </c>
      <c r="Y28" s="18">
        <f t="shared" si="23"/>
        <v>11.806740856603193</v>
      </c>
      <c r="Z28" s="18">
        <f t="shared" si="23"/>
        <v>12.365863465047333</v>
      </c>
      <c r="AA28" s="18">
        <f t="shared" si="23"/>
        <v>12.254098634828219</v>
      </c>
      <c r="AB28" s="18">
        <f t="shared" si="23"/>
        <v>13.296063246617878</v>
      </c>
      <c r="AC28" s="11"/>
      <c r="AD28" s="40">
        <f t="shared" si="19"/>
        <v>16.552433487552758</v>
      </c>
      <c r="AE28" s="40">
        <f t="shared" si="20"/>
        <v>58.696346160805568</v>
      </c>
      <c r="AF28" s="40">
        <f t="shared" si="21"/>
        <v>75.248779648358337</v>
      </c>
    </row>
    <row r="29" spans="1:32" x14ac:dyDescent="0.2">
      <c r="A29" t="str">
        <f>$A$11</f>
        <v>Administrative and secretarial occupations</v>
      </c>
      <c r="B29" s="18">
        <f t="shared" si="8"/>
        <v>12.60910287206562</v>
      </c>
      <c r="C29" s="18">
        <f t="shared" si="8"/>
        <v>11.494056064547697</v>
      </c>
      <c r="D29" s="18">
        <f t="shared" si="8"/>
        <v>12.125342566564123</v>
      </c>
      <c r="E29" s="18">
        <f t="shared" si="8"/>
        <v>11.215799669832137</v>
      </c>
      <c r="F29" s="18">
        <f t="shared" si="8"/>
        <v>9.8063009179293346</v>
      </c>
      <c r="G29" s="11"/>
      <c r="H29" s="40">
        <f t="shared" si="11"/>
        <v>-13.709810846368434</v>
      </c>
      <c r="I29" s="40">
        <f t="shared" si="12"/>
        <v>46.495943707765861</v>
      </c>
      <c r="J29" s="40">
        <f t="shared" si="13"/>
        <v>32.786132861397427</v>
      </c>
      <c r="L29" t="str">
        <f>$A$11</f>
        <v>Administrative and secretarial occupations</v>
      </c>
      <c r="M29" s="18">
        <f t="shared" ref="M29:Q29" si="24">M11/M$18*100</f>
        <v>6.3978255715199248</v>
      </c>
      <c r="N29" s="18">
        <f t="shared" si="24"/>
        <v>5.6844225736159446</v>
      </c>
      <c r="O29" s="18">
        <f t="shared" si="24"/>
        <v>6.9376734501007533</v>
      </c>
      <c r="P29" s="18">
        <f t="shared" si="24"/>
        <v>6.6855251005337841</v>
      </c>
      <c r="Q29" s="18">
        <f t="shared" si="24"/>
        <v>7.2275774215445745</v>
      </c>
      <c r="R29" s="11"/>
      <c r="S29" s="40">
        <f t="shared" si="15"/>
        <v>9.5945869848370453</v>
      </c>
      <c r="T29" s="40">
        <f t="shared" si="16"/>
        <v>38.822920147767157</v>
      </c>
      <c r="U29" s="40">
        <f t="shared" si="17"/>
        <v>48.4175071326042</v>
      </c>
      <c r="W29" t="str">
        <f>$A$11</f>
        <v>Administrative and secretarial occupations</v>
      </c>
      <c r="X29" s="18">
        <f t="shared" ref="X29:AB29" si="25">X11/X$18*100</f>
        <v>19.91912610498478</v>
      </c>
      <c r="Y29" s="18">
        <f t="shared" si="25"/>
        <v>18.1926872870458</v>
      </c>
      <c r="Z29" s="18">
        <f t="shared" si="25"/>
        <v>18.019538156637967</v>
      </c>
      <c r="AA29" s="18">
        <f t="shared" si="25"/>
        <v>16.327826922504048</v>
      </c>
      <c r="AB29" s="18">
        <f t="shared" si="25"/>
        <v>12.649743994410082</v>
      </c>
      <c r="AC29" s="11"/>
      <c r="AD29" s="40">
        <f t="shared" si="19"/>
        <v>-23.90418007726781</v>
      </c>
      <c r="AE29" s="40">
        <f t="shared" si="20"/>
        <v>49.852461900365306</v>
      </c>
      <c r="AF29" s="40">
        <f t="shared" si="21"/>
        <v>25.948281823097496</v>
      </c>
    </row>
    <row r="30" spans="1:32" x14ac:dyDescent="0.2">
      <c r="A30" t="str">
        <f>$A$12</f>
        <v>Skilled trades occupations</v>
      </c>
      <c r="B30" s="18">
        <f t="shared" si="8"/>
        <v>11.119387288795842</v>
      </c>
      <c r="C30" s="18">
        <f t="shared" si="8"/>
        <v>10.758479415837668</v>
      </c>
      <c r="D30" s="18">
        <f t="shared" si="8"/>
        <v>9.3924899229328709</v>
      </c>
      <c r="E30" s="18">
        <f t="shared" si="8"/>
        <v>9.0739995708118393</v>
      </c>
      <c r="F30" s="18">
        <f t="shared" si="8"/>
        <v>8.1753660035979543</v>
      </c>
      <c r="G30" s="11"/>
      <c r="H30" s="40">
        <f t="shared" si="11"/>
        <v>-7.1297340629414947</v>
      </c>
      <c r="I30" s="40">
        <f t="shared" si="12"/>
        <v>40.418054683722211</v>
      </c>
      <c r="J30" s="40">
        <f t="shared" si="13"/>
        <v>33.288320620780716</v>
      </c>
      <c r="L30" t="str">
        <f>$A$12</f>
        <v>Skilled trades occupations</v>
      </c>
      <c r="M30" s="18">
        <f t="shared" ref="M30:Q30" si="26">M12/M$18*100</f>
        <v>18.866467751091946</v>
      </c>
      <c r="N30" s="18">
        <f t="shared" si="26"/>
        <v>18.513223616849331</v>
      </c>
      <c r="O30" s="18">
        <f t="shared" si="26"/>
        <v>15.889592258406646</v>
      </c>
      <c r="P30" s="18">
        <f t="shared" si="26"/>
        <v>15.185733050400129</v>
      </c>
      <c r="Q30" s="18">
        <f t="shared" si="26"/>
        <v>13.56227130547582</v>
      </c>
      <c r="R30" s="11"/>
      <c r="S30" s="40">
        <f t="shared" si="15"/>
        <v>-10.209605235760137</v>
      </c>
      <c r="T30" s="40">
        <f t="shared" si="16"/>
        <v>37.48659854417329</v>
      </c>
      <c r="U30" s="40">
        <f t="shared" si="17"/>
        <v>27.27699330841315</v>
      </c>
      <c r="W30" t="str">
        <f>$A$12</f>
        <v>Skilled trades occupations</v>
      </c>
      <c r="X30" s="18">
        <f t="shared" ref="X30:AB30" si="27">X12/X$18*100</f>
        <v>2.001884490828175</v>
      </c>
      <c r="Y30" s="18">
        <f t="shared" si="27"/>
        <v>1.8170940929140109</v>
      </c>
      <c r="Z30" s="18">
        <f t="shared" si="27"/>
        <v>2.0105249066067579</v>
      </c>
      <c r="AA30" s="18">
        <f t="shared" si="27"/>
        <v>2.1774312434838143</v>
      </c>
      <c r="AB30" s="18">
        <f t="shared" si="27"/>
        <v>2.2354664347778361</v>
      </c>
      <c r="AC30" s="11"/>
      <c r="AD30" s="40">
        <f t="shared" si="19"/>
        <v>20.526186660667218</v>
      </c>
      <c r="AE30" s="40">
        <f t="shared" si="20"/>
        <v>66.741272133725019</v>
      </c>
      <c r="AF30" s="40">
        <f t="shared" si="21"/>
        <v>87.267458794392226</v>
      </c>
    </row>
    <row r="31" spans="1:32" x14ac:dyDescent="0.2">
      <c r="A31" t="str">
        <f>$A$13</f>
        <v>Caring, leisure and other service occupations</v>
      </c>
      <c r="B31" s="18">
        <f t="shared" si="8"/>
        <v>9.9989200042456794</v>
      </c>
      <c r="C31" s="18">
        <f t="shared" si="8"/>
        <v>9.8293101435930215</v>
      </c>
      <c r="D31" s="18">
        <f t="shared" si="8"/>
        <v>9.6393986098651681</v>
      </c>
      <c r="E31" s="18">
        <f t="shared" si="8"/>
        <v>10.040907142644551</v>
      </c>
      <c r="F31" s="18">
        <f t="shared" si="8"/>
        <v>10.552285288693836</v>
      </c>
      <c r="G31" s="11"/>
      <c r="H31" s="40">
        <f t="shared" si="11"/>
        <v>16.801066079006116</v>
      </c>
      <c r="I31" s="40">
        <f t="shared" si="12"/>
        <v>61.072985323914786</v>
      </c>
      <c r="J31" s="40">
        <f t="shared" si="13"/>
        <v>77.874051402920912</v>
      </c>
      <c r="L31" t="str">
        <f>$A$13</f>
        <v>Caring, leisure and other service occupations</v>
      </c>
      <c r="M31" s="18">
        <f t="shared" ref="M31:Q31" si="28">M13/M$18*100</f>
        <v>2.800679775397525</v>
      </c>
      <c r="N31" s="18">
        <f t="shared" si="28"/>
        <v>2.7832954416334288</v>
      </c>
      <c r="O31" s="18">
        <f t="shared" si="28"/>
        <v>2.7840268099854959</v>
      </c>
      <c r="P31" s="18">
        <f t="shared" si="28"/>
        <v>3.0543737199837273</v>
      </c>
      <c r="Q31" s="18">
        <f t="shared" si="28"/>
        <v>3.3197199737614156</v>
      </c>
      <c r="R31" s="11"/>
      <c r="S31" s="40">
        <f t="shared" si="15"/>
        <v>25.440635127424194</v>
      </c>
      <c r="T31" s="40">
        <f t="shared" si="16"/>
        <v>50.44700045787598</v>
      </c>
      <c r="U31" s="40">
        <f t="shared" si="17"/>
        <v>75.887635585300174</v>
      </c>
      <c r="W31" t="str">
        <f>$A$13</f>
        <v>Caring, leisure and other service occupations</v>
      </c>
      <c r="X31" s="18">
        <f t="shared" ref="X31:AB31" si="29">X13/X$18*100</f>
        <v>18.470495295915633</v>
      </c>
      <c r="Y31" s="18">
        <f t="shared" si="29"/>
        <v>17.953515250576068</v>
      </c>
      <c r="Z31" s="18">
        <f t="shared" si="29"/>
        <v>17.428427039402756</v>
      </c>
      <c r="AA31" s="18">
        <f t="shared" si="29"/>
        <v>17.924612360069595</v>
      </c>
      <c r="AB31" s="18">
        <f t="shared" si="29"/>
        <v>18.527311614227056</v>
      </c>
      <c r="AC31" s="11"/>
      <c r="AD31" s="40">
        <f t="shared" si="19"/>
        <v>15.233017274244979</v>
      </c>
      <c r="AE31" s="40">
        <f t="shared" si="20"/>
        <v>63.001561017358</v>
      </c>
      <c r="AF31" s="40">
        <f t="shared" si="21"/>
        <v>78.234578291602972</v>
      </c>
    </row>
    <row r="32" spans="1:32" x14ac:dyDescent="0.2">
      <c r="A32" t="str">
        <f>$A$14</f>
        <v>Sales and customer service occupations</v>
      </c>
      <c r="B32" s="18">
        <f t="shared" si="8"/>
        <v>8.1510224978578716</v>
      </c>
      <c r="C32" s="18">
        <f t="shared" si="8"/>
        <v>7.5072402818211037</v>
      </c>
      <c r="D32" s="18">
        <f t="shared" si="8"/>
        <v>7.5967156475735331</v>
      </c>
      <c r="E32" s="18">
        <f t="shared" si="8"/>
        <v>7.5668620192293741</v>
      </c>
      <c r="F32" s="18">
        <f t="shared" si="8"/>
        <v>7.4213762276196231</v>
      </c>
      <c r="H32" s="40">
        <f t="shared" si="11"/>
        <v>4.2338550636665531</v>
      </c>
      <c r="I32" s="40">
        <f t="shared" si="12"/>
        <v>46.644414135943521</v>
      </c>
      <c r="J32" s="40">
        <f t="shared" si="13"/>
        <v>50.878269199610074</v>
      </c>
      <c r="L32" t="str">
        <f>$A$14</f>
        <v>Sales and customer service occupations</v>
      </c>
      <c r="M32" s="18">
        <f t="shared" ref="M32:Q32" si="30">M14/M$18*100</f>
        <v>6.2070854563351627</v>
      </c>
      <c r="N32" s="18">
        <f t="shared" si="30"/>
        <v>5.8867845084782564</v>
      </c>
      <c r="O32" s="18">
        <f t="shared" si="30"/>
        <v>6.1794231531435733</v>
      </c>
      <c r="P32" s="18">
        <f t="shared" si="30"/>
        <v>6.3887442231487253</v>
      </c>
      <c r="Q32" s="18">
        <f t="shared" si="30"/>
        <v>6.4280681255818362</v>
      </c>
      <c r="S32" s="40">
        <f t="shared" si="15"/>
        <v>9.4315979701105714</v>
      </c>
      <c r="T32" s="40">
        <f t="shared" si="16"/>
        <v>35.551350012019604</v>
      </c>
      <c r="U32" s="40">
        <f t="shared" si="17"/>
        <v>44.982947982130177</v>
      </c>
      <c r="W32" t="str">
        <f>$A$14</f>
        <v>Sales and customer service occupations</v>
      </c>
      <c r="X32" s="18">
        <f t="shared" ref="X32:AB32" si="31">X14/X$18*100</f>
        <v>10.438832919011434</v>
      </c>
      <c r="Y32" s="18">
        <f t="shared" si="31"/>
        <v>9.3756603215594208</v>
      </c>
      <c r="Z32" s="18">
        <f t="shared" si="31"/>
        <v>9.2070340743989014</v>
      </c>
      <c r="AA32" s="18">
        <f t="shared" si="31"/>
        <v>8.8962671553412065</v>
      </c>
      <c r="AB32" s="18">
        <f t="shared" si="31"/>
        <v>8.5166526500477442</v>
      </c>
      <c r="AD32" s="40">
        <f t="shared" si="19"/>
        <v>0.27020545787072836</v>
      </c>
      <c r="AE32" s="40">
        <f t="shared" si="20"/>
        <v>55.103666552477783</v>
      </c>
      <c r="AF32" s="40">
        <f t="shared" si="21"/>
        <v>55.373872010348514</v>
      </c>
    </row>
    <row r="33" spans="1:32" x14ac:dyDescent="0.2">
      <c r="A33" t="str">
        <f>$A$15</f>
        <v>Process, plant and machine operatives</v>
      </c>
      <c r="B33" s="18">
        <f t="shared" si="8"/>
        <v>8.2790759995054017</v>
      </c>
      <c r="C33" s="18">
        <f t="shared" si="8"/>
        <v>8.1079615770453586</v>
      </c>
      <c r="D33" s="18">
        <f t="shared" si="8"/>
        <v>7.1942629043209001</v>
      </c>
      <c r="E33" s="18">
        <f t="shared" si="8"/>
        <v>8.0043576018635285</v>
      </c>
      <c r="F33" s="18">
        <f t="shared" si="8"/>
        <v>7.7525858544619224</v>
      </c>
      <c r="G33" s="11"/>
      <c r="H33" s="40">
        <f t="shared" si="11"/>
        <v>14.976875420975833</v>
      </c>
      <c r="I33" s="40">
        <f t="shared" si="12"/>
        <v>53.659594621508944</v>
      </c>
      <c r="J33" s="40">
        <f t="shared" si="13"/>
        <v>68.636470042484774</v>
      </c>
      <c r="L33" t="str">
        <f>$A$15</f>
        <v>Process, plant and machine operatives</v>
      </c>
      <c r="M33" s="18">
        <f t="shared" ref="M33:Q33" si="32">M15/M$18*100</f>
        <v>13.552281456353457</v>
      </c>
      <c r="N33" s="18">
        <f t="shared" si="32"/>
        <v>13.315848360379384</v>
      </c>
      <c r="O33" s="18">
        <f t="shared" si="32"/>
        <v>11.913354106615342</v>
      </c>
      <c r="P33" s="18">
        <f t="shared" si="32"/>
        <v>12.989701272399207</v>
      </c>
      <c r="Q33" s="18">
        <f t="shared" si="32"/>
        <v>12.566155530906009</v>
      </c>
      <c r="R33" s="11"/>
      <c r="S33" s="40">
        <f t="shared" si="15"/>
        <v>10.963101194914092</v>
      </c>
      <c r="T33" s="40">
        <f t="shared" si="16"/>
        <v>51.027558460756609</v>
      </c>
      <c r="U33" s="40">
        <f t="shared" si="17"/>
        <v>61.990659655670697</v>
      </c>
      <c r="W33" t="str">
        <f>$A$15</f>
        <v>Process, plant and machine operatives</v>
      </c>
      <c r="X33" s="18">
        <f t="shared" ref="X33:AB33" si="33">X15/X$18*100</f>
        <v>2.0730651363084598</v>
      </c>
      <c r="Y33" s="18">
        <f t="shared" si="33"/>
        <v>2.1031571320610736</v>
      </c>
      <c r="Z33" s="18">
        <f t="shared" si="33"/>
        <v>1.8324624638404237</v>
      </c>
      <c r="AA33" s="18">
        <f t="shared" si="33"/>
        <v>2.3788238030013424</v>
      </c>
      <c r="AB33" s="18">
        <f t="shared" si="33"/>
        <v>2.4448778396897377</v>
      </c>
      <c r="AC33" s="11"/>
      <c r="AD33" s="40">
        <f t="shared" si="19"/>
        <v>44.625474582955462</v>
      </c>
      <c r="AE33" s="40">
        <f t="shared" si="20"/>
        <v>73.101690941548355</v>
      </c>
      <c r="AF33" s="40">
        <f t="shared" si="21"/>
        <v>117.72716552450382</v>
      </c>
    </row>
    <row r="34" spans="1:32" x14ac:dyDescent="0.2">
      <c r="A34" t="str">
        <f>$A$16</f>
        <v>Elementary occupations</v>
      </c>
      <c r="B34" s="18">
        <f t="shared" si="8"/>
        <v>11.493573938168526</v>
      </c>
      <c r="C34" s="18">
        <f t="shared" si="8"/>
        <v>10.837185312660139</v>
      </c>
      <c r="D34" s="18">
        <f t="shared" si="8"/>
        <v>9.9178832459789259</v>
      </c>
      <c r="E34" s="18">
        <f t="shared" si="8"/>
        <v>9.6011264030884931</v>
      </c>
      <c r="F34" s="18">
        <f t="shared" si="8"/>
        <v>8.8229044749552923</v>
      </c>
      <c r="G34" s="11"/>
      <c r="H34" s="40">
        <f t="shared" si="11"/>
        <v>-5.0832612272463518</v>
      </c>
      <c r="I34" s="40">
        <f t="shared" si="12"/>
        <v>47.184360099526614</v>
      </c>
      <c r="J34" s="40">
        <f t="shared" si="13"/>
        <v>42.101098872280254</v>
      </c>
      <c r="L34" t="str">
        <f>$A$16</f>
        <v>Elementary occupations</v>
      </c>
      <c r="M34" s="18">
        <f t="shared" ref="M34:Q34" si="34">M16/M$18*100</f>
        <v>11.711751831944438</v>
      </c>
      <c r="N34" s="18">
        <f t="shared" si="34"/>
        <v>10.562309860681655</v>
      </c>
      <c r="O34" s="18">
        <f t="shared" si="34"/>
        <v>10.07956600334364</v>
      </c>
      <c r="P34" s="18">
        <f t="shared" si="34"/>
        <v>10.09149339565187</v>
      </c>
      <c r="Q34" s="18">
        <f t="shared" si="34"/>
        <v>9.4634122634697864</v>
      </c>
      <c r="R34" s="11"/>
      <c r="S34" s="40">
        <f t="shared" si="15"/>
        <v>-1.2320288024943928</v>
      </c>
      <c r="T34" s="40">
        <f t="shared" si="16"/>
        <v>39.813125283580639</v>
      </c>
      <c r="U34" s="40">
        <f t="shared" si="17"/>
        <v>38.581096481086249</v>
      </c>
      <c r="W34" t="str">
        <f>$A$16</f>
        <v>Elementary occupations</v>
      </c>
      <c r="X34" s="18">
        <f t="shared" ref="X34:AB34" si="35">X16/X$18*100</f>
        <v>11.236801394416322</v>
      </c>
      <c r="Y34" s="18">
        <f t="shared" si="35"/>
        <v>11.154122566584228</v>
      </c>
      <c r="Z34" s="18">
        <f t="shared" si="35"/>
        <v>9.734180358602071</v>
      </c>
      <c r="AA34" s="18">
        <f t="shared" si="35"/>
        <v>9.0477892065346435</v>
      </c>
      <c r="AB34" s="18">
        <f t="shared" si="35"/>
        <v>8.1166451806816706</v>
      </c>
      <c r="AC34" s="11"/>
      <c r="AD34" s="40">
        <f t="shared" si="19"/>
        <v>-9.6142652635832668</v>
      </c>
      <c r="AE34" s="40">
        <f t="shared" si="20"/>
        <v>55.856673535917132</v>
      </c>
      <c r="AF34" s="40">
        <f t="shared" si="21"/>
        <v>46.242408272333876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6.6965120057045278</v>
      </c>
      <c r="I36" s="43">
        <f t="shared" si="12"/>
        <v>49.961869769630269</v>
      </c>
      <c r="J36" s="43">
        <f t="shared" si="13"/>
        <v>56.658381775334796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5.1986595305089871</v>
      </c>
      <c r="T36" s="43">
        <f t="shared" ref="T36" si="37">IF(O18&gt;0,(T18/O18)*100,0)</f>
        <v>41.631415607528048</v>
      </c>
      <c r="U36" s="43">
        <f t="shared" ref="U36" si="38">IF(O18&gt;0,(U18/O18)*100,0)</f>
        <v>46.830075138037039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8.398362153752883</v>
      </c>
      <c r="AE36" s="43">
        <f t="shared" ref="AE36" si="40">IF(Z18&gt;0,(AE18/Z18)*100,0)</f>
        <v>59.426877094355234</v>
      </c>
      <c r="AF36" s="43">
        <f t="shared" ref="AF36" si="41">IF(Z18&gt;0,(AF18/Z18)*100,0)</f>
        <v>67.825239248108133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Midlands and Warwickshire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Midlands and Warwickshire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Midlands and Warwickshire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3.6085365854638729</v>
      </c>
      <c r="C46" s="18">
        <f t="shared" si="42"/>
        <v>2.8339844556017679</v>
      </c>
      <c r="D46" s="18">
        <f t="shared" si="42"/>
        <v>0.51020909053225427</v>
      </c>
      <c r="E46" s="18">
        <f t="shared" si="42"/>
        <v>1.2019984326810285</v>
      </c>
      <c r="F46" s="18">
        <f>IF(F$6-D$6 &lt;&gt; 0,(EXP(LN(F8/D8)/(F$6-D$6))-1)*100,0)</f>
        <v>0.97087454922950567</v>
      </c>
      <c r="H46" s="18">
        <f>IF($F$6-$D$6 &lt;&gt; 0,(EXP(LN(1+(H26/100))/($F$6-$D$6))-1)*100,0)</f>
        <v>0.97087454922950567</v>
      </c>
      <c r="I46" s="18">
        <f>IF($F$6-$D$6 &lt;&gt; 0,(EXP(LN(1+(I26/100))/($F$6-$D$6))-1)*100,0)</f>
        <v>3.0484565838408528</v>
      </c>
      <c r="J46" s="18">
        <f>IF($F$6-$D$6 &lt;&gt; 0,(EXP(LN(1+(J26/100))/($F$6-$D$6))-1)*100,0)</f>
        <v>3.7015356322737558</v>
      </c>
      <c r="L46" t="str">
        <f>$A$8</f>
        <v>Managers, directors and senior officials</v>
      </c>
      <c r="M46" s="18">
        <f t="shared" ref="M46:M54" si="43">IF(N$6-M$6 &lt;&gt; 0,(EXP(LN(N8/M8)/(N$6-M$6))-1)*100,0)</f>
        <v>3.1143530884255588</v>
      </c>
      <c r="N46" s="18">
        <f t="shared" ref="N46:N54" si="44">IF(O$6-N$6 &lt;&gt; 0,(EXP(LN(O8/N8)/(O$6-N$6))-1)*100,0)</f>
        <v>-7.682423877144462E-2</v>
      </c>
      <c r="O46" s="18">
        <f t="shared" ref="O46:O54" si="45">IF(P$6-O$6 &lt;&gt; 0,(EXP(LN(P8/O8)/(P$6-O$6))-1)*100,0)</f>
        <v>4.9770150018746406E-2</v>
      </c>
      <c r="P46" s="18">
        <f t="shared" ref="P46:P54" si="46">IF(Q$6-P$6 &lt;&gt; 0,(EXP(LN(Q8/P8)/(Q$6-P$6))-1)*100,0)</f>
        <v>0.84692628107627677</v>
      </c>
      <c r="Q46" s="18">
        <f>IF(Q$6-O$6 &lt;&gt; 0,(EXP(LN(Q8/O8)/(Q$6-O$6))-1)*100,0)</f>
        <v>0.58050434511285331</v>
      </c>
      <c r="S46" s="18">
        <f>IF($F$6-$D$6 &lt;&gt; 0,(EXP(LN(1+(S26/100))/($F$6-$D$6))-1)*100,0)</f>
        <v>0.58050434511285331</v>
      </c>
      <c r="T46" s="18">
        <f>IF($F$6-$D$6 &lt;&gt; 0,(EXP(LN(1+(T26/100))/($F$6-$D$6))-1)*100,0)</f>
        <v>2.7298431124740841</v>
      </c>
      <c r="U46" s="18">
        <f>IF($F$6-$D$6 &lt;&gt; 0,(EXP(LN(1+(U26/100))/($F$6-$D$6))-1)*100,0)</f>
        <v>3.1333088163921552</v>
      </c>
      <c r="W46" t="str">
        <f>$A$8</f>
        <v>Managers, directors and senior officials</v>
      </c>
      <c r="X46" s="18">
        <f t="shared" ref="X46:X54" si="47">IF(Y$6-X$6 &lt;&gt; 0,(EXP(LN(Y8/X8)/(Y$6-X$6))-1)*100,0)</f>
        <v>4.6231283947627322</v>
      </c>
      <c r="Y46" s="18">
        <f t="shared" ref="Y46:Y54" si="48">IF(Z$6-Y$6 &lt;&gt; 0,(EXP(LN(Z8/Y8)/(Z$6-Y$6))-1)*100,0)</f>
        <v>8.5972004589201632</v>
      </c>
      <c r="Z46" s="18">
        <f t="shared" ref="Z46:Z54" si="49">IF(AA$6-Z$6 &lt;&gt; 0,(EXP(LN(AA8/Z8)/(AA$6-Z$6))-1)*100,0)</f>
        <v>1.3279675501231436</v>
      </c>
      <c r="AA46" s="18">
        <f t="shared" ref="AA46:AA54" si="50">IF(AB$6-AA$6 &lt;&gt; 0,(EXP(LN(AB8/AA8)/(AB$6-AA$6))-1)*100,0)</f>
        <v>1.7842776374236147</v>
      </c>
      <c r="AB46" s="18">
        <f>IF(AB$6-Z$6 &lt;&gt; 0,(EXP(LN(AB8/Z8)/(AB$6-Z$6))-1)*100,0)</f>
        <v>1.6319464084897373</v>
      </c>
      <c r="AD46" s="18">
        <f>IF($F$6-$D$6 &lt;&gt; 0,(EXP(LN(1+(AD26/100))/($F$6-$D$6))-1)*100,0)</f>
        <v>1.6319464084897373</v>
      </c>
      <c r="AE46" s="18">
        <f>IF($F$6-$D$6 &lt;&gt; 0,(EXP(LN(1+(AE26/100))/($F$6-$D$6))-1)*100,0)</f>
        <v>3.5956901083441961</v>
      </c>
      <c r="AF46" s="18">
        <f>IF($F$6-$D$6 &lt;&gt; 0,(EXP(LN(1+(AF26/100))/($F$6-$D$6))-1)*100,0)</f>
        <v>4.6365639318598051</v>
      </c>
    </row>
    <row r="47" spans="1:32" x14ac:dyDescent="0.2">
      <c r="A47" t="str">
        <f>$A$9</f>
        <v>Professional occupations</v>
      </c>
      <c r="B47" s="18">
        <f t="shared" si="42"/>
        <v>3.8787335989306504</v>
      </c>
      <c r="C47" s="18">
        <f t="shared" si="42"/>
        <v>4.8728923198754881</v>
      </c>
      <c r="D47" s="18">
        <f t="shared" si="42"/>
        <v>1.5230115640718633</v>
      </c>
      <c r="E47" s="18">
        <f t="shared" si="42"/>
        <v>1.0783354427048808</v>
      </c>
      <c r="F47" s="18">
        <f>IF(F$6-D$6 &lt;&gt; 0,(EXP(LN(F9/D9)/(F$6-D$6))-1)*100,0)</f>
        <v>1.2263439824878875</v>
      </c>
      <c r="H47" s="18">
        <f t="shared" ref="H47:J56" si="51">IF($F$6-$D$6 &lt;&gt; 0,(EXP(LN(1+(H27/100))/($F$6-$D$6))-1)*100,0)</f>
        <v>1.2263439824878875</v>
      </c>
      <c r="I47" s="18">
        <f t="shared" si="51"/>
        <v>2.8116590750793868</v>
      </c>
      <c r="J47" s="18">
        <f t="shared" si="51"/>
        <v>3.667132915621707</v>
      </c>
      <c r="L47" t="str">
        <f>$A$9</f>
        <v>Professional occupations</v>
      </c>
      <c r="M47" s="18">
        <f t="shared" si="43"/>
        <v>3.353866033777253</v>
      </c>
      <c r="N47" s="18">
        <f t="shared" si="44"/>
        <v>5.8953174668028518</v>
      </c>
      <c r="O47" s="18">
        <f t="shared" si="45"/>
        <v>1.2451159634754738</v>
      </c>
      <c r="P47" s="18">
        <f t="shared" si="46"/>
        <v>0.77169529208862553</v>
      </c>
      <c r="Q47" s="18">
        <f>IF(Q$6-O$6 &lt;&gt; 0,(EXP(LN(Q9/O9)/(Q$6-O$6))-1)*100,0)</f>
        <v>0.92925570241322308</v>
      </c>
      <c r="S47" s="18">
        <f t="shared" ref="S47:U47" si="52">IF($F$6-$D$6 &lt;&gt; 0,(EXP(LN(1+(S27/100))/($F$6-$D$6))-1)*100,0)</f>
        <v>0.92925570241322308</v>
      </c>
      <c r="T47" s="18">
        <f t="shared" si="52"/>
        <v>2.323147039051876</v>
      </c>
      <c r="U47" s="18">
        <f t="shared" si="52"/>
        <v>3.0093712155300434</v>
      </c>
      <c r="W47" t="str">
        <f>$A$9</f>
        <v>Professional occupations</v>
      </c>
      <c r="X47" s="18">
        <f t="shared" si="47"/>
        <v>4.4527069630968086</v>
      </c>
      <c r="Y47" s="18">
        <f t="shared" si="48"/>
        <v>3.7839813586385995</v>
      </c>
      <c r="Z47" s="18">
        <f t="shared" si="49"/>
        <v>1.8215889352476866</v>
      </c>
      <c r="AA47" s="18">
        <f t="shared" si="50"/>
        <v>1.3933906606940161</v>
      </c>
      <c r="AB47" s="18">
        <f>IF(AB$6-Z$6 &lt;&gt; 0,(EXP(LN(AB9/Z9)/(AB$6-Z$6))-1)*100,0)</f>
        <v>1.5359229622586401</v>
      </c>
      <c r="AD47" s="18">
        <f t="shared" ref="AD47:AF47" si="53">IF($F$6-$D$6 &lt;&gt; 0,(EXP(LN(1+(AD27/100))/($F$6-$D$6))-1)*100,0)</f>
        <v>1.5359229622586401</v>
      </c>
      <c r="AE47" s="18">
        <f t="shared" si="53"/>
        <v>3.3080883566899644</v>
      </c>
      <c r="AF47" s="18">
        <f t="shared" si="53"/>
        <v>4.321324835084428</v>
      </c>
    </row>
    <row r="48" spans="1:32" x14ac:dyDescent="0.2">
      <c r="A48" t="str">
        <f>$A$10</f>
        <v>Associate professional occupations</v>
      </c>
      <c r="B48" s="18">
        <f t="shared" si="42"/>
        <v>2.5473780683641811</v>
      </c>
      <c r="C48" s="18">
        <f t="shared" si="42"/>
        <v>3.5129181033353607</v>
      </c>
      <c r="D48" s="18">
        <f t="shared" si="42"/>
        <v>-0.50147427027801283</v>
      </c>
      <c r="E48" s="18">
        <f t="shared" si="42"/>
        <v>0.76740999055162629</v>
      </c>
      <c r="F48" s="18">
        <f t="shared" ref="F48:F56" si="54">IF(F$6-D$6 &lt;&gt; 0,(EXP(LN(F10/D10)/(F$6-D$6))-1)*100,0)</f>
        <v>0.34266070585216024</v>
      </c>
      <c r="H48" s="18">
        <f t="shared" si="51"/>
        <v>0.34266070585216024</v>
      </c>
      <c r="I48" s="18">
        <f t="shared" si="51"/>
        <v>2.5539402066163008</v>
      </c>
      <c r="J48" s="18">
        <f t="shared" si="51"/>
        <v>2.7964751882442407</v>
      </c>
      <c r="L48" t="str">
        <f>$A$10</f>
        <v>Associate professional occupations</v>
      </c>
      <c r="M48" s="18">
        <f t="shared" si="43"/>
        <v>1.9624038865739601</v>
      </c>
      <c r="N48" s="18">
        <f t="shared" si="44"/>
        <v>3.796797039649169</v>
      </c>
      <c r="O48" s="18">
        <f t="shared" si="45"/>
        <v>-1.3054129956760696</v>
      </c>
      <c r="P48" s="18">
        <f>IF(Q$6-P$6 &lt;&gt; 0,(EXP(LN(Q10/P10)/(Q$6-P$6))-1)*100,0)</f>
        <v>0.25559017805116824</v>
      </c>
      <c r="Q48" s="18">
        <f t="shared" ref="Q48:Q54" si="55">IF(Q$6-O$6 &lt;&gt; 0,(EXP(LN(Q10/O10)/(Q$6-O$6))-1)*100,0)</f>
        <v>-0.26746839519641297</v>
      </c>
      <c r="S48" s="18">
        <f t="shared" ref="S48:U48" si="56">IF($F$6-$D$6 &lt;&gt; 0,(EXP(LN(1+(S28/100))/($F$6-$D$6))-1)*100,0)</f>
        <v>-0.26746839519641297</v>
      </c>
      <c r="T48" s="18">
        <f t="shared" si="56"/>
        <v>2.0513715767804586</v>
      </c>
      <c r="U48" s="18">
        <f t="shared" si="56"/>
        <v>1.8510848027842197</v>
      </c>
      <c r="W48" t="str">
        <f>$A$10</f>
        <v>Associate professional occupations</v>
      </c>
      <c r="X48" s="18">
        <f t="shared" si="47"/>
        <v>3.2838241084768738</v>
      </c>
      <c r="Y48" s="18">
        <f t="shared" si="48"/>
        <v>3.1668498117142452</v>
      </c>
      <c r="Z48" s="18">
        <f t="shared" si="49"/>
        <v>0.45037489008232789</v>
      </c>
      <c r="AA48" s="18">
        <f t="shared" si="50"/>
        <v>1.3156076736568378</v>
      </c>
      <c r="AB48" s="18">
        <f t="shared" ref="AB48:AB54" si="57">IF(AB$6-Z$6 &lt;&gt; 0,(EXP(LN(AB10/Z10)/(AB$6-Z$6))-1)*100,0)</f>
        <v>1.0263718208727068</v>
      </c>
      <c r="AD48" s="18">
        <f t="shared" ref="AD48:AF48" si="58">IF($F$6-$D$6 &lt;&gt; 0,(EXP(LN(1+(AD28/100))/($F$6-$D$6))-1)*100,0)</f>
        <v>1.0263718208727068</v>
      </c>
      <c r="AE48" s="18">
        <f t="shared" si="58"/>
        <v>3.1267018358433152</v>
      </c>
      <c r="AF48" s="18">
        <f t="shared" si="58"/>
        <v>3.8110698586133696</v>
      </c>
    </row>
    <row r="49" spans="1:32" x14ac:dyDescent="0.2">
      <c r="A49" t="str">
        <f>$A$11</f>
        <v>Administrative and secretarial occupations</v>
      </c>
      <c r="B49" s="18">
        <f t="shared" si="42"/>
        <v>-0.90148148704485287</v>
      </c>
      <c r="C49" s="18">
        <f t="shared" si="42"/>
        <v>3.1000099376997658</v>
      </c>
      <c r="D49" s="18">
        <f t="shared" si="42"/>
        <v>-0.99650037849269291</v>
      </c>
      <c r="E49" s="18">
        <f t="shared" si="42"/>
        <v>-0.96906742041419358</v>
      </c>
      <c r="F49" s="18">
        <f t="shared" si="54"/>
        <v>-0.97821258427192026</v>
      </c>
      <c r="H49" s="18">
        <f t="shared" si="51"/>
        <v>-0.97821258427192026</v>
      </c>
      <c r="I49" s="18">
        <f t="shared" si="51"/>
        <v>2.5781919715502921</v>
      </c>
      <c r="J49" s="18">
        <f t="shared" si="51"/>
        <v>1.9084465745413226</v>
      </c>
      <c r="L49" t="str">
        <f>$A$11</f>
        <v>Administrative and secretarial occupations</v>
      </c>
      <c r="M49" s="18">
        <f t="shared" si="43"/>
        <v>-1.7674201899849473</v>
      </c>
      <c r="N49" s="18">
        <f t="shared" si="44"/>
        <v>18.464491216883651</v>
      </c>
      <c r="O49" s="18">
        <f t="shared" si="45"/>
        <v>-0.24658256669461975</v>
      </c>
      <c r="P49" s="18">
        <f t="shared" si="46"/>
        <v>1.0450443665483089</v>
      </c>
      <c r="Q49" s="18">
        <f t="shared" si="55"/>
        <v>0.61265442021880556</v>
      </c>
      <c r="S49" s="18">
        <f t="shared" ref="S49:U49" si="59">IF($F$6-$D$6 &lt;&gt; 0,(EXP(LN(1+(S29/100))/($F$6-$D$6))-1)*100,0)</f>
        <v>0.61265442021880556</v>
      </c>
      <c r="T49" s="18">
        <f t="shared" si="59"/>
        <v>2.2109469044432339</v>
      </c>
      <c r="U49" s="18">
        <f t="shared" si="59"/>
        <v>2.6673475927104562</v>
      </c>
      <c r="W49" t="str">
        <f>$A$11</f>
        <v>Administrative and secretarial occupations</v>
      </c>
      <c r="X49" s="18">
        <f t="shared" si="47"/>
        <v>-0.57998387998771106</v>
      </c>
      <c r="Y49" s="18">
        <f t="shared" si="48"/>
        <v>-2.4353356168664186</v>
      </c>
      <c r="Z49" s="18">
        <f t="shared" si="49"/>
        <v>-1.331818630137116</v>
      </c>
      <c r="AA49" s="18">
        <f t="shared" si="50"/>
        <v>-2.0402837768556115</v>
      </c>
      <c r="AB49" s="18">
        <f t="shared" si="57"/>
        <v>-1.8046957590636681</v>
      </c>
      <c r="AD49" s="18">
        <f t="shared" ref="AD49:AF49" si="60">IF($F$6-$D$6 &lt;&gt; 0,(EXP(LN(1+(AD29/100))/($F$6-$D$6))-1)*100,0)</f>
        <v>-1.8046957590636681</v>
      </c>
      <c r="AE49" s="18">
        <f t="shared" si="60"/>
        <v>2.7332258968598699</v>
      </c>
      <c r="AF49" s="18">
        <f t="shared" si="60"/>
        <v>1.5498960426746144</v>
      </c>
    </row>
    <row r="50" spans="1:32" x14ac:dyDescent="0.2">
      <c r="A50" t="str">
        <f>$A$12</f>
        <v>Skilled trades occupations</v>
      </c>
      <c r="B50" s="18">
        <f t="shared" si="42"/>
        <v>0.58596580012564292</v>
      </c>
      <c r="C50" s="18">
        <f t="shared" si="42"/>
        <v>-14.67666039613108</v>
      </c>
      <c r="D50" s="18">
        <f t="shared" si="42"/>
        <v>-0.13187307409823212</v>
      </c>
      <c r="E50" s="18">
        <f t="shared" si="42"/>
        <v>-0.6714223347963566</v>
      </c>
      <c r="F50" s="18">
        <f t="shared" si="54"/>
        <v>-0.49189724785198008</v>
      </c>
      <c r="H50" s="18">
        <f t="shared" si="51"/>
        <v>-0.49189724785198008</v>
      </c>
      <c r="I50" s="18">
        <f t="shared" si="51"/>
        <v>2.2888266363468857</v>
      </c>
      <c r="J50" s="18">
        <f t="shared" si="51"/>
        <v>1.9340953729837462</v>
      </c>
      <c r="L50" t="str">
        <f>$A$12</f>
        <v>Skilled trades occupations</v>
      </c>
      <c r="M50" s="18">
        <f t="shared" si="43"/>
        <v>0.70242342954500714</v>
      </c>
      <c r="N50" s="18">
        <f t="shared" si="44"/>
        <v>-16.691099857960079</v>
      </c>
      <c r="O50" s="18">
        <f t="shared" si="45"/>
        <v>-0.4117614891895105</v>
      </c>
      <c r="P50" s="18">
        <f t="shared" si="46"/>
        <v>-0.86683712211779174</v>
      </c>
      <c r="Q50" s="18">
        <f t="shared" si="55"/>
        <v>-0.71537677064109628</v>
      </c>
      <c r="S50" s="18">
        <f t="shared" ref="S50:U50" si="61">IF($F$6-$D$6 &lt;&gt; 0,(EXP(LN(1+(S30/100))/($F$6-$D$6))-1)*100,0)</f>
        <v>-0.71537677064109628</v>
      </c>
      <c r="T50" s="18">
        <f t="shared" si="61"/>
        <v>2.1450576401832677</v>
      </c>
      <c r="U50" s="18">
        <f t="shared" si="61"/>
        <v>1.6209679177972669</v>
      </c>
      <c r="W50" t="str">
        <f>$A$12</f>
        <v>Skilled trades occupations</v>
      </c>
      <c r="X50" s="18">
        <f t="shared" si="47"/>
        <v>-0.73371103149737493</v>
      </c>
      <c r="Y50" s="18">
        <f t="shared" si="48"/>
        <v>8.9877770601563878</v>
      </c>
      <c r="Z50" s="18">
        <f t="shared" si="49"/>
        <v>2.2509085248349603</v>
      </c>
      <c r="AA50" s="18">
        <f t="shared" si="50"/>
        <v>0.75684358058536461</v>
      </c>
      <c r="AB50" s="18">
        <f t="shared" si="57"/>
        <v>1.2524236842811565</v>
      </c>
      <c r="AD50" s="18">
        <f t="shared" ref="AD50:AF50" si="62">IF($F$6-$D$6 &lt;&gt; 0,(EXP(LN(1+(AD30/100))/($F$6-$D$6))-1)*100,0)</f>
        <v>1.2524236842811565</v>
      </c>
      <c r="AE50" s="18">
        <f t="shared" si="62"/>
        <v>3.4672422989821872</v>
      </c>
      <c r="AF50" s="18">
        <f t="shared" si="62"/>
        <v>4.2711478643438383</v>
      </c>
    </row>
    <row r="51" spans="1:32" x14ac:dyDescent="0.2">
      <c r="A51" t="str">
        <f>$A$13</f>
        <v>Caring, leisure and other service occupations</v>
      </c>
      <c r="B51" s="18">
        <f t="shared" si="42"/>
        <v>0.98627833453663882</v>
      </c>
      <c r="C51" s="18">
        <f t="shared" si="42"/>
        <v>-4.1560062358274807</v>
      </c>
      <c r="D51" s="18">
        <f t="shared" si="42"/>
        <v>1.383645536790179</v>
      </c>
      <c r="E51" s="18">
        <f t="shared" si="42"/>
        <v>0.86969994507191117</v>
      </c>
      <c r="F51" s="18">
        <f t="shared" si="54"/>
        <v>1.0407250046194472</v>
      </c>
      <c r="H51" s="18">
        <f t="shared" si="51"/>
        <v>1.0407250046194472</v>
      </c>
      <c r="I51" s="18">
        <f t="shared" si="51"/>
        <v>3.2289509402815275</v>
      </c>
      <c r="J51" s="18">
        <f t="shared" si="51"/>
        <v>3.9140264472423691</v>
      </c>
      <c r="L51" t="str">
        <f>$A$13</f>
        <v>Caring, leisure and other service occupations</v>
      </c>
      <c r="M51" s="18">
        <f t="shared" si="43"/>
        <v>1.0220141317474729</v>
      </c>
      <c r="N51" s="18">
        <f t="shared" si="44"/>
        <v>-2.9099332462083738</v>
      </c>
      <c r="O51" s="18">
        <f t="shared" si="45"/>
        <v>2.3748318290964132</v>
      </c>
      <c r="P51" s="18">
        <f t="shared" si="46"/>
        <v>1.0990847051097319</v>
      </c>
      <c r="Q51" s="18">
        <f t="shared" si="55"/>
        <v>1.5225574734793801</v>
      </c>
      <c r="S51" s="18">
        <f t="shared" ref="S51:U51" si="63">IF($F$6-$D$6 &lt;&gt; 0,(EXP(LN(1+(S31/100))/($F$6-$D$6))-1)*100,0)</f>
        <v>1.5225574734794023</v>
      </c>
      <c r="T51" s="18">
        <f t="shared" si="63"/>
        <v>2.7603486032676816</v>
      </c>
      <c r="U51" s="18">
        <f t="shared" si="63"/>
        <v>3.8362560572756665</v>
      </c>
      <c r="W51" t="str">
        <f>$A$13</f>
        <v>Caring, leisure and other service occupations</v>
      </c>
      <c r="X51" s="18">
        <f t="shared" si="47"/>
        <v>0.97989719989226565</v>
      </c>
      <c r="Y51" s="18">
        <f t="shared" si="48"/>
        <v>-4.3787423454053398</v>
      </c>
      <c r="Z51" s="18">
        <f t="shared" si="49"/>
        <v>1.1995293919764949</v>
      </c>
      <c r="AA51" s="18">
        <f t="shared" si="50"/>
        <v>0.82505019968723836</v>
      </c>
      <c r="AB51" s="18">
        <f t="shared" si="57"/>
        <v>0.94972237396035997</v>
      </c>
      <c r="AD51" s="18">
        <f t="shared" ref="AD51:AF51" si="64">IF($F$6-$D$6 &lt;&gt; 0,(EXP(LN(1+(AD31/100))/($F$6-$D$6))-1)*100,0)</f>
        <v>0.94972237396035997</v>
      </c>
      <c r="AE51" s="18">
        <f t="shared" si="64"/>
        <v>3.3108934870620388</v>
      </c>
      <c r="AF51" s="18">
        <f t="shared" si="64"/>
        <v>3.9280545046050053</v>
      </c>
    </row>
    <row r="52" spans="1:32" x14ac:dyDescent="0.2">
      <c r="A52" t="str">
        <f>$A$14</f>
        <v>Sales and customer service occupations</v>
      </c>
      <c r="B52" s="18">
        <f t="shared" si="42"/>
        <v>-0.64563835814833714</v>
      </c>
      <c r="C52" s="18">
        <f t="shared" si="42"/>
        <v>-1.1029003270855764</v>
      </c>
      <c r="D52" s="18">
        <f t="shared" si="42"/>
        <v>0.48038491095079294</v>
      </c>
      <c r="E52" s="18">
        <f t="shared" si="42"/>
        <v>0.17520388266976106</v>
      </c>
      <c r="F52" s="18">
        <f t="shared" si="54"/>
        <v>0.2768277637271277</v>
      </c>
      <c r="H52" s="18">
        <f t="shared" si="51"/>
        <v>0.2768277637271277</v>
      </c>
      <c r="I52" s="18">
        <f t="shared" si="51"/>
        <v>2.5851194123854837</v>
      </c>
      <c r="J52" s="18">
        <f t="shared" si="51"/>
        <v>2.7799604490358565</v>
      </c>
      <c r="L52" t="str">
        <f>$A$14</f>
        <v>Sales and customer service occupations</v>
      </c>
      <c r="M52" s="18">
        <f t="shared" si="43"/>
        <v>-0.15193263527866208</v>
      </c>
      <c r="N52" s="18">
        <f t="shared" si="44"/>
        <v>1.8897489710662851</v>
      </c>
      <c r="O52" s="18">
        <f t="shared" si="45"/>
        <v>1.1665552091902009</v>
      </c>
      <c r="P52" s="18">
        <f t="shared" si="46"/>
        <v>0.32191023571295219</v>
      </c>
      <c r="Q52" s="18">
        <f t="shared" si="55"/>
        <v>0.60267208443904874</v>
      </c>
      <c r="S52" s="18">
        <f t="shared" ref="S52:U52" si="65">IF($F$6-$D$6 &lt;&gt; 0,(EXP(LN(1+(S32/100))/($F$6-$D$6))-1)*100,0)</f>
        <v>0.60267208443904874</v>
      </c>
      <c r="T52" s="18">
        <f t="shared" si="65"/>
        <v>2.0485699521003209</v>
      </c>
      <c r="U52" s="18">
        <f t="shared" si="65"/>
        <v>2.5072214513864433</v>
      </c>
      <c r="W52" t="str">
        <f>$A$14</f>
        <v>Sales and customer service occupations</v>
      </c>
      <c r="X52" s="18">
        <f t="shared" si="47"/>
        <v>-0.99556141955134958</v>
      </c>
      <c r="Y52" s="18">
        <f t="shared" si="48"/>
        <v>-3.2694539070320272</v>
      </c>
      <c r="Z52" s="18">
        <f t="shared" si="49"/>
        <v>-5.575532893313806E-2</v>
      </c>
      <c r="AA52" s="18">
        <f t="shared" si="50"/>
        <v>5.4884601005933398E-2</v>
      </c>
      <c r="AB52" s="18">
        <f t="shared" si="57"/>
        <v>1.7991022136465418E-2</v>
      </c>
      <c r="AD52" s="18">
        <f t="shared" ref="AD52:AF52" si="66">IF($F$6-$D$6 &lt;&gt; 0,(EXP(LN(1+(AD32/100))/($F$6-$D$6))-1)*100,0)</f>
        <v>1.7991022136465418E-2</v>
      </c>
      <c r="AE52" s="18">
        <f t="shared" si="66"/>
        <v>2.9693894489670969</v>
      </c>
      <c r="AF52" s="18">
        <f t="shared" si="66"/>
        <v>2.9813385741779053</v>
      </c>
    </row>
    <row r="53" spans="1:32" x14ac:dyDescent="0.2">
      <c r="A53" t="str">
        <f>$A$15</f>
        <v>Process, plant and machine operatives</v>
      </c>
      <c r="B53" s="18">
        <f t="shared" si="42"/>
        <v>0.89097855741187004</v>
      </c>
      <c r="C53" s="18">
        <f t="shared" si="42"/>
        <v>-13.28132697540838</v>
      </c>
      <c r="D53" s="18">
        <f t="shared" si="42"/>
        <v>2.7285922870643686</v>
      </c>
      <c r="E53" s="18">
        <f t="shared" si="42"/>
        <v>4.9605782707784485E-2</v>
      </c>
      <c r="F53" s="18">
        <f t="shared" si="54"/>
        <v>0.93474732000633498</v>
      </c>
      <c r="H53" s="18">
        <f t="shared" si="51"/>
        <v>0.93474732000633498</v>
      </c>
      <c r="I53" s="18">
        <f t="shared" si="51"/>
        <v>2.9051979019450336</v>
      </c>
      <c r="J53" s="18">
        <f t="shared" si="51"/>
        <v>3.5452307309798758</v>
      </c>
      <c r="L53" t="str">
        <f>$A$15</f>
        <v>Process, plant and machine operatives</v>
      </c>
      <c r="M53" s="18">
        <f t="shared" si="43"/>
        <v>0.73518000296466379</v>
      </c>
      <c r="N53" s="18">
        <f t="shared" si="44"/>
        <v>-13.158782262359104</v>
      </c>
      <c r="O53" s="18">
        <f t="shared" si="45"/>
        <v>2.2483884335457338</v>
      </c>
      <c r="P53" s="18">
        <f t="shared" si="46"/>
        <v>-7.1441472968947206E-2</v>
      </c>
      <c r="Q53" s="18">
        <f t="shared" si="55"/>
        <v>0.69592732017609293</v>
      </c>
      <c r="S53" s="18">
        <f t="shared" ref="S53:U53" si="67">IF($F$6-$D$6 &lt;&gt; 0,(EXP(LN(1+(S33/100))/($F$6-$D$6))-1)*100,0)</f>
        <v>0.69592732017609293</v>
      </c>
      <c r="T53" s="18">
        <f t="shared" si="67"/>
        <v>2.7867371544585628</v>
      </c>
      <c r="U53" s="18">
        <f t="shared" si="67"/>
        <v>3.2680552081186809</v>
      </c>
      <c r="W53" t="str">
        <f>$A$15</f>
        <v>Process, plant and machine operatives</v>
      </c>
      <c r="X53" s="18">
        <f t="shared" si="47"/>
        <v>2.0661842952766296</v>
      </c>
      <c r="Y53" s="18">
        <f t="shared" si="48"/>
        <v>-14.17592726232707</v>
      </c>
      <c r="Z53" s="18">
        <f t="shared" si="49"/>
        <v>6.0243490205446282</v>
      </c>
      <c r="AA53" s="18">
        <f t="shared" si="50"/>
        <v>0.76777573357555973</v>
      </c>
      <c r="AB53" s="18">
        <f t="shared" si="57"/>
        <v>2.4903524169950009</v>
      </c>
      <c r="AD53" s="18">
        <f t="shared" ref="AD53:AF53" si="68">IF($F$6-$D$6 &lt;&gt; 0,(EXP(LN(1+(AD33/100))/($F$6-$D$6))-1)*100,0)</f>
        <v>2.4903524169950009</v>
      </c>
      <c r="AE53" s="18">
        <f t="shared" si="68"/>
        <v>3.7257906728664247</v>
      </c>
      <c r="AF53" s="18">
        <f t="shared" si="68"/>
        <v>5.3240396547623359</v>
      </c>
    </row>
    <row r="54" spans="1:32" x14ac:dyDescent="0.2">
      <c r="A54" t="str">
        <f>$A$16</f>
        <v>Elementary occupations</v>
      </c>
      <c r="B54" s="18">
        <f t="shared" si="42"/>
        <v>-6.0946361299274443E-2</v>
      </c>
      <c r="C54" s="18">
        <f t="shared" si="42"/>
        <v>-10.558207806627461</v>
      </c>
      <c r="D54" s="18">
        <f t="shared" si="42"/>
        <v>-9.1154515804603431E-2</v>
      </c>
      <c r="E54" s="18">
        <f t="shared" si="42"/>
        <v>-0.47497150891819828</v>
      </c>
      <c r="F54" s="18">
        <f t="shared" si="54"/>
        <v>-0.34719662478526203</v>
      </c>
      <c r="H54" s="18">
        <f t="shared" si="51"/>
        <v>-0.34719662478526203</v>
      </c>
      <c r="I54" s="18">
        <f t="shared" si="51"/>
        <v>2.610257531226523</v>
      </c>
      <c r="J54" s="18">
        <f t="shared" si="51"/>
        <v>2.3701082257753692</v>
      </c>
      <c r="L54" t="str">
        <f>$A$16</f>
        <v>Elementary occupations</v>
      </c>
      <c r="M54" s="18">
        <f t="shared" si="43"/>
        <v>-1.4001349724349743</v>
      </c>
      <c r="N54" s="18">
        <f t="shared" si="44"/>
        <v>-7.3717148566159523</v>
      </c>
      <c r="O54" s="18">
        <f t="shared" si="45"/>
        <v>0.51853967433246329</v>
      </c>
      <c r="P54" s="18">
        <f t="shared" si="46"/>
        <v>-0.38183720369711072</v>
      </c>
      <c r="Q54" s="18">
        <f t="shared" si="55"/>
        <v>-8.261127111319766E-2</v>
      </c>
      <c r="S54" s="18">
        <f t="shared" ref="S54:U54" si="69">IF($F$6-$D$6 &lt;&gt; 0,(EXP(LN(1+(S34/100))/($F$6-$D$6))-1)*100,0)</f>
        <v>-8.261127111319766E-2</v>
      </c>
      <c r="T54" s="18">
        <f t="shared" si="69"/>
        <v>2.2593896500367805</v>
      </c>
      <c r="U54" s="18">
        <f t="shared" si="69"/>
        <v>2.1990674341457073</v>
      </c>
      <c r="W54" t="str">
        <f>$A$16</f>
        <v>Elementary occupations</v>
      </c>
      <c r="X54" s="18">
        <f t="shared" si="47"/>
        <v>1.5115274590358441</v>
      </c>
      <c r="Y54" s="18">
        <f t="shared" si="48"/>
        <v>-14.037362889239191</v>
      </c>
      <c r="Z54" s="18">
        <f t="shared" si="49"/>
        <v>-0.82806341713180798</v>
      </c>
      <c r="AA54" s="18">
        <f t="shared" si="50"/>
        <v>-0.59331476758505142</v>
      </c>
      <c r="AB54" s="18">
        <f t="shared" si="57"/>
        <v>-0.67162599374601673</v>
      </c>
      <c r="AD54" s="18">
        <f t="shared" ref="AD54:AF54" si="70">IF($F$6-$D$6 &lt;&gt; 0,(EXP(LN(1+(AD34/100))/($F$6-$D$6))-1)*100,0)</f>
        <v>-0.67162599374601673</v>
      </c>
      <c r="AE54" s="18">
        <f t="shared" si="70"/>
        <v>3.0026409946118493</v>
      </c>
      <c r="AF54" s="18">
        <f t="shared" si="70"/>
        <v>2.5663471682410677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1.4191301054205852</v>
      </c>
      <c r="C56" s="26">
        <f>IF(D$6-C$6 &lt;&gt; 0,(EXP(LN(D18/C18)/(D$6-C$6))-1)*100,0)</f>
        <v>-2.267726625133859</v>
      </c>
      <c r="D56" s="26">
        <f>IF(E$6-D$6 &lt;&gt; 0,(EXP(LN(E18/D18)/(E$6-D$6))-1)*100,0)</f>
        <v>0.55954536947928624</v>
      </c>
      <c r="E56" s="26">
        <f>IF(F$6-E$6 &lt;&gt; 0,(EXP(LN(F18/E18)/(F$6-E$6))-1)*100,0)</f>
        <v>0.36987230131872995</v>
      </c>
      <c r="F56" s="26">
        <f t="shared" si="54"/>
        <v>0.43305687324404207</v>
      </c>
      <c r="H56" s="26">
        <f t="shared" si="51"/>
        <v>0.43305687324404207</v>
      </c>
      <c r="I56" s="26">
        <f t="shared" ref="I56" si="71">IF($F$6-$D$6 &lt;&gt; 0,(EXP(LN(1+(I36/100))/($F$6-$D$6))-1)*100,0)</f>
        <v>2.7382245893196711</v>
      </c>
      <c r="J56" s="26">
        <f t="shared" ref="J56" si="72">IF($F$6-$D$6 &lt;&gt; 0,(EXP(LN(1+(J36/100))/($F$6-$D$6))-1)*100,0)</f>
        <v>3.0378787088152226</v>
      </c>
      <c r="L56" s="24" t="str">
        <f>$A$18</f>
        <v>All occupations</v>
      </c>
      <c r="M56" s="26">
        <f>IF(N$6-M$6 &lt;&gt; 0,(EXP(LN(N18/M18)/(N$6-M$6))-1)*100,0)</f>
        <v>1.1793906968020185</v>
      </c>
      <c r="N56" s="26">
        <f>IF(O$6-N$6 &lt;&gt; 0,(EXP(LN(O18/N18)/(O$6-N$6))-1)*100,0)</f>
        <v>-2.9354389639942524</v>
      </c>
      <c r="O56" s="26">
        <f>IF(P$6-O$6 &lt;&gt; 0,(EXP(LN(P18/O18)/(P$6-O$6))-1)*100,0)</f>
        <v>0.49476734990581139</v>
      </c>
      <c r="P56" s="26">
        <f>IF(Q$6-P$6 &lt;&gt; 0,(EXP(LN(Q18/P18)/(Q$6-P$6))-1)*100,0)</f>
        <v>0.26036839330336736</v>
      </c>
      <c r="Q56" s="26">
        <f t="shared" ref="Q56" si="73">IF(Q$6-O$6 &lt;&gt; 0,(EXP(LN(Q18/O18)/(Q$6-O$6))-1)*100,0)</f>
        <v>0.33844056870102612</v>
      </c>
      <c r="S56" s="26">
        <f t="shared" ref="S56:U56" si="74">IF($F$6-$D$6 &lt;&gt; 0,(EXP(LN(1+(S36/100))/($F$6-$D$6))-1)*100,0)</f>
        <v>0.33844056870102612</v>
      </c>
      <c r="T56" s="26">
        <f t="shared" si="74"/>
        <v>2.3475159308974813</v>
      </c>
      <c r="U56" s="26">
        <f t="shared" si="74"/>
        <v>2.593772912708725</v>
      </c>
      <c r="W56" s="24" t="str">
        <f>$A$18</f>
        <v>All occupations</v>
      </c>
      <c r="X56" s="26">
        <f>IF(Y$6-X$6 &lt;&gt; 0,(EXP(LN(Y18/X18)/(Y$6-X$6))-1)*100,0)</f>
        <v>1.6991178592236977</v>
      </c>
      <c r="Y56" s="26">
        <f>IF(Z$6-Y$6 &lt;&gt; 0,(EXP(LN(Z18/Y18)/(Z$6-Y$6))-1)*100,0)</f>
        <v>-1.4978400689992011</v>
      </c>
      <c r="Z56" s="26">
        <f>IF(AA$6-Z$6 &lt;&gt; 0,(EXP(LN(AA18/Z18)/(AA$6-Z$6))-1)*100,0)</f>
        <v>0.6329437428193474</v>
      </c>
      <c r="AA56" s="26">
        <f>IF(AB$6-AA$6 &lt;&gt; 0,(EXP(LN(AB18/AA18)/(AB$6-AA$6))-1)*100,0)</f>
        <v>0.49216055399652348</v>
      </c>
      <c r="AB56" s="26">
        <f t="shared" ref="AB56" si="75">IF(AB$6-Z$6 &lt;&gt; 0,(EXP(LN(AB18/Z18)/(AB$6-Z$6))-1)*100,0)</f>
        <v>0.5390663863793721</v>
      </c>
      <c r="AD56" s="26">
        <f t="shared" ref="AD56:AF56" si="76">IF($F$6-$D$6 &lt;&gt; 0,(EXP(LN(1+(AD36/100))/($F$6-$D$6))-1)*100,0)</f>
        <v>0.5390663863793721</v>
      </c>
      <c r="AE56" s="26">
        <f t="shared" si="76"/>
        <v>3.1582824341433779</v>
      </c>
      <c r="AF56" s="26">
        <f t="shared" si="76"/>
        <v>3.5119487894047285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21.664947105987039</v>
      </c>
      <c r="C64" s="27">
        <f t="shared" si="77"/>
        <v>4.6442094667594347</v>
      </c>
      <c r="D64" s="27">
        <f t="shared" si="77"/>
        <v>4.3431096731936805</v>
      </c>
      <c r="E64" s="27">
        <f t="shared" si="77"/>
        <v>21.938776523023591</v>
      </c>
      <c r="F64" s="27">
        <f>F8-D8</f>
        <v>26.281886196217272</v>
      </c>
      <c r="L64" t="str">
        <f>$A$8</f>
        <v>Managers, directors and senior officials</v>
      </c>
      <c r="M64" s="27">
        <f t="shared" ref="M64:M72" si="78">N8-M8</f>
        <v>12.570248942110709</v>
      </c>
      <c r="N64" s="27">
        <f t="shared" ref="N64:N72" si="79">O8-N8</f>
        <v>-8.3648246994641795E-2</v>
      </c>
      <c r="O64" s="27">
        <f t="shared" ref="O64:O72" si="80">P8-O8</f>
        <v>0.27101670370913666</v>
      </c>
      <c r="P64" s="27">
        <f t="shared" ref="P64:P72" si="81">Q8-P8</f>
        <v>9.597548166530558</v>
      </c>
      <c r="Q64" s="27">
        <f>Q8-O8</f>
        <v>9.8685648702396946</v>
      </c>
      <c r="W64" t="str">
        <f>$A$8</f>
        <v>Managers, directors and senior officials</v>
      </c>
      <c r="X64" s="27">
        <f t="shared" ref="X64:X72" si="82">Y8-X8</f>
        <v>9.0946981638762665</v>
      </c>
      <c r="Y64" s="27">
        <f t="shared" ref="Y64:Y72" si="83">Z8-Y8</f>
        <v>4.7278577137542257</v>
      </c>
      <c r="Z64" s="27">
        <f t="shared" ref="Z64:Z72" si="84">AA8-Z8</f>
        <v>4.0720929694842951</v>
      </c>
      <c r="AA64" s="27">
        <f t="shared" ref="AA64:AA72" si="85">AB8-AA8</f>
        <v>12.341228356493431</v>
      </c>
      <c r="AB64" s="27">
        <f>AB8-Z8</f>
        <v>16.413321325977726</v>
      </c>
    </row>
    <row r="65" spans="1:31" x14ac:dyDescent="0.2">
      <c r="A65" t="str">
        <f>$A$9</f>
        <v>Professional occupations</v>
      </c>
      <c r="B65" s="27">
        <f t="shared" si="77"/>
        <v>50.464929331993574</v>
      </c>
      <c r="C65" s="27">
        <f t="shared" si="77"/>
        <v>17.416070394606265</v>
      </c>
      <c r="D65" s="27">
        <f t="shared" si="77"/>
        <v>29.425781881955515</v>
      </c>
      <c r="E65" s="27">
        <f t="shared" si="77"/>
        <v>45.768889763067762</v>
      </c>
      <c r="F65" s="27">
        <f t="shared" ref="F65:F72" si="86">F9-D9</f>
        <v>75.194671645023277</v>
      </c>
      <c r="L65" t="str">
        <f>$A$9</f>
        <v>Professional occupations</v>
      </c>
      <c r="M65" s="27">
        <f t="shared" si="78"/>
        <v>22.786760000801479</v>
      </c>
      <c r="N65" s="27">
        <f t="shared" si="79"/>
        <v>10.866896943717791</v>
      </c>
      <c r="O65" s="27">
        <f t="shared" si="80"/>
        <v>12.45860956948647</v>
      </c>
      <c r="P65" s="27">
        <f t="shared" si="81"/>
        <v>16.592841798129939</v>
      </c>
      <c r="Q65" s="27">
        <f t="shared" ref="Q65:Q72" si="87">Q9-O9</f>
        <v>29.051451367616409</v>
      </c>
      <c r="W65" t="str">
        <f>$A$9</f>
        <v>Professional occupations</v>
      </c>
      <c r="X65" s="27">
        <f t="shared" si="82"/>
        <v>27.678169331192038</v>
      </c>
      <c r="Y65" s="27">
        <f t="shared" si="83"/>
        <v>6.5491734508882189</v>
      </c>
      <c r="Z65" s="27">
        <f t="shared" si="84"/>
        <v>16.967172312469444</v>
      </c>
      <c r="AA65" s="27">
        <f t="shared" si="85"/>
        <v>29.176047964938135</v>
      </c>
      <c r="AB65" s="27">
        <f t="shared" ref="AB65:AB72" si="88">AB9-Z9</f>
        <v>46.143220277407579</v>
      </c>
    </row>
    <row r="66" spans="1:31" x14ac:dyDescent="0.2">
      <c r="A66" t="str">
        <f>$A$10</f>
        <v>Associate professional occupations</v>
      </c>
      <c r="B66" s="27">
        <f t="shared" si="77"/>
        <v>20.726180430921346</v>
      </c>
      <c r="C66" s="27">
        <f t="shared" si="77"/>
        <v>7.606302053562132</v>
      </c>
      <c r="D66" s="27">
        <f t="shared" si="77"/>
        <v>-5.5636912562483474</v>
      </c>
      <c r="E66" s="27">
        <f t="shared" si="77"/>
        <v>17.36424473489987</v>
      </c>
      <c r="F66" s="27">
        <f t="shared" si="86"/>
        <v>11.800553478651523</v>
      </c>
      <c r="L66" t="str">
        <f>$A$10</f>
        <v>Associate professional occupations</v>
      </c>
      <c r="M66" s="27">
        <f t="shared" si="78"/>
        <v>8.8963920568427568</v>
      </c>
      <c r="N66" s="27">
        <f t="shared" si="79"/>
        <v>4.5162769338199382</v>
      </c>
      <c r="O66" s="27">
        <f t="shared" si="80"/>
        <v>-7.8510315420049608</v>
      </c>
      <c r="P66" s="27">
        <f t="shared" si="81"/>
        <v>2.989223095014836</v>
      </c>
      <c r="Q66" s="27">
        <f t="shared" si="87"/>
        <v>-4.8618084469901248</v>
      </c>
      <c r="W66" t="str">
        <f>$A$10</f>
        <v>Associate professional occupations</v>
      </c>
      <c r="X66" s="27">
        <f t="shared" si="82"/>
        <v>11.829788374078589</v>
      </c>
      <c r="Y66" s="27">
        <f t="shared" si="83"/>
        <v>3.0900251197425348</v>
      </c>
      <c r="Z66" s="27">
        <f t="shared" si="84"/>
        <v>2.2873402857563008</v>
      </c>
      <c r="AA66" s="27">
        <f t="shared" si="85"/>
        <v>14.375021639884864</v>
      </c>
      <c r="AB66" s="27">
        <f t="shared" si="88"/>
        <v>16.662361925641164</v>
      </c>
    </row>
    <row r="67" spans="1:31" x14ac:dyDescent="0.2">
      <c r="A67" t="str">
        <f>$A$11</f>
        <v>Administrative and secretarial occupations</v>
      </c>
      <c r="B67" s="27">
        <f t="shared" si="77"/>
        <v>-7.5439240733779513</v>
      </c>
      <c r="C67" s="27">
        <f t="shared" si="77"/>
        <v>6.3399996977448723</v>
      </c>
      <c r="D67" s="27">
        <f t="shared" si="77"/>
        <v>-10.298571354594628</v>
      </c>
      <c r="E67" s="27">
        <f t="shared" si="77"/>
        <v>-18.609313831658625</v>
      </c>
      <c r="F67" s="27">
        <f t="shared" si="86"/>
        <v>-28.907885186253253</v>
      </c>
      <c r="L67" t="str">
        <f>$A$11</f>
        <v>Administrative and secretarial occupations</v>
      </c>
      <c r="M67" s="27">
        <f t="shared" si="78"/>
        <v>-4.0047502677656226</v>
      </c>
      <c r="N67" s="27">
        <f t="shared" si="79"/>
        <v>10.001509375388316</v>
      </c>
      <c r="O67" s="27">
        <f t="shared" si="80"/>
        <v>-0.78723968892501262</v>
      </c>
      <c r="P67" s="27">
        <f t="shared" si="81"/>
        <v>6.9438643721906743</v>
      </c>
      <c r="Q67" s="27">
        <f t="shared" si="87"/>
        <v>6.1566246832656617</v>
      </c>
      <c r="W67" t="str">
        <f>$A$11</f>
        <v>Administrative and secretarial occupations</v>
      </c>
      <c r="X67" s="27">
        <f t="shared" si="82"/>
        <v>-3.5391738056126769</v>
      </c>
      <c r="Y67" s="27">
        <f t="shared" si="83"/>
        <v>-3.6615096776432097</v>
      </c>
      <c r="Z67" s="27">
        <f t="shared" si="84"/>
        <v>-9.5113316656696725</v>
      </c>
      <c r="AA67" s="27">
        <f t="shared" si="85"/>
        <v>-25.553178203849399</v>
      </c>
      <c r="AB67" s="27">
        <f t="shared" si="88"/>
        <v>-35.064509869519071</v>
      </c>
    </row>
    <row r="68" spans="1:31" x14ac:dyDescent="0.2">
      <c r="A68" t="str">
        <f>$A$12</f>
        <v>Skilled trades occupations</v>
      </c>
      <c r="B68" s="27">
        <f t="shared" si="77"/>
        <v>4.4218273704350111</v>
      </c>
      <c r="C68" s="27">
        <f t="shared" si="77"/>
        <v>-28.095125629582469</v>
      </c>
      <c r="D68" s="27">
        <f t="shared" si="77"/>
        <v>-1.0741187029177297</v>
      </c>
      <c r="E68" s="27">
        <f t="shared" si="77"/>
        <v>-10.57102654975489</v>
      </c>
      <c r="F68" s="27">
        <f t="shared" si="86"/>
        <v>-11.64514525267262</v>
      </c>
      <c r="L68" t="str">
        <f>$A$12</f>
        <v>Skilled trades occupations</v>
      </c>
      <c r="M68" s="27">
        <f t="shared" si="78"/>
        <v>4.8707559172383412</v>
      </c>
      <c r="N68" s="27">
        <f t="shared" si="79"/>
        <v>-29.44481621741744</v>
      </c>
      <c r="O68" s="27">
        <f t="shared" si="80"/>
        <v>-3.0009206982465457</v>
      </c>
      <c r="P68" s="27">
        <f t="shared" si="81"/>
        <v>-12.003673123208955</v>
      </c>
      <c r="Q68" s="27">
        <f t="shared" si="87"/>
        <v>-15.004593821455501</v>
      </c>
      <c r="W68" t="str">
        <f>$A$12</f>
        <v>Skilled trades occupations</v>
      </c>
      <c r="X68" s="27">
        <f t="shared" si="82"/>
        <v>-0.44892854680331418</v>
      </c>
      <c r="Y68" s="27">
        <f t="shared" si="83"/>
        <v>1.3496905878350063</v>
      </c>
      <c r="Z68" s="27">
        <f t="shared" si="84"/>
        <v>1.9268019953288054</v>
      </c>
      <c r="AA68" s="27">
        <f t="shared" si="85"/>
        <v>1.4326465734540825</v>
      </c>
      <c r="AB68" s="27">
        <f t="shared" si="88"/>
        <v>3.3594485687828879</v>
      </c>
    </row>
    <row r="69" spans="1:31" x14ac:dyDescent="0.2">
      <c r="A69" t="str">
        <f>$A$13</f>
        <v>Caring, leisure and other service occupations</v>
      </c>
      <c r="B69" s="27">
        <f t="shared" si="77"/>
        <v>6.7329531068684219</v>
      </c>
      <c r="C69" s="27">
        <f t="shared" si="77"/>
        <v>-7.2686217454304085</v>
      </c>
      <c r="D69" s="27">
        <f t="shared" si="77"/>
        <v>11.922118762156714</v>
      </c>
      <c r="E69" s="27">
        <f t="shared" si="77"/>
        <v>16.240797291020186</v>
      </c>
      <c r="F69" s="27">
        <f t="shared" si="86"/>
        <v>28.1629160531769</v>
      </c>
      <c r="L69" t="str">
        <f>$A$13</f>
        <v>Caring, leisure and other service occupations</v>
      </c>
      <c r="M69" s="27">
        <f t="shared" si="78"/>
        <v>1.0570756111148327</v>
      </c>
      <c r="N69" s="27">
        <f t="shared" si="79"/>
        <v>-0.77176340282697709</v>
      </c>
      <c r="O69" s="27">
        <f t="shared" si="80"/>
        <v>3.2063020661486874</v>
      </c>
      <c r="P69" s="27">
        <f t="shared" si="81"/>
        <v>3.3446421760745011</v>
      </c>
      <c r="Q69" s="27">
        <f t="shared" si="87"/>
        <v>6.5509442422231885</v>
      </c>
      <c r="W69" t="str">
        <f>$A$13</f>
        <v>Caring, leisure and other service occupations</v>
      </c>
      <c r="X69" s="27">
        <f t="shared" si="82"/>
        <v>5.6758774957536104</v>
      </c>
      <c r="Y69" s="27">
        <f t="shared" si="83"/>
        <v>-6.4968583426037014</v>
      </c>
      <c r="Z69" s="27">
        <f t="shared" si="84"/>
        <v>8.715816696008261</v>
      </c>
      <c r="AA69" s="27">
        <f t="shared" si="85"/>
        <v>12.896155114945543</v>
      </c>
      <c r="AB69" s="27">
        <f t="shared" si="88"/>
        <v>21.611971810953804</v>
      </c>
    </row>
    <row r="70" spans="1:31" x14ac:dyDescent="0.2">
      <c r="A70" t="str">
        <f>$A$14</f>
        <v>Sales and customer service occupations</v>
      </c>
      <c r="B70" s="27">
        <f t="shared" si="77"/>
        <v>-3.5061179075886741</v>
      </c>
      <c r="C70" s="27">
        <f t="shared" si="77"/>
        <v>-1.4732261596581111</v>
      </c>
      <c r="D70" s="27">
        <f t="shared" si="77"/>
        <v>3.2036762967056802</v>
      </c>
      <c r="E70" s="27">
        <f t="shared" si="77"/>
        <v>2.3894251761558678</v>
      </c>
      <c r="F70" s="27">
        <f t="shared" si="86"/>
        <v>5.593101472861548</v>
      </c>
      <c r="L70" t="str">
        <f>$A$14</f>
        <v>Sales and customer service occupations</v>
      </c>
      <c r="M70" s="27">
        <f t="shared" si="78"/>
        <v>-0.3422019780828478</v>
      </c>
      <c r="N70" s="27">
        <f t="shared" si="79"/>
        <v>1.0600445109464687</v>
      </c>
      <c r="O70" s="27">
        <f t="shared" si="80"/>
        <v>3.4123857486403111</v>
      </c>
      <c r="P70" s="27">
        <f t="shared" si="81"/>
        <v>1.9781974897225751</v>
      </c>
      <c r="Q70" s="27">
        <f t="shared" si="87"/>
        <v>5.3905832383628862</v>
      </c>
      <c r="W70" t="str">
        <f>$A$14</f>
        <v>Sales and customer service occupations</v>
      </c>
      <c r="X70" s="27">
        <f t="shared" si="82"/>
        <v>-3.1639159295056771</v>
      </c>
      <c r="Y70" s="27">
        <f t="shared" si="83"/>
        <v>-2.5332706706045656</v>
      </c>
      <c r="Z70" s="27">
        <f t="shared" si="84"/>
        <v>-0.20870945193469481</v>
      </c>
      <c r="AA70" s="27">
        <f t="shared" si="85"/>
        <v>0.41122768643346319</v>
      </c>
      <c r="AB70" s="27">
        <f t="shared" si="88"/>
        <v>0.20251823449876838</v>
      </c>
    </row>
    <row r="71" spans="1:31" x14ac:dyDescent="0.2">
      <c r="A71" t="str">
        <f>$A$15</f>
        <v>Process, plant and machine operatives</v>
      </c>
      <c r="B71" s="27">
        <f t="shared" si="77"/>
        <v>5.0290075379626842</v>
      </c>
      <c r="C71" s="27">
        <f t="shared" si="77"/>
        <v>-19.160462620480729</v>
      </c>
      <c r="D71" s="27">
        <f t="shared" si="77"/>
        <v>18.025327153663028</v>
      </c>
      <c r="E71" s="27">
        <f t="shared" si="77"/>
        <v>0.71159976377774115</v>
      </c>
      <c r="F71" s="27">
        <f t="shared" si="86"/>
        <v>18.736926917440769</v>
      </c>
      <c r="L71" t="str">
        <f>$A$15</f>
        <v>Process, plant and machine operatives</v>
      </c>
      <c r="M71" s="27">
        <f t="shared" si="78"/>
        <v>3.6637515055192864</v>
      </c>
      <c r="N71" s="27">
        <f t="shared" si="79"/>
        <v>-16.69653634616455</v>
      </c>
      <c r="O71" s="27">
        <f t="shared" si="80"/>
        <v>12.957033111518996</v>
      </c>
      <c r="P71" s="27">
        <f t="shared" si="81"/>
        <v>-0.87694744521857615</v>
      </c>
      <c r="Q71" s="27">
        <f t="shared" si="87"/>
        <v>12.08008566630042</v>
      </c>
      <c r="W71" t="str">
        <f>$A$15</f>
        <v>Process, plant and machine operatives</v>
      </c>
      <c r="X71" s="27">
        <f t="shared" si="82"/>
        <v>1.3652560324433161</v>
      </c>
      <c r="Y71" s="27">
        <f t="shared" si="83"/>
        <v>-2.4639262743162895</v>
      </c>
      <c r="Z71" s="27">
        <f t="shared" si="84"/>
        <v>5.0682940421442666</v>
      </c>
      <c r="AA71" s="27">
        <f t="shared" si="85"/>
        <v>1.5885472089960402</v>
      </c>
      <c r="AB71" s="27">
        <f t="shared" si="88"/>
        <v>6.6568412511403068</v>
      </c>
    </row>
    <row r="72" spans="1:31" x14ac:dyDescent="0.2">
      <c r="A72" t="str">
        <f>$A$16</f>
        <v>Elementary occupations</v>
      </c>
      <c r="B72" s="27">
        <f t="shared" si="77"/>
        <v>-0.47080290320209883</v>
      </c>
      <c r="C72" s="27">
        <f t="shared" si="77"/>
        <v>-20.359145457521379</v>
      </c>
      <c r="D72" s="27">
        <f t="shared" si="77"/>
        <v>-0.78463245391407099</v>
      </c>
      <c r="E72" s="27">
        <f t="shared" si="77"/>
        <v>-7.9823928705316121</v>
      </c>
      <c r="F72" s="27">
        <f t="shared" si="86"/>
        <v>-8.7670253244456831</v>
      </c>
      <c r="L72" t="str">
        <f>$A$16</f>
        <v>Elementary occupations</v>
      </c>
      <c r="M72" s="27">
        <f t="shared" si="78"/>
        <v>-5.8397439838167884</v>
      </c>
      <c r="N72" s="27">
        <f t="shared" si="79"/>
        <v>-7.419408405169051</v>
      </c>
      <c r="O72" s="27">
        <f t="shared" si="80"/>
        <v>2.4423074078938072</v>
      </c>
      <c r="P72" s="27">
        <f t="shared" si="81"/>
        <v>-3.5908979464500135</v>
      </c>
      <c r="Q72" s="27">
        <f t="shared" si="87"/>
        <v>-1.1485905385562063</v>
      </c>
      <c r="W72" t="str">
        <f>$A$16</f>
        <v>Elementary occupations</v>
      </c>
      <c r="X72" s="27">
        <f t="shared" si="82"/>
        <v>5.3689410806148175</v>
      </c>
      <c r="Y72" s="27">
        <f t="shared" si="83"/>
        <v>-12.939737052352157</v>
      </c>
      <c r="Z72" s="27">
        <f t="shared" si="84"/>
        <v>-3.2269398618079776</v>
      </c>
      <c r="AA72" s="27">
        <f t="shared" si="85"/>
        <v>-4.3914949240813996</v>
      </c>
      <c r="AB72" s="27">
        <f t="shared" si="88"/>
        <v>-7.6184347858893773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97.518999999999323</v>
      </c>
      <c r="C74" s="29">
        <f t="shared" ref="C74" si="89">D18-C18</f>
        <v>-40.350000000000591</v>
      </c>
      <c r="D74" s="29">
        <f>E18-D18</f>
        <v>49.199000000000296</v>
      </c>
      <c r="E74" s="29">
        <f>F18-E18</f>
        <v>67.250999999999749</v>
      </c>
      <c r="F74" s="29">
        <f>F18-D18</f>
        <v>116.45000000000005</v>
      </c>
      <c r="L74" s="24" t="str">
        <f>$A$18</f>
        <v>All occupations</v>
      </c>
      <c r="M74" s="29">
        <f>N18-M18</f>
        <v>43.658287803961912</v>
      </c>
      <c r="N74" s="29">
        <f t="shared" ref="N74" si="90">O18-N18</f>
        <v>-27.971444854699939</v>
      </c>
      <c r="O74" s="29">
        <f>P18-O18</f>
        <v>23.108462678220803</v>
      </c>
      <c r="P74" s="29">
        <f>Q18-P18</f>
        <v>24.974798582785525</v>
      </c>
      <c r="Q74" s="29">
        <f>Q18-O18</f>
        <v>48.083261261006328</v>
      </c>
      <c r="W74" s="24" t="str">
        <f>$A$18</f>
        <v>All occupations</v>
      </c>
      <c r="X74" s="29">
        <f>Y18-X18</f>
        <v>53.860712196036957</v>
      </c>
      <c r="Y74" s="29">
        <f t="shared" ref="Y74" si="91">Z18-Y18</f>
        <v>-12.378555145299856</v>
      </c>
      <c r="Z74" s="29">
        <f>AA18-Z18</f>
        <v>26.090537321778925</v>
      </c>
      <c r="AA74" s="29">
        <f>AB18-AA18</f>
        <v>42.276201417214793</v>
      </c>
      <c r="AB74" s="29">
        <f>AB18-Z18</f>
        <v>68.366738738993718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142.21066828701515</v>
      </c>
      <c r="C80" s="11">
        <f t="shared" si="92"/>
        <v>163.87561539300219</v>
      </c>
      <c r="D80" s="11">
        <f t="shared" si="92"/>
        <v>168.51982485976163</v>
      </c>
      <c r="E80" s="11">
        <f t="shared" si="92"/>
        <v>172.86293453295531</v>
      </c>
      <c r="F80" s="11">
        <f t="shared" si="92"/>
        <v>194.8017110559789</v>
      </c>
      <c r="H80" s="40">
        <f>IF(D$6-B$6 &lt;&gt; 0,(EXP(LN(D8/B8)/(D$6-B$6))-1)*100,0)</f>
        <v>3.4531608417508686</v>
      </c>
      <c r="I80" s="40">
        <f t="shared" ref="I80:I88" si="93">F46</f>
        <v>0.97087454922950567</v>
      </c>
      <c r="L80" t="str">
        <f t="shared" ref="L80:Q88" si="94">L8</f>
        <v>Managers, directors and senior officials</v>
      </c>
      <c r="M80" s="11">
        <f t="shared" si="94"/>
        <v>96.312374995762951</v>
      </c>
      <c r="N80" s="11">
        <f t="shared" si="94"/>
        <v>108.88262393787366</v>
      </c>
      <c r="O80" s="11">
        <f t="shared" si="94"/>
        <v>108.79897569087902</v>
      </c>
      <c r="P80" s="11">
        <f t="shared" si="94"/>
        <v>109.06999239458816</v>
      </c>
      <c r="Q80" s="11">
        <f t="shared" si="94"/>
        <v>118.66754056111871</v>
      </c>
      <c r="S80" s="40">
        <f t="shared" ref="S80:S88" si="95">IF(O$6-M$6 &lt;&gt; 0,(EXP(LN(O8/M8)/(O$6-M$6))-1)*100,0)</f>
        <v>2.4680668289910335</v>
      </c>
      <c r="T80" s="40">
        <f t="shared" ref="T80:T88" si="96">Q46</f>
        <v>0.58050434511285331</v>
      </c>
      <c r="W80" t="str">
        <f t="shared" ref="W80:AB88" si="97">W8</f>
        <v>Managers, directors and senior officials</v>
      </c>
      <c r="X80" s="11">
        <f t="shared" si="97"/>
        <v>45.898293291252124</v>
      </c>
      <c r="Y80" s="11">
        <f t="shared" si="97"/>
        <v>54.99299145512839</v>
      </c>
      <c r="Z80" s="11">
        <f t="shared" si="97"/>
        <v>59.720849168882616</v>
      </c>
      <c r="AA80" s="11">
        <f t="shared" si="97"/>
        <v>63.792942138366911</v>
      </c>
      <c r="AB80" s="11">
        <f t="shared" si="97"/>
        <v>76.134170494860342</v>
      </c>
      <c r="AD80" s="40">
        <f t="shared" ref="AD80:AD88" si="98">IF(Z$6-X$6 &lt;&gt; 0,(EXP(LN(Z8/X8)/(Z$6-X$6))-1)*100,0)</f>
        <v>5.4061346264613563</v>
      </c>
      <c r="AE80" s="40">
        <f t="shared" ref="AE80:AE88" si="99">AB46</f>
        <v>1.6319464084897373</v>
      </c>
    </row>
    <row r="81" spans="1:31" x14ac:dyDescent="0.2">
      <c r="A81" t="str">
        <f t="shared" si="92"/>
        <v>Professional occupations</v>
      </c>
      <c r="B81" s="11">
        <f t="shared" si="92"/>
        <v>306.94231982001145</v>
      </c>
      <c r="C81" s="11">
        <f t="shared" si="92"/>
        <v>357.40724915200502</v>
      </c>
      <c r="D81" s="11">
        <f t="shared" si="92"/>
        <v>374.82331954661129</v>
      </c>
      <c r="E81" s="11">
        <f t="shared" si="92"/>
        <v>404.2491014285668</v>
      </c>
      <c r="F81" s="11">
        <f t="shared" si="92"/>
        <v>450.01799119163456</v>
      </c>
      <c r="H81" s="40">
        <f t="shared" ref="H81:H88" si="100">IF(D$6-B$6 &lt;&gt; 0,(EXP(LN(D9/B9)/(D$6-B$6))-1)*100,0)</f>
        <v>4.0768085268313436</v>
      </c>
      <c r="I81" s="40">
        <f t="shared" si="93"/>
        <v>1.2263439824878875</v>
      </c>
      <c r="L81" t="str">
        <f t="shared" si="94"/>
        <v>Professional occupations</v>
      </c>
      <c r="M81" s="11">
        <f t="shared" si="94"/>
        <v>161.54422819297099</v>
      </c>
      <c r="N81" s="11">
        <f t="shared" si="94"/>
        <v>184.33098819377247</v>
      </c>
      <c r="O81" s="11">
        <f t="shared" si="94"/>
        <v>195.19788513749026</v>
      </c>
      <c r="P81" s="11">
        <f t="shared" si="94"/>
        <v>207.65649470697673</v>
      </c>
      <c r="Q81" s="11">
        <f t="shared" si="94"/>
        <v>224.24933650510667</v>
      </c>
      <c r="S81" s="40">
        <f t="shared" si="95"/>
        <v>3.8572293324341089</v>
      </c>
      <c r="T81" s="40">
        <f t="shared" si="96"/>
        <v>0.92925570241322308</v>
      </c>
      <c r="W81" t="str">
        <f t="shared" si="97"/>
        <v>Professional occupations</v>
      </c>
      <c r="X81" s="11">
        <f t="shared" si="97"/>
        <v>145.39809162704034</v>
      </c>
      <c r="Y81" s="11">
        <f t="shared" si="97"/>
        <v>173.07626095823238</v>
      </c>
      <c r="Z81" s="11">
        <f t="shared" si="97"/>
        <v>179.6254344091206</v>
      </c>
      <c r="AA81" s="11">
        <f t="shared" si="97"/>
        <v>196.59260672159004</v>
      </c>
      <c r="AB81" s="11">
        <f t="shared" si="97"/>
        <v>225.76865468652818</v>
      </c>
      <c r="AD81" s="40">
        <f t="shared" si="98"/>
        <v>4.3186180161852938</v>
      </c>
      <c r="AE81" s="40">
        <f t="shared" si="99"/>
        <v>1.5359229622586401</v>
      </c>
    </row>
    <row r="82" spans="1:31" x14ac:dyDescent="0.2">
      <c r="A82" t="str">
        <f t="shared" si="92"/>
        <v>Associate professional occupations</v>
      </c>
      <c r="B82" s="11">
        <f t="shared" si="92"/>
        <v>195.79757075873209</v>
      </c>
      <c r="C82" s="11">
        <f t="shared" si="92"/>
        <v>216.52375118965344</v>
      </c>
      <c r="D82" s="11">
        <f t="shared" si="92"/>
        <v>224.13005324321557</v>
      </c>
      <c r="E82" s="11">
        <f t="shared" si="92"/>
        <v>218.56636198696722</v>
      </c>
      <c r="F82" s="11">
        <f t="shared" si="92"/>
        <v>235.93060672186709</v>
      </c>
      <c r="H82" s="40">
        <f t="shared" si="100"/>
        <v>2.739762869866702</v>
      </c>
      <c r="I82" s="40">
        <f t="shared" si="93"/>
        <v>0.34266070585216024</v>
      </c>
      <c r="L82" t="str">
        <f t="shared" si="94"/>
        <v>Associate professional occupations</v>
      </c>
      <c r="M82" s="11">
        <f t="shared" si="94"/>
        <v>110.05326173442867</v>
      </c>
      <c r="N82" s="11">
        <f t="shared" si="94"/>
        <v>118.94965379127143</v>
      </c>
      <c r="O82" s="11">
        <f t="shared" si="94"/>
        <v>123.46593072509137</v>
      </c>
      <c r="P82" s="11">
        <f t="shared" si="94"/>
        <v>115.61489918308641</v>
      </c>
      <c r="Q82" s="11">
        <f t="shared" si="94"/>
        <v>118.60412227810124</v>
      </c>
      <c r="S82" s="40">
        <f t="shared" si="95"/>
        <v>2.3266704752372469</v>
      </c>
      <c r="T82" s="40">
        <f t="shared" si="96"/>
        <v>-0.26746839519641297</v>
      </c>
      <c r="W82" t="str">
        <f t="shared" si="97"/>
        <v>Associate professional occupations</v>
      </c>
      <c r="X82" s="11">
        <f t="shared" si="97"/>
        <v>85.744309024303305</v>
      </c>
      <c r="Y82" s="11">
        <f t="shared" si="97"/>
        <v>97.574097398381895</v>
      </c>
      <c r="Z82" s="11">
        <f t="shared" si="97"/>
        <v>100.66412251812443</v>
      </c>
      <c r="AA82" s="11">
        <f t="shared" si="97"/>
        <v>102.95146280388073</v>
      </c>
      <c r="AB82" s="11">
        <f t="shared" si="97"/>
        <v>117.32648444376559</v>
      </c>
      <c r="AD82" s="40">
        <f t="shared" si="98"/>
        <v>3.2604186435592597</v>
      </c>
      <c r="AE82" s="40">
        <f t="shared" si="99"/>
        <v>1.0263718208727068</v>
      </c>
    </row>
    <row r="83" spans="1:31" x14ac:dyDescent="0.2">
      <c r="A83" t="str">
        <f t="shared" si="92"/>
        <v>Administrative and secretarial occupations</v>
      </c>
      <c r="B83" s="11">
        <f t="shared" si="92"/>
        <v>212.05938773828487</v>
      </c>
      <c r="C83" s="11">
        <f t="shared" si="92"/>
        <v>204.51546366490692</v>
      </c>
      <c r="D83" s="11">
        <f t="shared" si="92"/>
        <v>210.85546336265179</v>
      </c>
      <c r="E83" s="11">
        <f t="shared" si="92"/>
        <v>200.55689200805716</v>
      </c>
      <c r="F83" s="11">
        <f t="shared" si="92"/>
        <v>181.94757817639854</v>
      </c>
      <c r="H83" s="40">
        <f t="shared" si="100"/>
        <v>-0.11380469912993796</v>
      </c>
      <c r="I83" s="40">
        <f t="shared" si="93"/>
        <v>-0.97821258427192026</v>
      </c>
      <c r="L83" t="str">
        <f t="shared" si="94"/>
        <v>Administrative and secretarial occupations</v>
      </c>
      <c r="M83" s="11">
        <f t="shared" si="94"/>
        <v>58.170929329569859</v>
      </c>
      <c r="N83" s="11">
        <f t="shared" si="94"/>
        <v>54.166179061804236</v>
      </c>
      <c r="O83" s="11">
        <f t="shared" si="94"/>
        <v>64.167688437192552</v>
      </c>
      <c r="P83" s="11">
        <f t="shared" si="94"/>
        <v>63.38044874826754</v>
      </c>
      <c r="Q83" s="11">
        <f t="shared" si="94"/>
        <v>70.324313120458214</v>
      </c>
      <c r="S83" s="40">
        <f t="shared" si="95"/>
        <v>1.9816603813611389</v>
      </c>
      <c r="T83" s="40">
        <f t="shared" si="96"/>
        <v>0.61265442021880556</v>
      </c>
      <c r="W83" t="str">
        <f t="shared" si="97"/>
        <v>Administrative and secretarial occupations</v>
      </c>
      <c r="X83" s="11">
        <f t="shared" si="97"/>
        <v>153.88845840871511</v>
      </c>
      <c r="Y83" s="11">
        <f t="shared" si="97"/>
        <v>150.34928460310243</v>
      </c>
      <c r="Z83" s="11">
        <f t="shared" si="97"/>
        <v>146.68777492545922</v>
      </c>
      <c r="AA83" s="11">
        <f t="shared" si="97"/>
        <v>137.17644325978955</v>
      </c>
      <c r="AB83" s="11">
        <f t="shared" si="97"/>
        <v>111.62326505594015</v>
      </c>
      <c r="AD83" s="40">
        <f t="shared" si="98"/>
        <v>-0.95385558259016845</v>
      </c>
      <c r="AE83" s="40">
        <f t="shared" si="99"/>
        <v>-1.8046957590636681</v>
      </c>
    </row>
    <row r="84" spans="1:31" x14ac:dyDescent="0.2">
      <c r="A84" t="str">
        <f t="shared" si="92"/>
        <v>Skilled trades occupations</v>
      </c>
      <c r="B84" s="11">
        <f t="shared" si="92"/>
        <v>187.00541064747705</v>
      </c>
      <c r="C84" s="11">
        <f t="shared" si="92"/>
        <v>191.42723801791206</v>
      </c>
      <c r="D84" s="11">
        <f t="shared" si="92"/>
        <v>163.33211238832959</v>
      </c>
      <c r="E84" s="11">
        <f t="shared" si="92"/>
        <v>162.25799368541186</v>
      </c>
      <c r="F84" s="11">
        <f t="shared" si="92"/>
        <v>151.68696713565697</v>
      </c>
      <c r="H84" s="40">
        <f t="shared" si="100"/>
        <v>-2.6707265734496666</v>
      </c>
      <c r="I84" s="40">
        <f t="shared" si="93"/>
        <v>-0.49189724785198008</v>
      </c>
      <c r="L84" t="str">
        <f t="shared" si="94"/>
        <v>Skilled trades occupations</v>
      </c>
      <c r="M84" s="11">
        <f t="shared" si="94"/>
        <v>171.53952541826663</v>
      </c>
      <c r="N84" s="11">
        <f t="shared" si="94"/>
        <v>176.41028133550498</v>
      </c>
      <c r="O84" s="11">
        <f t="shared" si="94"/>
        <v>146.96546511808754</v>
      </c>
      <c r="P84" s="11">
        <f t="shared" si="94"/>
        <v>143.96454441984099</v>
      </c>
      <c r="Q84" s="11">
        <f t="shared" si="94"/>
        <v>131.96087129663204</v>
      </c>
      <c r="S84" s="40">
        <f t="shared" si="95"/>
        <v>-3.0449984038710576</v>
      </c>
      <c r="T84" s="40">
        <f t="shared" si="96"/>
        <v>-0.71537677064109628</v>
      </c>
      <c r="W84" t="str">
        <f t="shared" si="97"/>
        <v>Skilled trades occupations</v>
      </c>
      <c r="X84" s="11">
        <f t="shared" si="97"/>
        <v>15.465885229210402</v>
      </c>
      <c r="Y84" s="11">
        <f t="shared" si="97"/>
        <v>15.016956682407088</v>
      </c>
      <c r="Z84" s="11">
        <f t="shared" si="97"/>
        <v>16.366647270242094</v>
      </c>
      <c r="AA84" s="11">
        <f t="shared" si="97"/>
        <v>18.293449265570899</v>
      </c>
      <c r="AB84" s="11">
        <f t="shared" si="97"/>
        <v>19.726095839024982</v>
      </c>
      <c r="AD84" s="40">
        <f t="shared" si="98"/>
        <v>1.1386117089128733</v>
      </c>
      <c r="AE84" s="40">
        <f t="shared" si="99"/>
        <v>1.2524236842811565</v>
      </c>
    </row>
    <row r="85" spans="1:31" x14ac:dyDescent="0.2">
      <c r="A85" t="str">
        <f t="shared" si="92"/>
        <v>Caring, leisure and other service occupations</v>
      </c>
      <c r="B85" s="11">
        <f t="shared" si="92"/>
        <v>168.16143667460381</v>
      </c>
      <c r="C85" s="11">
        <f t="shared" si="92"/>
        <v>174.89438978147223</v>
      </c>
      <c r="D85" s="11">
        <f t="shared" si="92"/>
        <v>167.62576803604182</v>
      </c>
      <c r="E85" s="11">
        <f t="shared" si="92"/>
        <v>179.54788679819853</v>
      </c>
      <c r="F85" s="11">
        <f t="shared" si="92"/>
        <v>195.78868408921872</v>
      </c>
      <c r="H85" s="40">
        <f t="shared" si="100"/>
        <v>-6.3790187966694667E-2</v>
      </c>
      <c r="I85" s="40">
        <f t="shared" si="93"/>
        <v>1.0407250046194472</v>
      </c>
      <c r="L85" t="str">
        <f t="shared" si="94"/>
        <v>Caring, leisure and other service occupations</v>
      </c>
      <c r="M85" s="11">
        <f t="shared" si="94"/>
        <v>25.464611916686053</v>
      </c>
      <c r="N85" s="11">
        <f t="shared" si="94"/>
        <v>26.521687527800886</v>
      </c>
      <c r="O85" s="11">
        <f t="shared" si="94"/>
        <v>25.749924124973909</v>
      </c>
      <c r="P85" s="11">
        <f t="shared" si="94"/>
        <v>28.956226191122596</v>
      </c>
      <c r="Q85" s="11">
        <f t="shared" si="94"/>
        <v>32.300868367197097</v>
      </c>
      <c r="S85" s="40">
        <f t="shared" si="95"/>
        <v>0.22308767414083164</v>
      </c>
      <c r="T85" s="40">
        <f t="shared" si="96"/>
        <v>1.5225574734793801</v>
      </c>
      <c r="W85" t="str">
        <f t="shared" si="97"/>
        <v>Caring, leisure and other service occupations</v>
      </c>
      <c r="X85" s="11">
        <f t="shared" si="97"/>
        <v>142.69682475791791</v>
      </c>
      <c r="Y85" s="11">
        <f t="shared" si="97"/>
        <v>148.37270225367152</v>
      </c>
      <c r="Z85" s="11">
        <f t="shared" si="97"/>
        <v>141.87584391106782</v>
      </c>
      <c r="AA85" s="11">
        <f t="shared" si="97"/>
        <v>150.59166060707608</v>
      </c>
      <c r="AB85" s="11">
        <f t="shared" si="97"/>
        <v>163.48781572202162</v>
      </c>
      <c r="AD85" s="40">
        <f>IF(Z$6-X$6 &lt;&gt; 0,(EXP(LN(Z13/X13)/(Z$6-X$6))-1)*100,0)</f>
        <v>-0.1153321727599077</v>
      </c>
      <c r="AE85" s="40">
        <f t="shared" si="99"/>
        <v>0.94972237396035997</v>
      </c>
    </row>
    <row r="86" spans="1:31" x14ac:dyDescent="0.2">
      <c r="A86" t="str">
        <f t="shared" si="92"/>
        <v>Sales and customer service occupations</v>
      </c>
      <c r="B86" s="11">
        <f t="shared" si="92"/>
        <v>137.08357032807388</v>
      </c>
      <c r="C86" s="11">
        <f t="shared" si="92"/>
        <v>133.5774524204852</v>
      </c>
      <c r="D86" s="11">
        <f t="shared" si="92"/>
        <v>132.10422626082709</v>
      </c>
      <c r="E86" s="11">
        <f t="shared" si="92"/>
        <v>135.30790255753277</v>
      </c>
      <c r="F86" s="11">
        <f t="shared" si="92"/>
        <v>137.69732773368864</v>
      </c>
      <c r="H86" s="40">
        <f t="shared" si="100"/>
        <v>-0.73725957613112181</v>
      </c>
      <c r="I86" s="40">
        <f t="shared" si="93"/>
        <v>0.2768277637271277</v>
      </c>
      <c r="L86" t="str">
        <f t="shared" si="94"/>
        <v>Sales and customer service occupations</v>
      </c>
      <c r="M86" s="11">
        <f t="shared" si="94"/>
        <v>56.436663579950363</v>
      </c>
      <c r="N86" s="11">
        <f t="shared" si="94"/>
        <v>56.094461601867515</v>
      </c>
      <c r="O86" s="11">
        <f t="shared" si="94"/>
        <v>57.154506112813984</v>
      </c>
      <c r="P86" s="11">
        <f t="shared" si="94"/>
        <v>60.566891861454295</v>
      </c>
      <c r="Q86" s="11">
        <f t="shared" si="94"/>
        <v>62.54508935117687</v>
      </c>
      <c r="S86" s="40">
        <f t="shared" si="95"/>
        <v>0.253104238772206</v>
      </c>
      <c r="T86" s="40">
        <f t="shared" si="96"/>
        <v>0.60267208443904874</v>
      </c>
      <c r="W86" t="str">
        <f t="shared" si="97"/>
        <v>Sales and customer service occupations</v>
      </c>
      <c r="X86" s="11">
        <f t="shared" si="97"/>
        <v>80.646906748123357</v>
      </c>
      <c r="Y86" s="11">
        <f t="shared" si="97"/>
        <v>77.482990818617679</v>
      </c>
      <c r="Z86" s="11">
        <f t="shared" si="97"/>
        <v>74.949720148013114</v>
      </c>
      <c r="AA86" s="11">
        <f t="shared" si="97"/>
        <v>74.741010696078419</v>
      </c>
      <c r="AB86" s="11">
        <f t="shared" si="97"/>
        <v>75.152238382511882</v>
      </c>
      <c r="AD86" s="40">
        <f t="shared" si="98"/>
        <v>-1.4545765000389177</v>
      </c>
      <c r="AE86" s="40">
        <f t="shared" si="99"/>
        <v>1.7991022136465418E-2</v>
      </c>
    </row>
    <row r="87" spans="1:31" x14ac:dyDescent="0.2">
      <c r="A87" t="str">
        <f t="shared" si="92"/>
        <v>Process, plant and machine operatives</v>
      </c>
      <c r="B87" s="11">
        <f t="shared" si="92"/>
        <v>139.23716899664197</v>
      </c>
      <c r="C87" s="11">
        <f t="shared" si="92"/>
        <v>144.26617653460465</v>
      </c>
      <c r="D87" s="11">
        <f t="shared" si="92"/>
        <v>125.10571391412392</v>
      </c>
      <c r="E87" s="11">
        <f t="shared" si="92"/>
        <v>143.13104106778695</v>
      </c>
      <c r="F87" s="11">
        <f t="shared" si="92"/>
        <v>143.84264083156469</v>
      </c>
      <c r="H87" s="40">
        <f t="shared" si="100"/>
        <v>-2.1176489458479608</v>
      </c>
      <c r="I87" s="40">
        <f t="shared" si="93"/>
        <v>0.93474732000633498</v>
      </c>
      <c r="L87" t="str">
        <f t="shared" si="94"/>
        <v>Process, plant and machine operatives</v>
      </c>
      <c r="M87" s="11">
        <f t="shared" si="94"/>
        <v>123.22136607808298</v>
      </c>
      <c r="N87" s="11">
        <f t="shared" si="94"/>
        <v>126.88511758360227</v>
      </c>
      <c r="O87" s="11">
        <f t="shared" si="94"/>
        <v>110.18858123743772</v>
      </c>
      <c r="P87" s="11">
        <f t="shared" si="94"/>
        <v>123.14561434895671</v>
      </c>
      <c r="Q87" s="11">
        <f t="shared" si="94"/>
        <v>122.26866690373814</v>
      </c>
      <c r="S87" s="40">
        <f t="shared" si="95"/>
        <v>-2.2109753699399493</v>
      </c>
      <c r="T87" s="40">
        <f t="shared" si="96"/>
        <v>0.69592732017609293</v>
      </c>
      <c r="W87" t="str">
        <f t="shared" si="97"/>
        <v>Process, plant and machine operatives</v>
      </c>
      <c r="X87" s="11">
        <f t="shared" si="97"/>
        <v>16.015802918559089</v>
      </c>
      <c r="Y87" s="11">
        <f t="shared" si="97"/>
        <v>17.381058951002405</v>
      </c>
      <c r="Z87" s="11">
        <f t="shared" si="97"/>
        <v>14.917132676686116</v>
      </c>
      <c r="AA87" s="11">
        <f t="shared" si="97"/>
        <v>19.985426718830382</v>
      </c>
      <c r="AB87" s="11">
        <f t="shared" si="97"/>
        <v>21.573973927826422</v>
      </c>
      <c r="AD87" s="40">
        <f t="shared" si="98"/>
        <v>-1.4112574827189306</v>
      </c>
      <c r="AE87" s="40">
        <f t="shared" si="99"/>
        <v>2.4903524169950009</v>
      </c>
    </row>
    <row r="88" spans="1:31" x14ac:dyDescent="0.2">
      <c r="A88" t="str">
        <f t="shared" si="92"/>
        <v>Elementary occupations</v>
      </c>
      <c r="B88" s="11">
        <f t="shared" si="92"/>
        <v>193.29846674916089</v>
      </c>
      <c r="C88" s="11">
        <f t="shared" si="92"/>
        <v>192.8276638459588</v>
      </c>
      <c r="D88" s="11">
        <f t="shared" si="92"/>
        <v>172.46851838843742</v>
      </c>
      <c r="E88" s="11">
        <f t="shared" si="92"/>
        <v>171.68388593452335</v>
      </c>
      <c r="F88" s="11">
        <f t="shared" si="92"/>
        <v>163.70149306399173</v>
      </c>
      <c r="H88" s="40">
        <f t="shared" si="100"/>
        <v>-2.2546097983963675</v>
      </c>
      <c r="I88" s="40">
        <f t="shared" si="93"/>
        <v>-0.34719662478526203</v>
      </c>
      <c r="L88" t="str">
        <f t="shared" si="94"/>
        <v>Elementary occupations</v>
      </c>
      <c r="M88" s="11">
        <f t="shared" si="94"/>
        <v>106.48672436057811</v>
      </c>
      <c r="N88" s="11">
        <f t="shared" si="94"/>
        <v>100.64698037676132</v>
      </c>
      <c r="O88" s="11">
        <f t="shared" si="94"/>
        <v>93.227571971592269</v>
      </c>
      <c r="P88" s="11">
        <f t="shared" si="94"/>
        <v>95.669879379486076</v>
      </c>
      <c r="Q88" s="11">
        <f t="shared" si="94"/>
        <v>92.078981433036063</v>
      </c>
      <c r="S88" s="40">
        <f t="shared" si="95"/>
        <v>-2.6244819627800009</v>
      </c>
      <c r="T88" s="40">
        <f t="shared" si="96"/>
        <v>-8.261127111319766E-2</v>
      </c>
      <c r="W88" t="str">
        <f t="shared" si="97"/>
        <v>Elementary occupations</v>
      </c>
      <c r="X88" s="11">
        <f t="shared" si="97"/>
        <v>86.81174238858253</v>
      </c>
      <c r="Y88" s="11">
        <f t="shared" si="97"/>
        <v>92.180683469197348</v>
      </c>
      <c r="Z88" s="11">
        <f t="shared" si="97"/>
        <v>79.24094641684519</v>
      </c>
      <c r="AA88" s="11">
        <f t="shared" si="97"/>
        <v>76.014006555037213</v>
      </c>
      <c r="AB88" s="11">
        <f t="shared" si="97"/>
        <v>71.622511630955813</v>
      </c>
      <c r="AD88" s="40">
        <f t="shared" si="98"/>
        <v>-1.8084227421589549</v>
      </c>
      <c r="AE88" s="40">
        <f t="shared" si="99"/>
        <v>-0.67162599374601673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1681.7960000000012</v>
      </c>
      <c r="C90" s="34">
        <f t="shared" si="101"/>
        <v>1779.3150000000005</v>
      </c>
      <c r="D90" s="34">
        <f t="shared" si="101"/>
        <v>1738.9649999999999</v>
      </c>
      <c r="E90" s="34">
        <f t="shared" si="101"/>
        <v>1788.1640000000002</v>
      </c>
      <c r="F90" s="34">
        <f t="shared" si="101"/>
        <v>1855.415</v>
      </c>
      <c r="H90" s="43">
        <f>IF(D$6-B$6 &lt;&gt; 0,(EXP(LN(D18/B18)/(D$6-B$6))-1)*100,0)</f>
        <v>0.67079660252966633</v>
      </c>
      <c r="I90" s="43">
        <f>F56</f>
        <v>0.43305687324404207</v>
      </c>
      <c r="L90" s="24" t="str">
        <f t="shared" ref="L90:Q90" si="102">L18</f>
        <v>All occupations</v>
      </c>
      <c r="M90" s="34">
        <f t="shared" si="102"/>
        <v>909.2296856062967</v>
      </c>
      <c r="N90" s="34">
        <f t="shared" si="102"/>
        <v>952.88797341025861</v>
      </c>
      <c r="O90" s="34">
        <f t="shared" si="102"/>
        <v>924.91652855555867</v>
      </c>
      <c r="P90" s="34">
        <f t="shared" si="102"/>
        <v>948.02499123377947</v>
      </c>
      <c r="Q90" s="34">
        <f t="shared" si="102"/>
        <v>972.999789816565</v>
      </c>
      <c r="S90" s="43">
        <f>IF(O$6-M$6 &lt;&gt; 0,(EXP(LN(O18/M18)/(O$6-M$6))-1)*100,0)</f>
        <v>0.34270092840438249</v>
      </c>
      <c r="T90" s="43">
        <f>Q56</f>
        <v>0.33844056870102612</v>
      </c>
      <c r="W90" s="24" t="str">
        <f t="shared" ref="W90:AB90" si="103">W18</f>
        <v>All occupations</v>
      </c>
      <c r="X90" s="34">
        <f t="shared" si="103"/>
        <v>772.56631439370415</v>
      </c>
      <c r="Y90" s="34">
        <f t="shared" si="103"/>
        <v>826.4270265897411</v>
      </c>
      <c r="Z90" s="34">
        <f t="shared" si="103"/>
        <v>814.04847144444125</v>
      </c>
      <c r="AA90" s="34">
        <f t="shared" si="103"/>
        <v>840.13900876622017</v>
      </c>
      <c r="AB90" s="34">
        <f t="shared" si="103"/>
        <v>882.41521018343497</v>
      </c>
      <c r="AD90" s="43">
        <f>IF(Z$6-X$6 &lt;&gt; 0,(EXP(LN(Z18/X18)/(Z$6-X$6))-1)*100,0)</f>
        <v>1.0515313877363708</v>
      </c>
      <c r="AE90" s="43">
        <f>AB56</f>
        <v>0.5390663863793721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Midlands and Warwickshire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Midlands and Warwickshire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Midlands and Warwickshire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99.089197902651549</v>
      </c>
      <c r="C8" s="11">
        <v>117.96917012665905</v>
      </c>
      <c r="D8" s="11">
        <v>120.6562202931253</v>
      </c>
      <c r="E8" s="11">
        <v>113.34243894094324</v>
      </c>
      <c r="F8" s="11">
        <v>125.12247218995746</v>
      </c>
      <c r="G8" s="10"/>
      <c r="H8" s="11">
        <f>F8-D8</f>
        <v>4.4662518968321621</v>
      </c>
      <c r="I8" s="11">
        <f>'RD T1'!E7</f>
        <v>60.235350286019731</v>
      </c>
      <c r="J8" s="11">
        <f>SUM(H8:I8)</f>
        <v>64.7016021828519</v>
      </c>
      <c r="L8" s="10" t="str">
        <f>name!D4</f>
        <v>11 Corporate managers and directors</v>
      </c>
      <c r="M8" s="11">
        <v>70.540200794622265</v>
      </c>
      <c r="N8" s="11">
        <v>80.849820841166419</v>
      </c>
      <c r="O8" s="11">
        <v>82.053447842051369</v>
      </c>
      <c r="P8" s="11">
        <v>74.646366006640022</v>
      </c>
      <c r="Q8" s="11">
        <v>79.023510787099426</v>
      </c>
      <c r="R8" s="10"/>
      <c r="S8" s="11">
        <f>Q8-O8</f>
        <v>-3.0299370549519438</v>
      </c>
      <c r="T8" s="11">
        <f>'RD T1'!T7</f>
        <v>35.918122851292864</v>
      </c>
      <c r="U8" s="11">
        <f>SUM(S8:T8)</f>
        <v>32.88818579634092</v>
      </c>
      <c r="W8" s="10" t="str">
        <f>name!D4</f>
        <v>11 Corporate managers and directors</v>
      </c>
      <c r="X8" s="11">
        <v>28.548997108029223</v>
      </c>
      <c r="Y8" s="11">
        <v>37.119349285492447</v>
      </c>
      <c r="Z8" s="11">
        <v>38.602772451073911</v>
      </c>
      <c r="AA8" s="11">
        <v>38.69607293430299</v>
      </c>
      <c r="AB8" s="11">
        <v>46.098961402858059</v>
      </c>
      <c r="AC8" s="10"/>
      <c r="AD8" s="11">
        <f>AB8-Z8</f>
        <v>7.4961889517841485</v>
      </c>
      <c r="AE8" s="11">
        <f>'RD T1'!T36</f>
        <v>24.317227434726899</v>
      </c>
      <c r="AF8" s="11">
        <f>SUM(AD8:AE8)</f>
        <v>31.813416386511047</v>
      </c>
    </row>
    <row r="9" spans="1:32" x14ac:dyDescent="0.2">
      <c r="A9" s="10" t="str">
        <f>name!D5</f>
        <v>12 Other managers and proprietors</v>
      </c>
      <c r="B9" s="11">
        <v>43.12147038436359</v>
      </c>
      <c r="C9" s="11">
        <v>45.906445266343127</v>
      </c>
      <c r="D9" s="11">
        <v>47.863604566636312</v>
      </c>
      <c r="E9" s="11">
        <v>59.520495592012061</v>
      </c>
      <c r="F9" s="11">
        <v>69.67923886602145</v>
      </c>
      <c r="H9" s="11">
        <f t="shared" ref="H9:H32" si="2">F9-D9</f>
        <v>21.815634299385138</v>
      </c>
      <c r="I9" s="11">
        <f>'RD T1'!E8</f>
        <v>35.652082233100558</v>
      </c>
      <c r="J9" s="11">
        <f>SUM(H9:I9)</f>
        <v>57.467716532485696</v>
      </c>
      <c r="L9" s="10" t="str">
        <f>name!D5</f>
        <v>12 Other managers and proprietors</v>
      </c>
      <c r="M9" s="11">
        <v>25.772174201140693</v>
      </c>
      <c r="N9" s="11">
        <v>28.032803096707234</v>
      </c>
      <c r="O9" s="11">
        <v>26.745527848827642</v>
      </c>
      <c r="P9" s="11">
        <v>34.423626387948126</v>
      </c>
      <c r="Q9" s="11">
        <v>39.644029774019288</v>
      </c>
      <c r="S9" s="11">
        <f t="shared" ref="S9:S32" si="3">Q9-O9</f>
        <v>12.898501925191646</v>
      </c>
      <c r="T9" s="11">
        <f>'RD T1'!T8</f>
        <v>18.240336274045728</v>
      </c>
      <c r="U9" s="11">
        <f>SUM(S9:T9)</f>
        <v>31.138838199237373</v>
      </c>
      <c r="W9" s="10" t="str">
        <f>name!D5</f>
        <v>12 Other managers and proprietors</v>
      </c>
      <c r="X9" s="11">
        <v>17.349296183222901</v>
      </c>
      <c r="Y9" s="11">
        <v>17.873642169635946</v>
      </c>
      <c r="Z9" s="11">
        <v>21.118076717808705</v>
      </c>
      <c r="AA9" s="11">
        <v>25.096869204063921</v>
      </c>
      <c r="AB9" s="11">
        <v>30.035209092002287</v>
      </c>
      <c r="AD9" s="11">
        <f t="shared" ref="AD9:AD32" si="4">AB9-Z9</f>
        <v>8.9171323741935815</v>
      </c>
      <c r="AE9" s="11">
        <f>'RD T1'!T37</f>
        <v>17.411745959054823</v>
      </c>
      <c r="AF9" s="11">
        <f>SUM(AD9:AE9)</f>
        <v>26.328878333248404</v>
      </c>
    </row>
    <row r="10" spans="1:32" x14ac:dyDescent="0.2">
      <c r="A10" s="10" t="str">
        <f>name!D6</f>
        <v>21 Science, research, engineering and technology professionals</v>
      </c>
      <c r="B10" s="11">
        <v>84.547658618718884</v>
      </c>
      <c r="C10" s="11">
        <v>97.355022515458941</v>
      </c>
      <c r="D10" s="11">
        <v>102.64675370167794</v>
      </c>
      <c r="E10" s="11">
        <v>106.99691745414124</v>
      </c>
      <c r="F10" s="11">
        <v>117.96718836435215</v>
      </c>
      <c r="G10" s="11"/>
      <c r="H10" s="11">
        <f t="shared" si="2"/>
        <v>15.320434662674216</v>
      </c>
      <c r="I10" s="11">
        <f>'RD T1'!E9</f>
        <v>40.138425459323322</v>
      </c>
      <c r="J10" s="11">
        <f t="shared" ref="J10:J32" si="5">SUM(H10:I10)</f>
        <v>55.458860121997539</v>
      </c>
      <c r="L10" s="10" t="str">
        <f>name!D6</f>
        <v>21 Science, research, engineering and technology professionals</v>
      </c>
      <c r="M10" s="11">
        <v>70.972874588932811</v>
      </c>
      <c r="N10" s="11">
        <v>82.247386942475956</v>
      </c>
      <c r="O10" s="11">
        <v>83.947694835389257</v>
      </c>
      <c r="P10" s="11">
        <v>85.077717590742992</v>
      </c>
      <c r="Q10" s="11">
        <v>91.133076220184961</v>
      </c>
      <c r="R10" s="11"/>
      <c r="S10" s="11">
        <f t="shared" si="3"/>
        <v>7.1853813847957042</v>
      </c>
      <c r="T10" s="11">
        <f>'RD T1'!T9</f>
        <v>28.348182513391581</v>
      </c>
      <c r="U10" s="11">
        <f t="shared" ref="U10:U32" si="6">SUM(S10:T10)</f>
        <v>35.533563898187282</v>
      </c>
      <c r="W10" s="10" t="str">
        <f>name!D6</f>
        <v>21 Science, research, engineering and technology professionals</v>
      </c>
      <c r="X10" s="11">
        <v>13.574784029785983</v>
      </c>
      <c r="Y10" s="11">
        <v>15.107635572983003</v>
      </c>
      <c r="Z10" s="11">
        <v>18.699058866288677</v>
      </c>
      <c r="AA10" s="11">
        <v>21.919199863398095</v>
      </c>
      <c r="AB10" s="11">
        <v>26.834112144167314</v>
      </c>
      <c r="AC10" s="11"/>
      <c r="AD10" s="11">
        <f t="shared" si="4"/>
        <v>8.1350532778786366</v>
      </c>
      <c r="AE10" s="11">
        <f>'RD T1'!T38</f>
        <v>11.790242945931741</v>
      </c>
      <c r="AF10" s="11">
        <f t="shared" ref="AF10:AF32" si="7">SUM(AD10:AE10)</f>
        <v>19.925296223810378</v>
      </c>
    </row>
    <row r="11" spans="1:32" x14ac:dyDescent="0.2">
      <c r="A11" s="10" t="str">
        <f>name!D7</f>
        <v>22 Health professionals</v>
      </c>
      <c r="B11" s="11">
        <v>69.138058667564124</v>
      </c>
      <c r="C11" s="11">
        <v>87.514516045349993</v>
      </c>
      <c r="D11" s="11">
        <v>85.880589640524278</v>
      </c>
      <c r="E11" s="11">
        <v>93.149757493672681</v>
      </c>
      <c r="F11" s="11">
        <v>102.10881986355933</v>
      </c>
      <c r="G11" s="11"/>
      <c r="H11" s="11">
        <f t="shared" si="2"/>
        <v>16.228230223035055</v>
      </c>
      <c r="I11" s="11">
        <f>'RD T1'!E10</f>
        <v>50.480860661453598</v>
      </c>
      <c r="J11" s="11">
        <f t="shared" si="5"/>
        <v>66.70909088448866</v>
      </c>
      <c r="L11" s="10" t="str">
        <f>name!D7</f>
        <v>22 Health professionals</v>
      </c>
      <c r="M11" s="11">
        <v>16.244402804372641</v>
      </c>
      <c r="N11" s="11">
        <v>20.83746902728187</v>
      </c>
      <c r="O11" s="11">
        <v>21.951002471765495</v>
      </c>
      <c r="P11" s="11">
        <v>23.449761263824655</v>
      </c>
      <c r="Q11" s="11">
        <v>25.305864529928581</v>
      </c>
      <c r="R11" s="11"/>
      <c r="S11" s="11">
        <f t="shared" si="3"/>
        <v>3.3548620581630857</v>
      </c>
      <c r="T11" s="11">
        <f>'RD T1'!T10</f>
        <v>9.1487438550506059</v>
      </c>
      <c r="U11" s="11">
        <f t="shared" si="6"/>
        <v>12.503605913213692</v>
      </c>
      <c r="W11" s="10" t="str">
        <f>name!D7</f>
        <v>22 Health professionals</v>
      </c>
      <c r="X11" s="11">
        <v>52.893655863191569</v>
      </c>
      <c r="Y11" s="11">
        <v>66.677047018068123</v>
      </c>
      <c r="Z11" s="11">
        <v>63.929587168758687</v>
      </c>
      <c r="AA11" s="11">
        <v>69.699996229848026</v>
      </c>
      <c r="AB11" s="11">
        <v>76.802955333630777</v>
      </c>
      <c r="AC11" s="11"/>
      <c r="AD11" s="11">
        <f t="shared" si="4"/>
        <v>12.87336816487209</v>
      </c>
      <c r="AE11" s="11">
        <f>'RD T1'!T39</f>
        <v>41.332116806402979</v>
      </c>
      <c r="AF11" s="11">
        <f t="shared" si="7"/>
        <v>54.205484971275069</v>
      </c>
    </row>
    <row r="12" spans="1:32" x14ac:dyDescent="0.2">
      <c r="A12" s="10" t="str">
        <f>name!D8</f>
        <v>23 Teaching and other educational professionals</v>
      </c>
      <c r="B12" s="11">
        <v>69.954845076795266</v>
      </c>
      <c r="C12" s="11">
        <v>73.393765154365568</v>
      </c>
      <c r="D12" s="11">
        <v>77.731930129671042</v>
      </c>
      <c r="E12" s="11">
        <v>82.861650552128296</v>
      </c>
      <c r="F12" s="11">
        <v>92.967387230334623</v>
      </c>
      <c r="G12" s="11"/>
      <c r="H12" s="11">
        <f t="shared" si="2"/>
        <v>15.235457100663581</v>
      </c>
      <c r="I12" s="11">
        <f>'RD T1'!E11</f>
        <v>43.36737951649765</v>
      </c>
      <c r="J12" s="11">
        <f t="shared" si="5"/>
        <v>58.60283661716123</v>
      </c>
      <c r="L12" s="10" t="str">
        <f>name!D8</f>
        <v>23 Teaching and other educational professionals</v>
      </c>
      <c r="M12" s="11">
        <v>23.548536130617343</v>
      </c>
      <c r="N12" s="11">
        <v>23.468657725171692</v>
      </c>
      <c r="O12" s="11">
        <v>25.411379839485932</v>
      </c>
      <c r="P12" s="11">
        <v>27.457269776064521</v>
      </c>
      <c r="Q12" s="11">
        <v>29.780092155479796</v>
      </c>
      <c r="R12" s="11"/>
      <c r="S12" s="11">
        <f t="shared" si="3"/>
        <v>4.3687123159938643</v>
      </c>
      <c r="T12" s="11">
        <f>'RD T1'!T11</f>
        <v>11.977963911025027</v>
      </c>
      <c r="U12" s="11">
        <f t="shared" si="6"/>
        <v>16.346676227018889</v>
      </c>
      <c r="W12" s="10" t="str">
        <f>name!D8</f>
        <v>23 Teaching and other educational professionals</v>
      </c>
      <c r="X12" s="11">
        <v>46.406308946177944</v>
      </c>
      <c r="Y12" s="11">
        <v>49.925107429193801</v>
      </c>
      <c r="Z12" s="11">
        <v>52.320550290184897</v>
      </c>
      <c r="AA12" s="11">
        <v>55.404380776063789</v>
      </c>
      <c r="AB12" s="11">
        <v>63.187295074854902</v>
      </c>
      <c r="AC12" s="11"/>
      <c r="AD12" s="11">
        <f t="shared" si="4"/>
        <v>10.866744784670004</v>
      </c>
      <c r="AE12" s="11">
        <f>'RD T1'!T40</f>
        <v>31.389415605472625</v>
      </c>
      <c r="AF12" s="11">
        <f t="shared" si="7"/>
        <v>42.256160390142625</v>
      </c>
    </row>
    <row r="13" spans="1:32" x14ac:dyDescent="0.2">
      <c r="A13" s="10" t="str">
        <f>name!D9</f>
        <v>24 Business, media and public service professionals</v>
      </c>
      <c r="B13" s="11">
        <v>83.301757456933146</v>
      </c>
      <c r="C13" s="11">
        <v>99.143945436830521</v>
      </c>
      <c r="D13" s="11">
        <v>108.56404607473803</v>
      </c>
      <c r="E13" s="11">
        <v>121.24077592862459</v>
      </c>
      <c r="F13" s="11">
        <v>136.97459573338844</v>
      </c>
      <c r="G13" s="11"/>
      <c r="H13" s="11">
        <f t="shared" si="2"/>
        <v>28.41054965865041</v>
      </c>
      <c r="I13" s="11">
        <f>'RD T1'!E12</f>
        <v>59.338841385080094</v>
      </c>
      <c r="J13" s="11">
        <f t="shared" si="5"/>
        <v>87.749391043730498</v>
      </c>
      <c r="L13" s="10" t="str">
        <f>name!D9</f>
        <v>24 Business, media and public service professionals</v>
      </c>
      <c r="M13" s="11">
        <v>50.778414669048196</v>
      </c>
      <c r="N13" s="11">
        <v>57.777474498842942</v>
      </c>
      <c r="O13" s="11">
        <v>63.887807990849588</v>
      </c>
      <c r="P13" s="11">
        <v>71.671746076344547</v>
      </c>
      <c r="Q13" s="11">
        <v>78.030303599513317</v>
      </c>
      <c r="R13" s="11"/>
      <c r="S13" s="11">
        <f t="shared" si="3"/>
        <v>14.142495608663729</v>
      </c>
      <c r="T13" s="11">
        <f>'RD T1'!T12</f>
        <v>30.803016253266112</v>
      </c>
      <c r="U13" s="11">
        <f t="shared" si="6"/>
        <v>44.945511861929845</v>
      </c>
      <c r="W13" s="10" t="str">
        <f>name!D9</f>
        <v>24 Business, media and public service professionals</v>
      </c>
      <c r="X13" s="11">
        <v>32.52334278788485</v>
      </c>
      <c r="Y13" s="11">
        <v>41.366470937987458</v>
      </c>
      <c r="Z13" s="11">
        <v>44.676238083888343</v>
      </c>
      <c r="AA13" s="11">
        <v>49.569029852280117</v>
      </c>
      <c r="AB13" s="11">
        <v>58.94429213387518</v>
      </c>
      <c r="AC13" s="11"/>
      <c r="AD13" s="11">
        <f t="shared" si="4"/>
        <v>14.268054049986837</v>
      </c>
      <c r="AE13" s="11">
        <f>'RD T1'!T41</f>
        <v>28.535825131813972</v>
      </c>
      <c r="AF13" s="11">
        <f t="shared" si="7"/>
        <v>42.803879181800809</v>
      </c>
    </row>
    <row r="14" spans="1:32" x14ac:dyDescent="0.2">
      <c r="A14" s="10" t="str">
        <f>name!D10</f>
        <v>31 Science, engineering and technology associate professionals</v>
      </c>
      <c r="B14" s="11">
        <v>27.002303337407632</v>
      </c>
      <c r="C14" s="11">
        <v>30.86539287525882</v>
      </c>
      <c r="D14" s="11">
        <v>33.509844515508398</v>
      </c>
      <c r="E14" s="11">
        <v>29.272105738987133</v>
      </c>
      <c r="F14" s="11">
        <v>30.90096062902888</v>
      </c>
      <c r="G14" s="11"/>
      <c r="H14" s="11">
        <f t="shared" si="2"/>
        <v>-2.6088838864795179</v>
      </c>
      <c r="I14" s="11">
        <f>'RD T1'!E13</f>
        <v>12.050291254296951</v>
      </c>
      <c r="J14" s="11">
        <f t="shared" si="5"/>
        <v>9.4414073678174333</v>
      </c>
      <c r="L14" s="10" t="str">
        <f>name!D10</f>
        <v>31 Science, engineering and technology associate professionals</v>
      </c>
      <c r="M14" s="11">
        <v>21.013437191012095</v>
      </c>
      <c r="N14" s="11">
        <v>24.709769240424208</v>
      </c>
      <c r="O14" s="11">
        <v>25.913923345070078</v>
      </c>
      <c r="P14" s="11">
        <v>21.463350550304362</v>
      </c>
      <c r="Q14" s="11">
        <v>21.694200484402369</v>
      </c>
      <c r="R14" s="11"/>
      <c r="S14" s="11">
        <f t="shared" si="3"/>
        <v>-4.2197228606677086</v>
      </c>
      <c r="T14" s="11">
        <f>'RD T1'!T13</f>
        <v>7.90423199261354</v>
      </c>
      <c r="U14" s="11">
        <f t="shared" si="6"/>
        <v>3.6845091319458314</v>
      </c>
      <c r="W14" s="10" t="str">
        <f>name!D10</f>
        <v>31 Science, engineering and technology associate professionals</v>
      </c>
      <c r="X14" s="11">
        <v>5.9888661463954538</v>
      </c>
      <c r="Y14" s="11">
        <v>6.1556236348345674</v>
      </c>
      <c r="Z14" s="11">
        <v>7.5959211704383494</v>
      </c>
      <c r="AA14" s="11">
        <v>7.808755188682758</v>
      </c>
      <c r="AB14" s="11">
        <v>9.2067601446265055</v>
      </c>
      <c r="AC14" s="11"/>
      <c r="AD14" s="11">
        <f t="shared" si="4"/>
        <v>1.6108389741881561</v>
      </c>
      <c r="AE14" s="11">
        <f>'RD T1'!T42</f>
        <v>4.1460592616834111</v>
      </c>
      <c r="AF14" s="11">
        <f t="shared" si="7"/>
        <v>5.7568982358715672</v>
      </c>
    </row>
    <row r="15" spans="1:32" x14ac:dyDescent="0.2">
      <c r="A15" s="10" t="str">
        <f>name!D11</f>
        <v>32 Health and social care associate professionals</v>
      </c>
      <c r="B15" s="11">
        <v>29.432192219142692</v>
      </c>
      <c r="C15" s="11">
        <v>35.76613891548233</v>
      </c>
      <c r="D15" s="11">
        <v>35.987798414377352</v>
      </c>
      <c r="E15" s="11">
        <v>36.855417905962206</v>
      </c>
      <c r="F15" s="11">
        <v>40.770059801989063</v>
      </c>
      <c r="G15" s="11"/>
      <c r="H15" s="11">
        <f t="shared" si="2"/>
        <v>4.7822613876117117</v>
      </c>
      <c r="I15" s="11">
        <f>'RD T1'!E14</f>
        <v>21.693402957618034</v>
      </c>
      <c r="J15" s="11">
        <f t="shared" si="5"/>
        <v>26.475664345229745</v>
      </c>
      <c r="L15" s="10" t="str">
        <f>name!D11</f>
        <v>32 Health and social care associate professionals</v>
      </c>
      <c r="M15" s="11">
        <v>6.7533551822368745</v>
      </c>
      <c r="N15" s="11">
        <v>7.611757011432374</v>
      </c>
      <c r="O15" s="11">
        <v>8.0526638345533392</v>
      </c>
      <c r="P15" s="11">
        <v>7.5516681776445189</v>
      </c>
      <c r="Q15" s="11">
        <v>7.9550295516432152</v>
      </c>
      <c r="R15" s="11"/>
      <c r="S15" s="11">
        <f t="shared" si="3"/>
        <v>-9.7634282910123993E-2</v>
      </c>
      <c r="T15" s="11">
        <f>'RD T1'!T14</f>
        <v>3.6972076953002628</v>
      </c>
      <c r="U15" s="11">
        <f t="shared" si="6"/>
        <v>3.5995734123901388</v>
      </c>
      <c r="W15" s="10" t="str">
        <f>name!D11</f>
        <v>32 Health and social care associate professionals</v>
      </c>
      <c r="X15" s="11">
        <v>22.678837036905811</v>
      </c>
      <c r="Y15" s="11">
        <v>28.154381904049981</v>
      </c>
      <c r="Z15" s="11">
        <v>27.935134579824034</v>
      </c>
      <c r="AA15" s="11">
        <v>29.303749728317758</v>
      </c>
      <c r="AB15" s="11">
        <v>32.815030250345799</v>
      </c>
      <c r="AC15" s="11"/>
      <c r="AD15" s="11">
        <f t="shared" si="4"/>
        <v>4.8798956705217655</v>
      </c>
      <c r="AE15" s="11">
        <f>'RD T1'!T43</f>
        <v>17.996195262317769</v>
      </c>
      <c r="AF15" s="11">
        <f t="shared" si="7"/>
        <v>22.876090932839535</v>
      </c>
    </row>
    <row r="16" spans="1:32" x14ac:dyDescent="0.2">
      <c r="A16" s="10" t="str">
        <f>name!D12</f>
        <v>33 Protective service occupations</v>
      </c>
      <c r="B16" s="11">
        <v>16.596171709530033</v>
      </c>
      <c r="C16" s="11">
        <v>17.450992269828408</v>
      </c>
      <c r="D16" s="11">
        <v>18.531636294242329</v>
      </c>
      <c r="E16" s="11">
        <v>22.211218924729433</v>
      </c>
      <c r="F16" s="11">
        <v>26.002449817594655</v>
      </c>
      <c r="G16" s="11"/>
      <c r="H16" s="11">
        <f t="shared" si="2"/>
        <v>7.4708135233523265</v>
      </c>
      <c r="I16" s="11">
        <f>'RD T1'!E15</f>
        <v>8.0350444206778633</v>
      </c>
      <c r="J16" s="11">
        <f t="shared" si="5"/>
        <v>15.50585794403019</v>
      </c>
      <c r="L16" s="10" t="str">
        <f>name!D12</f>
        <v>33 Protective service occupations</v>
      </c>
      <c r="M16" s="11">
        <v>12.826599897856505</v>
      </c>
      <c r="N16" s="11">
        <v>13.036361392774316</v>
      </c>
      <c r="O16" s="11">
        <v>13.582324292715917</v>
      </c>
      <c r="P16" s="11">
        <v>15.683866277028791</v>
      </c>
      <c r="Q16" s="11">
        <v>17.094138563317049</v>
      </c>
      <c r="R16" s="11"/>
      <c r="S16" s="11">
        <f t="shared" si="3"/>
        <v>3.5118142706011319</v>
      </c>
      <c r="T16" s="11">
        <f>'RD T1'!T15</f>
        <v>4.4931929804576205</v>
      </c>
      <c r="U16" s="11">
        <f t="shared" si="6"/>
        <v>8.0050072510587533</v>
      </c>
      <c r="W16" s="10" t="str">
        <f>name!D12</f>
        <v>33 Protective service occupations</v>
      </c>
      <c r="X16" s="11">
        <v>3.7695718116735262</v>
      </c>
      <c r="Y16" s="11">
        <v>4.4146308770540843</v>
      </c>
      <c r="Z16" s="11">
        <v>4.9493120015264118</v>
      </c>
      <c r="AA16" s="11">
        <v>6.5273526477006349</v>
      </c>
      <c r="AB16" s="11">
        <v>8.9083112542775851</v>
      </c>
      <c r="AC16" s="11"/>
      <c r="AD16" s="11">
        <f t="shared" si="4"/>
        <v>3.9589992527511733</v>
      </c>
      <c r="AE16" s="11">
        <f>'RD T1'!T44</f>
        <v>3.5418514402202415</v>
      </c>
      <c r="AF16" s="11">
        <f t="shared" si="7"/>
        <v>7.5008506929714152</v>
      </c>
    </row>
    <row r="17" spans="1:32" x14ac:dyDescent="0.2">
      <c r="A17" s="10" t="str">
        <f>name!D13</f>
        <v>34 Culture, media and sports occupations</v>
      </c>
      <c r="B17" s="11">
        <v>26.88607280121613</v>
      </c>
      <c r="C17" s="11">
        <v>28.580760555035493</v>
      </c>
      <c r="D17" s="11">
        <v>29.48860449113824</v>
      </c>
      <c r="E17" s="11">
        <v>27.905340096194951</v>
      </c>
      <c r="F17" s="11">
        <v>31.076502211328989</v>
      </c>
      <c r="G17" s="11"/>
      <c r="H17" s="11">
        <f t="shared" si="2"/>
        <v>1.5878977201907496</v>
      </c>
      <c r="I17" s="11">
        <f>'RD T1'!E16</f>
        <v>13.366723357153738</v>
      </c>
      <c r="J17" s="11">
        <f t="shared" si="5"/>
        <v>14.954621077344488</v>
      </c>
      <c r="L17" s="10" t="str">
        <f>name!D13</f>
        <v>34 Culture, media and sports occupations</v>
      </c>
      <c r="M17" s="11">
        <v>16.197817277751398</v>
      </c>
      <c r="N17" s="11">
        <v>17.418664213292999</v>
      </c>
      <c r="O17" s="11">
        <v>17.780037882112065</v>
      </c>
      <c r="P17" s="11">
        <v>16.8754028840725</v>
      </c>
      <c r="Q17" s="11">
        <v>18.379953664809857</v>
      </c>
      <c r="R17" s="11"/>
      <c r="S17" s="11">
        <f t="shared" si="3"/>
        <v>0.59991578269779211</v>
      </c>
      <c r="T17" s="11">
        <f>'RD T1'!T16</f>
        <v>7.0148504490614636</v>
      </c>
      <c r="U17" s="11">
        <f t="shared" si="6"/>
        <v>7.6147662317592557</v>
      </c>
      <c r="W17" s="10" t="str">
        <f>name!D13</f>
        <v>34 Culture, media and sports occupations</v>
      </c>
      <c r="X17" s="11">
        <v>10.688255523464763</v>
      </c>
      <c r="Y17" s="11">
        <v>11.162096341742448</v>
      </c>
      <c r="Z17" s="11">
        <v>11.708566609026242</v>
      </c>
      <c r="AA17" s="11">
        <v>11.029937212122407</v>
      </c>
      <c r="AB17" s="11">
        <v>12.696548546519111</v>
      </c>
      <c r="AC17" s="11"/>
      <c r="AD17" s="11">
        <f t="shared" si="4"/>
        <v>0.98798193749286867</v>
      </c>
      <c r="AE17" s="11">
        <f>'RD T1'!T45</f>
        <v>6.3518729080922736</v>
      </c>
      <c r="AF17" s="11">
        <f t="shared" si="7"/>
        <v>7.3398548455851422</v>
      </c>
    </row>
    <row r="18" spans="1:32" x14ac:dyDescent="0.2">
      <c r="A18" s="10" t="str">
        <f>name!D14</f>
        <v>35 Business and public service associate professionals</v>
      </c>
      <c r="B18" s="11">
        <v>95.880830691435605</v>
      </c>
      <c r="C18" s="11">
        <v>103.86046657404839</v>
      </c>
      <c r="D18" s="11">
        <v>106.61216952794926</v>
      </c>
      <c r="E18" s="11">
        <v>102.3222793210935</v>
      </c>
      <c r="F18" s="11">
        <v>107.18063426192548</v>
      </c>
      <c r="G18" s="11"/>
      <c r="H18" s="11">
        <f t="shared" si="2"/>
        <v>0.56846473397621367</v>
      </c>
      <c r="I18" s="11">
        <f>'RD T1'!E17</f>
        <v>47.903438247870781</v>
      </c>
      <c r="J18" s="11">
        <f t="shared" si="5"/>
        <v>48.471902981846995</v>
      </c>
      <c r="L18" s="10" t="str">
        <f>name!D14</f>
        <v>35 Business and public service associate professionals</v>
      </c>
      <c r="M18" s="11">
        <v>53.262052185571804</v>
      </c>
      <c r="N18" s="11">
        <v>56.173101933347525</v>
      </c>
      <c r="O18" s="11">
        <v>58.13698137063998</v>
      </c>
      <c r="P18" s="11">
        <v>54.040611294036232</v>
      </c>
      <c r="Q18" s="11">
        <v>53.480800013928764</v>
      </c>
      <c r="R18" s="11"/>
      <c r="S18" s="11">
        <f t="shared" si="3"/>
        <v>-4.6561813567112154</v>
      </c>
      <c r="T18" s="11">
        <f>'RD T1'!T17</f>
        <v>20.853255307208737</v>
      </c>
      <c r="U18" s="11">
        <f t="shared" si="6"/>
        <v>16.197073950497522</v>
      </c>
      <c r="W18" s="10" t="str">
        <f>name!D14</f>
        <v>35 Business and public service associate professionals</v>
      </c>
      <c r="X18" s="11">
        <v>42.618778505863744</v>
      </c>
      <c r="Y18" s="11">
        <v>47.687364640700821</v>
      </c>
      <c r="Z18" s="11">
        <v>48.47518815730939</v>
      </c>
      <c r="AA18" s="11">
        <v>48.281668027057179</v>
      </c>
      <c r="AB18" s="11">
        <v>53.699834247996591</v>
      </c>
      <c r="AC18" s="11"/>
      <c r="AD18" s="11">
        <f t="shared" si="4"/>
        <v>5.2246460906872016</v>
      </c>
      <c r="AE18" s="11">
        <f>'RD T1'!T46</f>
        <v>27.05018294066204</v>
      </c>
      <c r="AF18" s="11">
        <f t="shared" si="7"/>
        <v>32.274829031349242</v>
      </c>
    </row>
    <row r="19" spans="1:32" x14ac:dyDescent="0.2">
      <c r="A19" s="10" t="str">
        <f>name!D15</f>
        <v>41 Administrative occupations</v>
      </c>
      <c r="B19" s="11">
        <v>172.76022276603067</v>
      </c>
      <c r="C19" s="11">
        <v>169.07101960036096</v>
      </c>
      <c r="D19" s="11">
        <v>176.29493090437899</v>
      </c>
      <c r="E19" s="11">
        <v>164.18836055172079</v>
      </c>
      <c r="F19" s="11">
        <v>156.98165131280132</v>
      </c>
      <c r="G19" s="11"/>
      <c r="H19" s="11">
        <f t="shared" si="2"/>
        <v>-19.313279591577668</v>
      </c>
      <c r="I19" s="11">
        <f>'RD T1'!E18</f>
        <v>81.016653181231405</v>
      </c>
      <c r="J19" s="11">
        <f t="shared" si="5"/>
        <v>61.703373589653737</v>
      </c>
      <c r="L19" s="10" t="str">
        <f>name!D15</f>
        <v>41 Administrative occupations</v>
      </c>
      <c r="M19" s="11">
        <v>54.720675888713004</v>
      </c>
      <c r="N19" s="11">
        <v>51.567505621252977</v>
      </c>
      <c r="O19" s="11">
        <v>61.55140708588786</v>
      </c>
      <c r="P19" s="11">
        <v>60.032968313576568</v>
      </c>
      <c r="Q19" s="11">
        <v>66.269866631759839</v>
      </c>
      <c r="R19" s="11"/>
      <c r="S19" s="11">
        <f t="shared" si="3"/>
        <v>4.7184595458719798</v>
      </c>
      <c r="T19" s="11">
        <f>'RD T1'!T18</f>
        <v>23.738549751586557</v>
      </c>
      <c r="U19" s="11">
        <f t="shared" si="6"/>
        <v>28.457009297458537</v>
      </c>
      <c r="W19" s="10" t="str">
        <f>name!D15</f>
        <v>41 Administrative occupations</v>
      </c>
      <c r="X19" s="11">
        <v>118.03954687731775</v>
      </c>
      <c r="Y19" s="11">
        <v>117.50351397910778</v>
      </c>
      <c r="Z19" s="11">
        <v>114.74352381849104</v>
      </c>
      <c r="AA19" s="11">
        <v>104.1553922381441</v>
      </c>
      <c r="AB19" s="11">
        <v>90.711784681041323</v>
      </c>
      <c r="AC19" s="11"/>
      <c r="AD19" s="11">
        <f t="shared" si="4"/>
        <v>-24.031739137449719</v>
      </c>
      <c r="AE19" s="11">
        <f>'RD T1'!T47</f>
        <v>57.278103429644858</v>
      </c>
      <c r="AF19" s="11">
        <f t="shared" si="7"/>
        <v>33.246364292195139</v>
      </c>
    </row>
    <row r="20" spans="1:32" x14ac:dyDescent="0.2">
      <c r="A20" s="10" t="str">
        <f>name!D16</f>
        <v>42 Secretarial and related occupations</v>
      </c>
      <c r="B20" s="11">
        <v>39.299164972254204</v>
      </c>
      <c r="C20" s="11">
        <v>35.444444064545948</v>
      </c>
      <c r="D20" s="11">
        <v>34.560532458272817</v>
      </c>
      <c r="E20" s="11">
        <v>36.368531456336378</v>
      </c>
      <c r="F20" s="11">
        <v>24.965926863597208</v>
      </c>
      <c r="G20" s="11"/>
      <c r="H20" s="11">
        <f t="shared" si="2"/>
        <v>-9.5946055946756097</v>
      </c>
      <c r="I20" s="11">
        <f>'RD T1'!E19</f>
        <v>17.022584368616041</v>
      </c>
      <c r="J20" s="11">
        <f t="shared" si="5"/>
        <v>7.4279787739404313</v>
      </c>
      <c r="L20" s="10" t="str">
        <f>name!D16</f>
        <v>42 Secretarial and related occupations</v>
      </c>
      <c r="M20" s="11">
        <v>3.450253440856855</v>
      </c>
      <c r="N20" s="11">
        <v>2.5986734405512588</v>
      </c>
      <c r="O20" s="11">
        <v>2.6162813513046985</v>
      </c>
      <c r="P20" s="11">
        <v>3.3474804346909717</v>
      </c>
      <c r="Q20" s="11">
        <v>4.0544464886983738</v>
      </c>
      <c r="R20" s="11"/>
      <c r="S20" s="11">
        <f t="shared" si="3"/>
        <v>1.4381651373936752</v>
      </c>
      <c r="T20" s="11">
        <f>'RD T1'!T19</f>
        <v>1.1732206910527221</v>
      </c>
      <c r="U20" s="11">
        <f t="shared" si="6"/>
        <v>2.6113858284463971</v>
      </c>
      <c r="W20" s="10" t="str">
        <f>name!D16</f>
        <v>42 Secretarial and related occupations</v>
      </c>
      <c r="X20" s="11">
        <v>35.84891153139737</v>
      </c>
      <c r="Y20" s="11">
        <v>32.845770623994653</v>
      </c>
      <c r="Z20" s="11">
        <v>31.944251106968167</v>
      </c>
      <c r="AA20" s="11">
        <v>33.021051021645434</v>
      </c>
      <c r="AB20" s="11">
        <v>20.911480374898829</v>
      </c>
      <c r="AC20" s="11"/>
      <c r="AD20" s="11">
        <f t="shared" si="4"/>
        <v>-11.032770732069338</v>
      </c>
      <c r="AE20" s="11">
        <f>'RD T1'!T48</f>
        <v>15.84936367756332</v>
      </c>
      <c r="AF20" s="11">
        <f t="shared" si="7"/>
        <v>4.8165929454939818</v>
      </c>
    </row>
    <row r="21" spans="1:32" x14ac:dyDescent="0.2">
      <c r="A21" s="10" t="str">
        <f>name!D17</f>
        <v>51 Skilled agricultural and related trades</v>
      </c>
      <c r="B21" s="11">
        <v>15.633452399827814</v>
      </c>
      <c r="C21" s="11">
        <v>13.860322645639624</v>
      </c>
      <c r="D21" s="11">
        <v>11.649214200970073</v>
      </c>
      <c r="E21" s="11">
        <v>12.087357465985662</v>
      </c>
      <c r="F21" s="11">
        <v>13.377495045573635</v>
      </c>
      <c r="G21" s="11"/>
      <c r="H21" s="11">
        <f t="shared" si="2"/>
        <v>1.728280844603562</v>
      </c>
      <c r="I21" s="11">
        <f>'RD T1'!E20</f>
        <v>6.8457314858150049</v>
      </c>
      <c r="J21" s="11">
        <f t="shared" si="5"/>
        <v>8.5740123304185669</v>
      </c>
      <c r="L21" s="10" t="str">
        <f>name!D17</f>
        <v>51 Skilled agricultural and related trades</v>
      </c>
      <c r="M21" s="11">
        <v>13.404826424981005</v>
      </c>
      <c r="N21" s="11">
        <v>11.679874447682316</v>
      </c>
      <c r="O21" s="11">
        <v>9.4556693890802279</v>
      </c>
      <c r="P21" s="11">
        <v>9.5955386294741043</v>
      </c>
      <c r="Q21" s="11">
        <v>10.420341125038298</v>
      </c>
      <c r="R21" s="11"/>
      <c r="S21" s="11">
        <f t="shared" si="3"/>
        <v>0.96467173595807054</v>
      </c>
      <c r="T21" s="11">
        <f>'RD T1'!T20</f>
        <v>5.0471869919714782</v>
      </c>
      <c r="U21" s="11">
        <f t="shared" si="6"/>
        <v>6.0118587279295488</v>
      </c>
      <c r="W21" s="10" t="str">
        <f>name!D17</f>
        <v>51 Skilled agricultural and related trades</v>
      </c>
      <c r="X21" s="11">
        <v>2.2286259748468309</v>
      </c>
      <c r="Y21" s="11">
        <v>2.1804481979573125</v>
      </c>
      <c r="Z21" s="11">
        <v>2.1935448118898671</v>
      </c>
      <c r="AA21" s="11">
        <v>2.4918188365115341</v>
      </c>
      <c r="AB21" s="11">
        <v>2.9571539205353385</v>
      </c>
      <c r="AC21" s="11"/>
      <c r="AD21" s="11">
        <f t="shared" si="4"/>
        <v>0.76360910864547149</v>
      </c>
      <c r="AE21" s="11">
        <f>'RD T1'!T49</f>
        <v>1.7985444938435271</v>
      </c>
      <c r="AF21" s="11">
        <f t="shared" si="7"/>
        <v>2.5621536024889986</v>
      </c>
    </row>
    <row r="22" spans="1:32" x14ac:dyDescent="0.2">
      <c r="A22" s="10" t="str">
        <f>name!D18</f>
        <v>52 Skilled metal, electrical and electronic trades</v>
      </c>
      <c r="B22" s="11">
        <v>82.603521847802156</v>
      </c>
      <c r="C22" s="11">
        <v>84.624727793848237</v>
      </c>
      <c r="D22" s="11">
        <v>70.03056740270614</v>
      </c>
      <c r="E22" s="11">
        <v>68.762726563361895</v>
      </c>
      <c r="F22" s="11">
        <v>64.259822470670713</v>
      </c>
      <c r="G22" s="11"/>
      <c r="H22" s="11">
        <f t="shared" si="2"/>
        <v>-5.7707449320354272</v>
      </c>
      <c r="I22" s="11">
        <f>'RD T1'!E21</f>
        <v>25.527581066408356</v>
      </c>
      <c r="J22" s="11">
        <f t="shared" si="5"/>
        <v>19.756836134372929</v>
      </c>
      <c r="L22" s="10" t="str">
        <f>name!D18</f>
        <v>52 Skilled metal, electrical and electronic trades</v>
      </c>
      <c r="M22" s="11">
        <v>81.482019504272373</v>
      </c>
      <c r="N22" s="11">
        <v>82.746924318568489</v>
      </c>
      <c r="O22" s="11">
        <v>68.554592646431971</v>
      </c>
      <c r="P22" s="11">
        <v>65.5846871343674</v>
      </c>
      <c r="Q22" s="11">
        <v>60.33771440246867</v>
      </c>
      <c r="R22" s="11"/>
      <c r="S22" s="11">
        <f t="shared" si="3"/>
        <v>-8.2168782439633006</v>
      </c>
      <c r="T22" s="11">
        <f>'RD T1'!T21</f>
        <v>23.695149890362455</v>
      </c>
      <c r="U22" s="11">
        <f t="shared" si="6"/>
        <v>15.478271646399154</v>
      </c>
      <c r="W22" s="10" t="str">
        <f>name!D18</f>
        <v>52 Skilled metal, electrical and electronic trades</v>
      </c>
      <c r="X22" s="11">
        <v>1.1215023435297051</v>
      </c>
      <c r="Y22" s="11">
        <v>1.8778034752796933</v>
      </c>
      <c r="Z22" s="11">
        <v>1.4759747562741858</v>
      </c>
      <c r="AA22" s="11">
        <v>3.178039428994536</v>
      </c>
      <c r="AB22" s="11">
        <v>3.9221080682020317</v>
      </c>
      <c r="AC22" s="11"/>
      <c r="AD22" s="11">
        <f t="shared" si="4"/>
        <v>2.4461333119278459</v>
      </c>
      <c r="AE22" s="11">
        <f>'RD T1'!T50</f>
        <v>1.8324311760458962</v>
      </c>
      <c r="AF22" s="11">
        <f t="shared" si="7"/>
        <v>4.2785644879737426</v>
      </c>
    </row>
    <row r="23" spans="1:32" x14ac:dyDescent="0.2">
      <c r="A23" s="10" t="str">
        <f>name!D19</f>
        <v>53 Skilled construction and building trades</v>
      </c>
      <c r="B23" s="11">
        <v>56.899438998929455</v>
      </c>
      <c r="C23" s="11">
        <v>64.675061016869549</v>
      </c>
      <c r="D23" s="11">
        <v>53.375525984465952</v>
      </c>
      <c r="E23" s="11">
        <v>54.278415085428627</v>
      </c>
      <c r="F23" s="11">
        <v>47.913026188349534</v>
      </c>
      <c r="G23" s="11"/>
      <c r="H23" s="11">
        <f t="shared" si="2"/>
        <v>-5.4624997961164183</v>
      </c>
      <c r="I23" s="11">
        <f>'RD T1'!E22</f>
        <v>22.019702186066201</v>
      </c>
      <c r="J23" s="11">
        <f t="shared" si="5"/>
        <v>16.557202389949783</v>
      </c>
      <c r="L23" s="10" t="str">
        <f>name!D19</f>
        <v>53 Skilled construction and building trades</v>
      </c>
      <c r="M23" s="11">
        <v>56.153986534489384</v>
      </c>
      <c r="N23" s="11">
        <v>63.961894847818776</v>
      </c>
      <c r="O23" s="11">
        <v>52.51149378498986</v>
      </c>
      <c r="P23" s="11">
        <v>53.366536532543279</v>
      </c>
      <c r="Q23" s="11">
        <v>46.871618982827769</v>
      </c>
      <c r="R23" s="11"/>
      <c r="S23" s="11">
        <f t="shared" si="3"/>
        <v>-5.6398748021620904</v>
      </c>
      <c r="T23" s="11">
        <f>'RD T1'!T22</f>
        <v>21.517645087220849</v>
      </c>
      <c r="U23" s="11">
        <f t="shared" si="6"/>
        <v>15.877770285058759</v>
      </c>
      <c r="W23" s="10" t="str">
        <f>name!D19</f>
        <v>53 Skilled construction and building trades</v>
      </c>
      <c r="X23" s="11">
        <v>0.74545246444009106</v>
      </c>
      <c r="Y23" s="11">
        <v>0.71316616905086061</v>
      </c>
      <c r="Z23" s="11">
        <v>0.86403219947608934</v>
      </c>
      <c r="AA23" s="11">
        <v>0.91187855288536845</v>
      </c>
      <c r="AB23" s="11">
        <v>1.0414072055218169</v>
      </c>
      <c r="AC23" s="11"/>
      <c r="AD23" s="11">
        <f t="shared" si="4"/>
        <v>0.17737500604572753</v>
      </c>
      <c r="AE23" s="11">
        <f>'RD T1'!T51</f>
        <v>0.50205709884534344</v>
      </c>
      <c r="AF23" s="11">
        <f t="shared" si="7"/>
        <v>0.67943210489107098</v>
      </c>
    </row>
    <row r="24" spans="1:32" x14ac:dyDescent="0.2">
      <c r="A24" s="10" t="str">
        <f>name!D20</f>
        <v>54 Textiles, printing and other skilled trades</v>
      </c>
      <c r="B24" s="11">
        <v>31.868997400917642</v>
      </c>
      <c r="C24" s="11">
        <v>28.267126561554651</v>
      </c>
      <c r="D24" s="11">
        <v>28.276804800187421</v>
      </c>
      <c r="E24" s="11">
        <v>27.129494570635675</v>
      </c>
      <c r="F24" s="11">
        <v>26.136623431063093</v>
      </c>
      <c r="G24" s="11"/>
      <c r="H24" s="11">
        <f t="shared" si="2"/>
        <v>-2.1401813691243277</v>
      </c>
      <c r="I24" s="11">
        <f>'RD T1'!E23</f>
        <v>11.622647762904103</v>
      </c>
      <c r="J24" s="11">
        <f t="shared" si="5"/>
        <v>9.4824663937797755</v>
      </c>
      <c r="L24" s="10" t="str">
        <f>name!D20</f>
        <v>54 Textiles, printing and other skilled trades</v>
      </c>
      <c r="M24" s="11">
        <v>20.498692954523882</v>
      </c>
      <c r="N24" s="11">
        <v>18.021587721435409</v>
      </c>
      <c r="O24" s="11">
        <v>16.443709297585485</v>
      </c>
      <c r="P24" s="11">
        <v>15.417782123456226</v>
      </c>
      <c r="Q24" s="11">
        <v>14.331196786297312</v>
      </c>
      <c r="R24" s="11"/>
      <c r="S24" s="11">
        <f t="shared" si="3"/>
        <v>-2.1125125112881733</v>
      </c>
      <c r="T24" s="11">
        <f>'RD T1'!T23</f>
        <v>4.8323719378397172</v>
      </c>
      <c r="U24" s="11">
        <f t="shared" si="6"/>
        <v>2.7198594265515439</v>
      </c>
      <c r="W24" s="10" t="str">
        <f>name!D20</f>
        <v>54 Textiles, printing and other skilled trades</v>
      </c>
      <c r="X24" s="11">
        <v>11.370304446393774</v>
      </c>
      <c r="Y24" s="11">
        <v>10.24553884011922</v>
      </c>
      <c r="Z24" s="11">
        <v>11.833095502601951</v>
      </c>
      <c r="AA24" s="11">
        <v>11.71171244717946</v>
      </c>
      <c r="AB24" s="11">
        <v>11.805426644765793</v>
      </c>
      <c r="AC24" s="11"/>
      <c r="AD24" s="11">
        <f t="shared" si="4"/>
        <v>-2.7668857836157912E-2</v>
      </c>
      <c r="AE24" s="11">
        <f>'RD T1'!T52</f>
        <v>6.790275825064386</v>
      </c>
      <c r="AF24" s="11">
        <f t="shared" si="7"/>
        <v>6.7626069672282281</v>
      </c>
    </row>
    <row r="25" spans="1:32" x14ac:dyDescent="0.2">
      <c r="A25" s="10" t="str">
        <f>name!D21</f>
        <v>61 Caring personal service occupations</v>
      </c>
      <c r="B25" s="11">
        <v>128.76241342771939</v>
      </c>
      <c r="C25" s="11">
        <v>137.3133720560013</v>
      </c>
      <c r="D25" s="11">
        <v>132.87245474046961</v>
      </c>
      <c r="E25" s="11">
        <v>144.50754971539004</v>
      </c>
      <c r="F25" s="11">
        <v>159.5835416397299</v>
      </c>
      <c r="G25" s="11"/>
      <c r="H25" s="11">
        <f t="shared" si="2"/>
        <v>26.711086899260295</v>
      </c>
      <c r="I25" s="11">
        <f>'RD T1'!E24</f>
        <v>84.269733007576775</v>
      </c>
      <c r="J25" s="11">
        <f t="shared" si="5"/>
        <v>110.98081990683707</v>
      </c>
      <c r="L25" s="10" t="str">
        <f>name!D21</f>
        <v>61 Caring personal service occupations</v>
      </c>
      <c r="M25" s="11">
        <v>14.086212892187454</v>
      </c>
      <c r="N25" s="11">
        <v>15.06012529192842</v>
      </c>
      <c r="O25" s="11">
        <v>14.423257589438908</v>
      </c>
      <c r="P25" s="11">
        <v>17.769042617412055</v>
      </c>
      <c r="Q25" s="11">
        <v>20.407057853706927</v>
      </c>
      <c r="R25" s="11"/>
      <c r="S25" s="11">
        <f t="shared" si="3"/>
        <v>5.9838002642680195</v>
      </c>
      <c r="T25" s="11">
        <f>'RD T1'!T24</f>
        <v>8.047459774168189</v>
      </c>
      <c r="U25" s="11">
        <f t="shared" si="6"/>
        <v>14.031260038436209</v>
      </c>
      <c r="W25" s="10" t="str">
        <f>name!D21</f>
        <v>61 Caring personal service occupations</v>
      </c>
      <c r="X25" s="11">
        <v>114.67620053553208</v>
      </c>
      <c r="Y25" s="11">
        <v>122.25324676407313</v>
      </c>
      <c r="Z25" s="11">
        <v>118.4491971510306</v>
      </c>
      <c r="AA25" s="11">
        <v>126.73850709797811</v>
      </c>
      <c r="AB25" s="11">
        <v>139.17648378602297</v>
      </c>
      <c r="AC25" s="11"/>
      <c r="AD25" s="11">
        <f t="shared" si="4"/>
        <v>20.727286634992367</v>
      </c>
      <c r="AE25" s="11">
        <f>'RD T1'!T53</f>
        <v>76.222273233408586</v>
      </c>
      <c r="AF25" s="11">
        <f t="shared" si="7"/>
        <v>96.949559868400954</v>
      </c>
    </row>
    <row r="26" spans="1:32" x14ac:dyDescent="0.2">
      <c r="A26" s="10" t="str">
        <f>name!D22</f>
        <v>62 Leisure, travel and related personal service occupations</v>
      </c>
      <c r="B26" s="11">
        <v>37.802675228286056</v>
      </c>
      <c r="C26" s="11">
        <v>36.158254348237037</v>
      </c>
      <c r="D26" s="11">
        <v>32.988591510431569</v>
      </c>
      <c r="E26" s="11">
        <v>33.566810793759579</v>
      </c>
      <c r="F26" s="11">
        <v>34.581780232515825</v>
      </c>
      <c r="G26" s="11"/>
      <c r="H26" s="11">
        <f t="shared" si="2"/>
        <v>1.5931887220842569</v>
      </c>
      <c r="I26" s="11">
        <f>'RD T1'!E25</f>
        <v>17.3379020824487</v>
      </c>
      <c r="J26" s="11">
        <f t="shared" si="5"/>
        <v>18.931090804532957</v>
      </c>
      <c r="L26" s="10" t="str">
        <f>name!D22</f>
        <v>62 Leisure, travel and related personal service occupations</v>
      </c>
      <c r="M26" s="11">
        <v>10.149572595378947</v>
      </c>
      <c r="N26" s="11">
        <v>10.50829554018595</v>
      </c>
      <c r="O26" s="11">
        <v>9.9721924701411258</v>
      </c>
      <c r="P26" s="11">
        <v>10.253517665935236</v>
      </c>
      <c r="Q26" s="11">
        <v>10.818526155028851</v>
      </c>
      <c r="R26" s="11"/>
      <c r="S26" s="11">
        <f t="shared" si="3"/>
        <v>0.84633368488772476</v>
      </c>
      <c r="T26" s="11">
        <f>'RD T1'!T25</f>
        <v>4.5267378627247643</v>
      </c>
      <c r="U26" s="11">
        <f t="shared" si="6"/>
        <v>5.3730715476124891</v>
      </c>
      <c r="W26" s="10" t="str">
        <f>name!D22</f>
        <v>62 Leisure, travel and related personal service occupations</v>
      </c>
      <c r="X26" s="11">
        <v>27.653102632907125</v>
      </c>
      <c r="Y26" s="11">
        <v>25.64995880805105</v>
      </c>
      <c r="Z26" s="11">
        <v>23.016399040290448</v>
      </c>
      <c r="AA26" s="11">
        <v>23.313293127824345</v>
      </c>
      <c r="AB26" s="11">
        <v>23.763254077486977</v>
      </c>
      <c r="AC26" s="11"/>
      <c r="AD26" s="11">
        <f t="shared" si="4"/>
        <v>0.74685503719652857</v>
      </c>
      <c r="AE26" s="11">
        <f>'RD T1'!T54</f>
        <v>12.811164219723938</v>
      </c>
      <c r="AF26" s="11">
        <f t="shared" si="7"/>
        <v>13.558019256920467</v>
      </c>
    </row>
    <row r="27" spans="1:32" x14ac:dyDescent="0.2">
      <c r="A27" s="10" t="str">
        <f>name!D23</f>
        <v>63 Community and civil enforcement occupations</v>
      </c>
      <c r="B27" s="11">
        <v>1.5963480185983547</v>
      </c>
      <c r="C27" s="11">
        <v>1.4227633772338655</v>
      </c>
      <c r="D27" s="11">
        <v>1.7647217851406292</v>
      </c>
      <c r="E27" s="11">
        <v>1.4735262890489211</v>
      </c>
      <c r="F27" s="11">
        <v>1.6233622169730049</v>
      </c>
      <c r="G27" s="11"/>
      <c r="H27" s="11">
        <f t="shared" si="2"/>
        <v>-0.14135956816762429</v>
      </c>
      <c r="I27" s="11">
        <f>'RD T1'!E26</f>
        <v>0.76642562172580453</v>
      </c>
      <c r="J27" s="11">
        <f t="shared" si="5"/>
        <v>0.62506605355818023</v>
      </c>
      <c r="L27" s="10" t="str">
        <f>name!D23</f>
        <v>63 Community and civil enforcement occupations</v>
      </c>
      <c r="M27" s="11">
        <v>1.2288264291196502</v>
      </c>
      <c r="N27" s="11">
        <v>0.95326669568651634</v>
      </c>
      <c r="O27" s="11">
        <v>1.3544740653938743</v>
      </c>
      <c r="P27" s="11">
        <v>0.93366590777530689</v>
      </c>
      <c r="Q27" s="11">
        <v>1.0752843584613176</v>
      </c>
      <c r="R27" s="11"/>
      <c r="S27" s="11">
        <f t="shared" si="3"/>
        <v>-0.27918970693255662</v>
      </c>
      <c r="T27" s="11">
        <f>'RD T1'!T26</f>
        <v>0.41586670433534961</v>
      </c>
      <c r="U27" s="11">
        <f t="shared" si="6"/>
        <v>0.13667699740279299</v>
      </c>
      <c r="W27" s="10" t="str">
        <f>name!D23</f>
        <v>63 Community and civil enforcement occupations</v>
      </c>
      <c r="X27" s="11">
        <v>0.36752158947870422</v>
      </c>
      <c r="Y27" s="11">
        <v>0.46949668154734864</v>
      </c>
      <c r="Z27" s="11">
        <v>0.41024771974675417</v>
      </c>
      <c r="AA27" s="11">
        <v>0.53986038127361669</v>
      </c>
      <c r="AB27" s="11">
        <v>0.54807785851168644</v>
      </c>
      <c r="AC27" s="11"/>
      <c r="AD27" s="11">
        <f t="shared" si="4"/>
        <v>0.13783013876493228</v>
      </c>
      <c r="AE27" s="11">
        <f>'RD T1'!T55</f>
        <v>0.35055891739045475</v>
      </c>
      <c r="AF27" s="11">
        <f t="shared" si="7"/>
        <v>0.48838905615538702</v>
      </c>
    </row>
    <row r="28" spans="1:32" x14ac:dyDescent="0.2">
      <c r="A28" s="10" t="str">
        <f>name!D24</f>
        <v>71 Sales occupations</v>
      </c>
      <c r="B28" s="11">
        <v>106.03309779114257</v>
      </c>
      <c r="C28" s="11">
        <v>99.352008129088176</v>
      </c>
      <c r="D28" s="11">
        <v>97.029890430374451</v>
      </c>
      <c r="E28" s="11">
        <v>89.533836381990398</v>
      </c>
      <c r="F28" s="11">
        <v>84.81407391797498</v>
      </c>
      <c r="G28" s="11"/>
      <c r="H28" s="11">
        <f t="shared" si="2"/>
        <v>-12.215816512399471</v>
      </c>
      <c r="I28" s="11">
        <f>'RD T1'!E27</f>
        <v>40.307253402667449</v>
      </c>
      <c r="J28" s="11">
        <f t="shared" si="5"/>
        <v>28.091436890267978</v>
      </c>
      <c r="L28" s="10" t="str">
        <f>name!D24</f>
        <v>71 Sales occupations</v>
      </c>
      <c r="M28" s="11">
        <v>42.896930434053452</v>
      </c>
      <c r="N28" s="11">
        <v>43.07833742088409</v>
      </c>
      <c r="O28" s="11">
        <v>42.236285478595221</v>
      </c>
      <c r="P28" s="11">
        <v>39.543408054134915</v>
      </c>
      <c r="Q28" s="11">
        <v>37.901802229175516</v>
      </c>
      <c r="R28" s="11"/>
      <c r="S28" s="11">
        <f t="shared" si="3"/>
        <v>-4.334483249419705</v>
      </c>
      <c r="T28" s="11">
        <f>'RD T1'!T27</f>
        <v>12.863272931705591</v>
      </c>
      <c r="U28" s="11">
        <f t="shared" si="6"/>
        <v>8.5287896822858862</v>
      </c>
      <c r="W28" s="10" t="str">
        <f>name!D24</f>
        <v>71 Sales occupations</v>
      </c>
      <c r="X28" s="11">
        <v>63.136167357088965</v>
      </c>
      <c r="Y28" s="11">
        <v>56.273670708204087</v>
      </c>
      <c r="Z28" s="11">
        <v>54.793604951779244</v>
      </c>
      <c r="AA28" s="11">
        <v>49.990428327855462</v>
      </c>
      <c r="AB28" s="11">
        <v>46.912271688799557</v>
      </c>
      <c r="AC28" s="11"/>
      <c r="AD28" s="11">
        <f t="shared" si="4"/>
        <v>-7.8813332629796875</v>
      </c>
      <c r="AE28" s="11">
        <f>'RD T1'!T56</f>
        <v>27.443980470961865</v>
      </c>
      <c r="AF28" s="11">
        <f t="shared" si="7"/>
        <v>19.562647207982177</v>
      </c>
    </row>
    <row r="29" spans="1:32" x14ac:dyDescent="0.2">
      <c r="A29" s="10" t="str">
        <f>name!D25</f>
        <v>72 Customer service occupations</v>
      </c>
      <c r="B29" s="11">
        <v>31.05047253693132</v>
      </c>
      <c r="C29" s="11">
        <v>34.225444291397011</v>
      </c>
      <c r="D29" s="11">
        <v>35.074335830452625</v>
      </c>
      <c r="E29" s="11">
        <v>45.774066175542366</v>
      </c>
      <c r="F29" s="11">
        <v>52.883253815713658</v>
      </c>
      <c r="G29" s="11"/>
      <c r="H29" s="11">
        <f t="shared" si="2"/>
        <v>17.808917985261033</v>
      </c>
      <c r="I29" s="11">
        <f>'RD T1'!E28</f>
        <v>21.311988985516592</v>
      </c>
      <c r="J29" s="11">
        <f t="shared" si="5"/>
        <v>39.120906970777625</v>
      </c>
      <c r="L29" s="10" t="str">
        <f>name!D25</f>
        <v>72 Customer service occupations</v>
      </c>
      <c r="M29" s="11">
        <v>13.539733145896912</v>
      </c>
      <c r="N29" s="11">
        <v>13.016124180983425</v>
      </c>
      <c r="O29" s="11">
        <v>14.918220634218764</v>
      </c>
      <c r="P29" s="11">
        <v>21.023483807319383</v>
      </c>
      <c r="Q29" s="11">
        <v>24.64328712200135</v>
      </c>
      <c r="R29" s="11"/>
      <c r="S29" s="11">
        <f t="shared" si="3"/>
        <v>9.7250664877825859</v>
      </c>
      <c r="T29" s="11">
        <f>'RD T1'!T28</f>
        <v>7.4559255841020491</v>
      </c>
      <c r="U29" s="11">
        <f t="shared" si="6"/>
        <v>17.180992071884635</v>
      </c>
      <c r="W29" s="10" t="str">
        <f>name!D25</f>
        <v>72 Customer service occupations</v>
      </c>
      <c r="X29" s="11">
        <v>17.510739391034395</v>
      </c>
      <c r="Y29" s="11">
        <v>21.209320110413596</v>
      </c>
      <c r="Z29" s="11">
        <v>20.156115196233873</v>
      </c>
      <c r="AA29" s="11">
        <v>24.750582368222954</v>
      </c>
      <c r="AB29" s="11">
        <v>28.239966693712329</v>
      </c>
      <c r="AC29" s="11"/>
      <c r="AD29" s="11">
        <f t="shared" si="4"/>
        <v>8.0838514974784559</v>
      </c>
      <c r="AE29" s="11">
        <f>'RD T1'!T57</f>
        <v>13.856063401414543</v>
      </c>
      <c r="AF29" s="11">
        <f t="shared" si="7"/>
        <v>21.939914898893001</v>
      </c>
    </row>
    <row r="30" spans="1:32" x14ac:dyDescent="0.2">
      <c r="A30" s="10" t="str">
        <f>name!D26</f>
        <v>81 Process, plant and machine operatives</v>
      </c>
      <c r="B30" s="11">
        <v>64.558561655457552</v>
      </c>
      <c r="C30" s="11">
        <v>62.473375588207453</v>
      </c>
      <c r="D30" s="11">
        <v>52.657702898153566</v>
      </c>
      <c r="E30" s="11">
        <v>64.050502888890108</v>
      </c>
      <c r="F30" s="11">
        <v>63.278153097288531</v>
      </c>
      <c r="G30" s="11"/>
      <c r="H30" s="11">
        <f t="shared" si="2"/>
        <v>10.620450199134964</v>
      </c>
      <c r="I30" s="11">
        <f>'RD T1'!E29</f>
        <v>25.122045904399606</v>
      </c>
      <c r="J30" s="11">
        <f t="shared" si="5"/>
        <v>35.74249610353457</v>
      </c>
      <c r="L30" s="10" t="str">
        <f>name!D26</f>
        <v>81 Process, plant and machine operatives</v>
      </c>
      <c r="M30" s="11">
        <v>52.054779242643654</v>
      </c>
      <c r="N30" s="11">
        <v>48.963554509541531</v>
      </c>
      <c r="O30" s="11">
        <v>41.012375068977221</v>
      </c>
      <c r="P30" s="11">
        <v>49.087325160600408</v>
      </c>
      <c r="Q30" s="11">
        <v>47.538345959724019</v>
      </c>
      <c r="R30" s="11"/>
      <c r="S30" s="11">
        <f t="shared" si="3"/>
        <v>6.5259708907467981</v>
      </c>
      <c r="T30" s="11">
        <f>'RD T1'!T29</f>
        <v>17.492426237516508</v>
      </c>
      <c r="U30" s="11">
        <f t="shared" si="6"/>
        <v>24.018397128263306</v>
      </c>
      <c r="W30" s="10" t="str">
        <f>name!D26</f>
        <v>81 Process, plant and machine operatives</v>
      </c>
      <c r="X30" s="11">
        <v>12.503782412813944</v>
      </c>
      <c r="Y30" s="11">
        <v>13.509821078665963</v>
      </c>
      <c r="Z30" s="11">
        <v>11.645327829176388</v>
      </c>
      <c r="AA30" s="11">
        <v>14.963177728289754</v>
      </c>
      <c r="AB30" s="11">
        <v>15.73980713756457</v>
      </c>
      <c r="AC30" s="11"/>
      <c r="AD30" s="11">
        <f t="shared" si="4"/>
        <v>4.0944793083881823</v>
      </c>
      <c r="AE30" s="11">
        <f>'RD T1'!T58</f>
        <v>7.6296196668830989</v>
      </c>
      <c r="AF30" s="11">
        <f t="shared" si="7"/>
        <v>11.724098975271282</v>
      </c>
    </row>
    <row r="31" spans="1:32" x14ac:dyDescent="0.2">
      <c r="A31" s="10" t="str">
        <f>name!D27</f>
        <v>82 Transport and mobile machine drivers and operatives</v>
      </c>
      <c r="B31" s="11">
        <v>74.678607341184431</v>
      </c>
      <c r="C31" s="11">
        <v>81.792800946397207</v>
      </c>
      <c r="D31" s="11">
        <v>72.448011015970366</v>
      </c>
      <c r="E31" s="11">
        <v>79.08053817889683</v>
      </c>
      <c r="F31" s="11">
        <v>80.564487734276156</v>
      </c>
      <c r="G31" s="11"/>
      <c r="H31" s="11">
        <f t="shared" si="2"/>
        <v>8.1164767183057904</v>
      </c>
      <c r="I31" s="11">
        <f>'RD T1'!E30</f>
        <v>42.009173030264002</v>
      </c>
      <c r="J31" s="11">
        <f t="shared" si="5"/>
        <v>50.125649748569792</v>
      </c>
      <c r="L31" s="10" t="str">
        <f>name!D27</f>
        <v>82 Transport and mobile machine drivers and operatives</v>
      </c>
      <c r="M31" s="11">
        <v>71.166586835439318</v>
      </c>
      <c r="N31" s="11">
        <v>77.921563074060728</v>
      </c>
      <c r="O31" s="11">
        <v>69.176206168460496</v>
      </c>
      <c r="P31" s="11">
        <v>74.058289188356298</v>
      </c>
      <c r="Q31" s="11">
        <v>74.730320944014125</v>
      </c>
      <c r="R31" s="11"/>
      <c r="S31" s="11">
        <f t="shared" si="3"/>
        <v>5.5541147755536286</v>
      </c>
      <c r="T31" s="11">
        <f>'RD T1'!T30</f>
        <v>38.734116470495309</v>
      </c>
      <c r="U31" s="11">
        <f t="shared" si="6"/>
        <v>44.288231246048937</v>
      </c>
      <c r="W31" s="10" t="str">
        <f>name!D27</f>
        <v>82 Transport and mobile machine drivers and operatives</v>
      </c>
      <c r="X31" s="11">
        <v>3.5120205057451455</v>
      </c>
      <c r="Y31" s="11">
        <v>3.8712378723364425</v>
      </c>
      <c r="Z31" s="11">
        <v>3.2718048475097281</v>
      </c>
      <c r="AA31" s="11">
        <v>5.0222489905406293</v>
      </c>
      <c r="AB31" s="11">
        <v>5.8341667902618521</v>
      </c>
      <c r="AC31" s="11"/>
      <c r="AD31" s="11">
        <f t="shared" si="4"/>
        <v>2.562361942752124</v>
      </c>
      <c r="AE31" s="11">
        <f>'RD T1'!T59</f>
        <v>3.2750565597687071</v>
      </c>
      <c r="AF31" s="11">
        <f t="shared" si="7"/>
        <v>5.8374185025208316</v>
      </c>
    </row>
    <row r="32" spans="1:32" x14ac:dyDescent="0.2">
      <c r="A32" s="10" t="str">
        <f>name!D28</f>
        <v>91 Elementary trades and related occupations</v>
      </c>
      <c r="B32" s="11">
        <v>34.971900151447365</v>
      </c>
      <c r="C32" s="11">
        <v>31.375854209207485</v>
      </c>
      <c r="D32" s="11">
        <v>27.445465274232749</v>
      </c>
      <c r="E32" s="11">
        <v>23.480885142428576</v>
      </c>
      <c r="F32" s="11">
        <v>22.369915544417388</v>
      </c>
      <c r="G32" s="11"/>
      <c r="H32" s="11">
        <f t="shared" si="2"/>
        <v>-5.0755497298153607</v>
      </c>
      <c r="I32" s="11">
        <f>'RD T1'!E31</f>
        <v>9.4649339384625542</v>
      </c>
      <c r="J32" s="11">
        <f t="shared" si="5"/>
        <v>4.3893842086471935</v>
      </c>
      <c r="L32" s="10" t="str">
        <f>name!D28</f>
        <v>91 Elementary trades and related occupations</v>
      </c>
      <c r="M32" s="11">
        <v>26.524555553064157</v>
      </c>
      <c r="N32" s="11">
        <v>23.887710554791948</v>
      </c>
      <c r="O32" s="11">
        <v>21.496789626203778</v>
      </c>
      <c r="P32" s="11">
        <v>18.285686743924245</v>
      </c>
      <c r="Q32" s="11">
        <v>17.417461080736121</v>
      </c>
      <c r="R32" s="11"/>
      <c r="S32" s="11">
        <f t="shared" si="3"/>
        <v>-4.0793285454676571</v>
      </c>
      <c r="T32" s="11">
        <f>'RD T1'!T31</f>
        <v>6.1810461864168422</v>
      </c>
      <c r="U32" s="11">
        <f t="shared" si="6"/>
        <v>2.1017176409491851</v>
      </c>
      <c r="W32" s="10" t="str">
        <f>name!D28</f>
        <v>91 Elementary trades and related occupations</v>
      </c>
      <c r="X32" s="11">
        <v>8.4473445983831752</v>
      </c>
      <c r="Y32" s="11">
        <v>7.4881436544155049</v>
      </c>
      <c r="Z32" s="11">
        <v>5.9486756480289804</v>
      </c>
      <c r="AA32" s="11">
        <v>5.1951983985043508</v>
      </c>
      <c r="AB32" s="11">
        <v>4.9524544636812458</v>
      </c>
      <c r="AC32" s="11"/>
      <c r="AD32" s="11">
        <f t="shared" si="4"/>
        <v>-0.99622118434773466</v>
      </c>
      <c r="AE32" s="11">
        <f>'RD T1'!T60</f>
        <v>3.2838877520457128</v>
      </c>
      <c r="AF32" s="11">
        <f t="shared" si="7"/>
        <v>2.2876665676979782</v>
      </c>
    </row>
    <row r="33" spans="1:32" x14ac:dyDescent="0.2">
      <c r="A33" s="10" t="str">
        <f>name!D29</f>
        <v>92 Elementary administration and service occupations</v>
      </c>
      <c r="B33" s="11">
        <v>158.32656659771354</v>
      </c>
      <c r="C33" s="11">
        <v>161.45180963675131</v>
      </c>
      <c r="D33" s="11">
        <v>145.02305311420466</v>
      </c>
      <c r="E33" s="11">
        <v>148.20300079209477</v>
      </c>
      <c r="F33" s="11">
        <v>141.33157751957435</v>
      </c>
      <c r="G33" s="11"/>
      <c r="H33" s="11">
        <f t="shared" ref="H33" si="8">F33-D33</f>
        <v>-3.6914755946303046</v>
      </c>
      <c r="I33" s="11">
        <f>'RD T1'!E32</f>
        <v>71.913232836256029</v>
      </c>
      <c r="J33" s="11">
        <f>SUM(H33:I33)</f>
        <v>68.221757241625724</v>
      </c>
      <c r="L33" s="10" t="str">
        <f>name!D29</f>
        <v>92 Elementary administration and service occupations</v>
      </c>
      <c r="M33" s="11">
        <v>79.962168807513947</v>
      </c>
      <c r="N33" s="11">
        <v>76.759269821969369</v>
      </c>
      <c r="O33" s="11">
        <v>71.730782345388491</v>
      </c>
      <c r="P33" s="11">
        <v>77.384192635561831</v>
      </c>
      <c r="Q33" s="11">
        <v>74.661520352299945</v>
      </c>
      <c r="R33" s="11"/>
      <c r="S33" s="11">
        <f t="shared" ref="S33" si="9">Q33-O33</f>
        <v>2.9307380069114544</v>
      </c>
      <c r="T33" s="11">
        <f>'RD T1'!T32</f>
        <v>30.935763841473499</v>
      </c>
      <c r="U33" s="11">
        <f t="shared" ref="U33" si="10">SUM(S33:T33)</f>
        <v>33.866501848384956</v>
      </c>
      <c r="W33" s="10" t="str">
        <f>name!D29</f>
        <v>92 Elementary administration and service occupations</v>
      </c>
      <c r="X33" s="11">
        <v>78.364397790199362</v>
      </c>
      <c r="Y33" s="11">
        <v>84.692539814781838</v>
      </c>
      <c r="Z33" s="11">
        <v>73.292270768816209</v>
      </c>
      <c r="AA33" s="11">
        <v>70.818808156532867</v>
      </c>
      <c r="AB33" s="11">
        <v>66.670057167274564</v>
      </c>
      <c r="AC33" s="11"/>
      <c r="AD33" s="11">
        <f t="shared" ref="AD33" si="11">AB33-Z33</f>
        <v>-6.6222136015416453</v>
      </c>
      <c r="AE33" s="11">
        <f>'RD T1'!T61</f>
        <v>40.977468994782534</v>
      </c>
      <c r="AF33" s="11">
        <f t="shared" ref="AF33" si="12">SUM(AD33:AE33)</f>
        <v>34.355255393240888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1681.7960000000012</v>
      </c>
      <c r="C35" s="34">
        <f>SUM(C8:C33)</f>
        <v>1779.3150000000003</v>
      </c>
      <c r="D35" s="34">
        <f>SUM(D8:D33)</f>
        <v>1738.9649999999999</v>
      </c>
      <c r="E35" s="34">
        <f>SUM(E8:E33)</f>
        <v>1788.1640000000002</v>
      </c>
      <c r="F35" s="34">
        <f>SUM(F8:F33)</f>
        <v>1855.415</v>
      </c>
      <c r="G35" s="11"/>
      <c r="H35" s="34">
        <f>F35-D35</f>
        <v>116.45000000000005</v>
      </c>
      <c r="I35" s="34">
        <f>SUM(I8:I33)</f>
        <v>868.81942863945096</v>
      </c>
      <c r="J35" s="34">
        <f>SUM(J8:J33)</f>
        <v>985.26942863945067</v>
      </c>
      <c r="L35" s="231" t="str">
        <f>name!D3</f>
        <v>All occupations</v>
      </c>
      <c r="M35" s="34">
        <f>SUM(M8:M33)</f>
        <v>909.2296856062967</v>
      </c>
      <c r="N35" s="34">
        <f>SUM(N8:N33)</f>
        <v>952.88797341025872</v>
      </c>
      <c r="O35" s="34">
        <f>SUM(O8:O33)</f>
        <v>924.91652855555867</v>
      </c>
      <c r="P35" s="34">
        <f>SUM(P8:P33)</f>
        <v>948.02499123377947</v>
      </c>
      <c r="Q35" s="34">
        <f>SUM(Q8:Q33)</f>
        <v>972.99978981656477</v>
      </c>
      <c r="R35" s="11"/>
      <c r="S35" s="34">
        <f>Q35-O35</f>
        <v>48.083261261006101</v>
      </c>
      <c r="T35" s="34">
        <f>SUM(T8:T33)</f>
        <v>385.05584402568536</v>
      </c>
      <c r="U35" s="34">
        <f>SUM(U8:U33)</f>
        <v>433.1391052866918</v>
      </c>
      <c r="W35" s="231" t="str">
        <f>name!D3</f>
        <v>All occupations</v>
      </c>
      <c r="X35" s="34">
        <f>SUM(X8:X33)</f>
        <v>772.56631439370415</v>
      </c>
      <c r="Y35" s="34">
        <f>SUM(Y8:Y33)</f>
        <v>826.42702658974099</v>
      </c>
      <c r="Z35" s="34">
        <f>SUM(Z8:Z33)</f>
        <v>814.04847144444113</v>
      </c>
      <c r="AA35" s="34">
        <f>SUM(AA8:AA33)</f>
        <v>840.13900876622017</v>
      </c>
      <c r="AB35" s="34">
        <f>SUM(AB8:AB33)</f>
        <v>882.41521018343485</v>
      </c>
      <c r="AC35" s="11"/>
      <c r="AD35" s="34">
        <f t="shared" ref="AD35" si="13">AB35-Z35</f>
        <v>68.366738738993718</v>
      </c>
      <c r="AE35" s="34">
        <f>SUM(AE8:AE33)</f>
        <v>483.76358461376549</v>
      </c>
      <c r="AF35" s="34">
        <f>SUM(AF8:AF33)</f>
        <v>552.13032335275955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Midlands and Warwickshire (Continued)</v>
      </c>
      <c r="L38" s="19" t="str">
        <f>CONCATENATE(L$1," (Continued)")</f>
        <v>Occupation Table 2.1  Males: Employment Change by Occupation (SOC 2020) and Replacement Demand, 2015-2035, West Midlands and Warwickshire (Continued)</v>
      </c>
      <c r="W38" s="19" t="str">
        <f>CONCATENATE(W$1," (Continued)")</f>
        <v>Occupation Table 2.2  Females: Employment Change by Occupation (SOC 2020) and Replacement Demand, 2015-2035, West Midlands and Warwickshire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5.8918678545228715</v>
      </c>
      <c r="C45" s="173">
        <f t="shared" si="20"/>
        <v>6.6300329130400764</v>
      </c>
      <c r="D45" s="173">
        <f t="shared" si="20"/>
        <v>6.9383926814585291</v>
      </c>
      <c r="E45" s="173">
        <f t="shared" si="20"/>
        <v>6.3384811986452707</v>
      </c>
      <c r="F45" s="173">
        <f t="shared" si="20"/>
        <v>6.7436380642582643</v>
      </c>
      <c r="H45" s="68">
        <f t="shared" ref="H45:H70" si="21">IF(D8&gt;0,(H8/D8)*100,0)</f>
        <v>3.7016341851101711</v>
      </c>
      <c r="I45" s="69">
        <f t="shared" ref="I45:I70" si="22">IF(D8&gt;0,I8/D8*100,0)</f>
        <v>49.923120531774025</v>
      </c>
      <c r="J45" s="69">
        <f t="shared" ref="J45:J70" si="23">IF(D8&gt;0,(J8/D8)*100,0)</f>
        <v>53.624754716884205</v>
      </c>
      <c r="L45" t="str">
        <f t="shared" ref="L45:L70" si="24">L8</f>
        <v>11 Corporate managers and directors</v>
      </c>
      <c r="M45" s="173">
        <f t="shared" ref="M45:Q45" si="25">M8/M$35*100</f>
        <v>7.7582377600863657</v>
      </c>
      <c r="N45" s="173">
        <f t="shared" si="25"/>
        <v>8.4847141633885581</v>
      </c>
      <c r="O45" s="173">
        <f t="shared" si="25"/>
        <v>8.8714435636904625</v>
      </c>
      <c r="P45" s="173">
        <f t="shared" si="25"/>
        <v>7.8738816694582798</v>
      </c>
      <c r="Q45" s="173">
        <f t="shared" si="25"/>
        <v>8.1216369843201477</v>
      </c>
      <c r="S45" s="68">
        <f t="shared" ref="S45:S70" si="26">IF(O8&gt;0,(S8/O8)*100,0)</f>
        <v>-3.692638316411049</v>
      </c>
      <c r="T45" s="69">
        <f t="shared" ref="T45:T70" si="27">IF(O8&gt;0,T8/O8*100,0)</f>
        <v>43.774056783614249</v>
      </c>
      <c r="U45" s="69">
        <f t="shared" ref="U45:U70" si="28">IF(O8&gt;0,(U8/O8)*100,0)</f>
        <v>40.081418467203193</v>
      </c>
      <c r="W45" t="str">
        <f t="shared" ref="W45:W70" si="29">W8</f>
        <v>11 Corporate managers and directors</v>
      </c>
      <c r="X45" s="173">
        <f t="shared" ref="X45:AB45" si="30">X8/X$35*100</f>
        <v>3.6953458332484965</v>
      </c>
      <c r="Y45" s="173">
        <f t="shared" si="30"/>
        <v>4.4915459068014512</v>
      </c>
      <c r="Z45" s="173">
        <f t="shared" si="30"/>
        <v>4.7420729606650402</v>
      </c>
      <c r="AA45" s="173">
        <f t="shared" si="30"/>
        <v>4.6059131322957869</v>
      </c>
      <c r="AB45" s="173">
        <f t="shared" si="30"/>
        <v>5.2241802805365385</v>
      </c>
      <c r="AD45" s="68">
        <f t="shared" ref="AD45:AD70" si="31">IF(Z8&gt;0,(AD8/Z8)*100,0)</f>
        <v>19.418783874357729</v>
      </c>
      <c r="AE45" s="69">
        <f t="shared" ref="AE45:AE70" si="32">IF(Z8&gt;0,AE8/Z8*100,0)</f>
        <v>62.993474019378127</v>
      </c>
      <c r="AF45" s="69">
        <f t="shared" ref="AF45:AF70" si="33">IF(Z8&gt;0,(AF8/Z8)*100,0)</f>
        <v>82.412257893735855</v>
      </c>
    </row>
    <row r="46" spans="1:32" x14ac:dyDescent="0.2">
      <c r="A46" t="str">
        <f t="shared" si="19"/>
        <v>12 Other managers and proprietors</v>
      </c>
      <c r="B46" s="173">
        <f t="shared" si="20"/>
        <v>2.5640131374056998</v>
      </c>
      <c r="C46" s="173">
        <f t="shared" si="20"/>
        <v>2.5800066467344522</v>
      </c>
      <c r="D46" s="173">
        <f t="shared" si="20"/>
        <v>2.7524190864471865</v>
      </c>
      <c r="E46" s="173">
        <f t="shared" si="20"/>
        <v>3.3285814719462001</v>
      </c>
      <c r="F46" s="173">
        <f t="shared" si="20"/>
        <v>3.755453031587082</v>
      </c>
      <c r="H46" s="68">
        <f t="shared" si="21"/>
        <v>45.578753411714196</v>
      </c>
      <c r="I46" s="69">
        <f t="shared" si="22"/>
        <v>74.486830977105541</v>
      </c>
      <c r="J46" s="69">
        <f t="shared" si="23"/>
        <v>120.06558438881973</v>
      </c>
      <c r="L46" t="str">
        <f t="shared" si="24"/>
        <v>12 Other managers and proprietors</v>
      </c>
      <c r="M46" s="173">
        <f t="shared" ref="M46:Q46" si="34">M9/M$35*100</f>
        <v>2.8345064629027346</v>
      </c>
      <c r="N46" s="173">
        <f t="shared" si="34"/>
        <v>2.9418781513614425</v>
      </c>
      <c r="O46" s="173">
        <f t="shared" si="34"/>
        <v>2.8916693585956463</v>
      </c>
      <c r="P46" s="173">
        <f t="shared" si="34"/>
        <v>3.6310884951617681</v>
      </c>
      <c r="Q46" s="173">
        <f t="shared" si="34"/>
        <v>4.074412984353593</v>
      </c>
      <c r="S46" s="68">
        <f t="shared" si="26"/>
        <v>48.226761491106771</v>
      </c>
      <c r="T46" s="69">
        <f t="shared" si="27"/>
        <v>68.199574811701723</v>
      </c>
      <c r="U46" s="69">
        <f t="shared" si="28"/>
        <v>116.42633630280849</v>
      </c>
      <c r="W46" t="str">
        <f t="shared" si="29"/>
        <v>12 Other managers and proprietors</v>
      </c>
      <c r="X46" s="173">
        <f t="shared" ref="X46:AB46" si="35">X9/X$35*100</f>
        <v>2.245670806503945</v>
      </c>
      <c r="Y46" s="173">
        <f t="shared" si="35"/>
        <v>2.1627610901584018</v>
      </c>
      <c r="Z46" s="173">
        <f t="shared" si="35"/>
        <v>2.5942038414907849</v>
      </c>
      <c r="AA46" s="173">
        <f t="shared" si="35"/>
        <v>2.9872281779797061</v>
      </c>
      <c r="AB46" s="173">
        <f t="shared" si="35"/>
        <v>3.403750155865811</v>
      </c>
      <c r="AD46" s="68">
        <f t="shared" si="31"/>
        <v>42.225115920115179</v>
      </c>
      <c r="AE46" s="69">
        <f t="shared" si="32"/>
        <v>82.449487193933891</v>
      </c>
      <c r="AF46" s="69">
        <f t="shared" si="33"/>
        <v>124.67460311404908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5.0272243850454412</v>
      </c>
      <c r="C47" s="173">
        <f t="shared" si="20"/>
        <v>5.471488888446336</v>
      </c>
      <c r="D47" s="173">
        <f t="shared" si="20"/>
        <v>5.9027498369247189</v>
      </c>
      <c r="E47" s="173">
        <f t="shared" si="20"/>
        <v>5.9836188098038674</v>
      </c>
      <c r="F47" s="173">
        <f t="shared" si="20"/>
        <v>6.3579947539689057</v>
      </c>
      <c r="H47" s="68">
        <f t="shared" si="21"/>
        <v>14.92539618661489</v>
      </c>
      <c r="I47" s="69">
        <f t="shared" si="22"/>
        <v>39.103453360032745</v>
      </c>
      <c r="J47" s="69">
        <f t="shared" si="23"/>
        <v>54.028849546647642</v>
      </c>
      <c r="L47" t="str">
        <f t="shared" si="24"/>
        <v>21 Science, research, engineering and technology professionals</v>
      </c>
      <c r="M47" s="173">
        <f t="shared" ref="M47:Q47" si="36">M10/M$35*100</f>
        <v>7.8058246131291185</v>
      </c>
      <c r="N47" s="173">
        <f t="shared" si="36"/>
        <v>8.6313805229510407</v>
      </c>
      <c r="O47" s="173">
        <f t="shared" si="36"/>
        <v>9.0762455036337499</v>
      </c>
      <c r="P47" s="173">
        <f t="shared" si="36"/>
        <v>8.9742062052626981</v>
      </c>
      <c r="Q47" s="173">
        <f t="shared" si="36"/>
        <v>9.36619690713046</v>
      </c>
      <c r="S47" s="68">
        <f t="shared" si="26"/>
        <v>8.5593552019329682</v>
      </c>
      <c r="T47" s="69">
        <f t="shared" si="27"/>
        <v>33.768863539348828</v>
      </c>
      <c r="U47" s="69">
        <f t="shared" si="28"/>
        <v>42.328218741281795</v>
      </c>
      <c r="W47" t="str">
        <f t="shared" si="29"/>
        <v>21 Science, research, engineering and technology professionals</v>
      </c>
      <c r="X47" s="173">
        <f t="shared" ref="X47:AB47" si="37">X10/X$35*100</f>
        <v>1.7571027595785387</v>
      </c>
      <c r="Y47" s="173">
        <f t="shared" si="37"/>
        <v>1.8280664943068001</v>
      </c>
      <c r="Z47" s="173">
        <f t="shared" si="37"/>
        <v>2.2970448962466836</v>
      </c>
      <c r="AA47" s="173">
        <f t="shared" si="37"/>
        <v>2.6089968010874021</v>
      </c>
      <c r="AB47" s="173">
        <f t="shared" si="37"/>
        <v>3.0409847693569434</v>
      </c>
      <c r="AD47" s="68">
        <f t="shared" si="31"/>
        <v>43.505148232592589</v>
      </c>
      <c r="AE47" s="69">
        <f t="shared" si="32"/>
        <v>63.05260083002149</v>
      </c>
      <c r="AF47" s="69">
        <f t="shared" si="33"/>
        <v>106.55774906261408</v>
      </c>
    </row>
    <row r="48" spans="1:32" x14ac:dyDescent="0.2">
      <c r="A48" t="str">
        <f t="shared" si="19"/>
        <v>22 Health professionals</v>
      </c>
      <c r="B48" s="173">
        <f t="shared" si="20"/>
        <v>4.1109658167556633</v>
      </c>
      <c r="C48" s="173">
        <f t="shared" si="20"/>
        <v>4.9184386151608894</v>
      </c>
      <c r="D48" s="173">
        <f t="shared" si="20"/>
        <v>4.9386036890060634</v>
      </c>
      <c r="E48" s="173">
        <f t="shared" si="20"/>
        <v>5.2092401756031697</v>
      </c>
      <c r="F48" s="173">
        <f t="shared" si="20"/>
        <v>5.5032873973509613</v>
      </c>
      <c r="H48" s="68">
        <f t="shared" si="21"/>
        <v>18.896272476659242</v>
      </c>
      <c r="I48" s="69">
        <f t="shared" si="22"/>
        <v>58.780291184253009</v>
      </c>
      <c r="J48" s="69">
        <f t="shared" si="23"/>
        <v>77.676563660912251</v>
      </c>
      <c r="L48" t="str">
        <f t="shared" si="24"/>
        <v>22 Health professionals</v>
      </c>
      <c r="M48" s="173">
        <f t="shared" ref="M48:Q48" si="38">M11/M$35*100</f>
        <v>1.7866115747794213</v>
      </c>
      <c r="N48" s="173">
        <f t="shared" si="38"/>
        <v>2.1867700725309138</v>
      </c>
      <c r="O48" s="173">
        <f t="shared" si="38"/>
        <v>2.3732955130606603</v>
      </c>
      <c r="P48" s="173">
        <f t="shared" si="38"/>
        <v>2.473538301274806</v>
      </c>
      <c r="Q48" s="173">
        <f t="shared" si="38"/>
        <v>2.6008088382731698</v>
      </c>
      <c r="S48" s="68">
        <f t="shared" si="26"/>
        <v>15.283411600350741</v>
      </c>
      <c r="T48" s="69">
        <f t="shared" si="27"/>
        <v>41.678022982404514</v>
      </c>
      <c r="U48" s="69">
        <f t="shared" si="28"/>
        <v>56.961434582755253</v>
      </c>
      <c r="W48" t="str">
        <f t="shared" si="29"/>
        <v>22 Health professionals</v>
      </c>
      <c r="X48" s="173">
        <f t="shared" ref="X48:AB48" si="39">X11/X$35*100</f>
        <v>6.846487463629777</v>
      </c>
      <c r="Y48" s="173">
        <f t="shared" si="39"/>
        <v>8.0681106586278517</v>
      </c>
      <c r="Z48" s="173">
        <f t="shared" si="39"/>
        <v>7.8532899957815205</v>
      </c>
      <c r="AA48" s="173">
        <f t="shared" si="39"/>
        <v>8.296245681081448</v>
      </c>
      <c r="AB48" s="173">
        <f t="shared" si="39"/>
        <v>8.7037207028270878</v>
      </c>
      <c r="AD48" s="68">
        <f t="shared" si="31"/>
        <v>20.136792266293703</v>
      </c>
      <c r="AE48" s="69">
        <f t="shared" si="32"/>
        <v>64.652563291698044</v>
      </c>
      <c r="AF48" s="69">
        <f t="shared" si="33"/>
        <v>84.78935555799174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4.1595321356927482</v>
      </c>
      <c r="C49" s="173">
        <f t="shared" si="20"/>
        <v>4.1248325987453347</v>
      </c>
      <c r="D49" s="173">
        <f t="shared" si="20"/>
        <v>4.4700111922707499</v>
      </c>
      <c r="E49" s="173">
        <f t="shared" si="20"/>
        <v>4.6338954677606914</v>
      </c>
      <c r="F49" s="173">
        <f t="shared" si="20"/>
        <v>5.0105980187901151</v>
      </c>
      <c r="H49" s="68">
        <f t="shared" si="21"/>
        <v>19.599998450119607</v>
      </c>
      <c r="I49" s="69">
        <f t="shared" si="22"/>
        <v>55.790946454247234</v>
      </c>
      <c r="J49" s="69">
        <f t="shared" si="23"/>
        <v>75.390944904366847</v>
      </c>
      <c r="L49" t="str">
        <f t="shared" si="24"/>
        <v>23 Teaching and other educational professionals</v>
      </c>
      <c r="M49" s="173">
        <f t="shared" ref="M49:Q49" si="40">M12/M$35*100</f>
        <v>2.5899436086839378</v>
      </c>
      <c r="N49" s="173">
        <f t="shared" si="40"/>
        <v>2.4628978830722881</v>
      </c>
      <c r="O49" s="173">
        <f t="shared" si="40"/>
        <v>2.747424124766249</v>
      </c>
      <c r="P49" s="173">
        <f t="shared" si="40"/>
        <v>2.8962601228825267</v>
      </c>
      <c r="Q49" s="173">
        <f t="shared" si="40"/>
        <v>3.0606473369428064</v>
      </c>
      <c r="S49" s="68">
        <f t="shared" si="26"/>
        <v>17.191952359885086</v>
      </c>
      <c r="T49" s="69">
        <f t="shared" si="27"/>
        <v>47.136220019083147</v>
      </c>
      <c r="U49" s="69">
        <f t="shared" si="28"/>
        <v>64.328172378968233</v>
      </c>
      <c r="W49" t="str">
        <f t="shared" si="29"/>
        <v>23 Teaching and other educational professionals</v>
      </c>
      <c r="X49" s="173">
        <f t="shared" ref="X49:AB49" si="41">X12/X$35*100</f>
        <v>6.0067735392523245</v>
      </c>
      <c r="Y49" s="173">
        <f t="shared" si="41"/>
        <v>6.0410787429363522</v>
      </c>
      <c r="Z49" s="173">
        <f t="shared" si="41"/>
        <v>6.4272033085877212</v>
      </c>
      <c r="AA49" s="173">
        <f t="shared" si="41"/>
        <v>6.5946682867907152</v>
      </c>
      <c r="AB49" s="173">
        <f t="shared" si="41"/>
        <v>7.1607214320024744</v>
      </c>
      <c r="AD49" s="68">
        <f t="shared" si="31"/>
        <v>20.769553692382623</v>
      </c>
      <c r="AE49" s="69">
        <f t="shared" si="32"/>
        <v>59.994429399877966</v>
      </c>
      <c r="AF49" s="69">
        <f t="shared" si="33"/>
        <v>80.763983092260588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4.9531427983496865</v>
      </c>
      <c r="C50" s="173">
        <f t="shared" si="20"/>
        <v>5.5720288671106868</v>
      </c>
      <c r="D50" s="173">
        <f t="shared" si="20"/>
        <v>6.2430265171948847</v>
      </c>
      <c r="E50" s="173">
        <f t="shared" si="20"/>
        <v>6.7801821269539362</v>
      </c>
      <c r="F50" s="173">
        <f t="shared" si="20"/>
        <v>7.3824236482613559</v>
      </c>
      <c r="H50" s="68">
        <f t="shared" si="21"/>
        <v>26.16939095940835</v>
      </c>
      <c r="I50" s="69">
        <f t="shared" si="22"/>
        <v>54.657912569166633</v>
      </c>
      <c r="J50" s="69">
        <f t="shared" si="23"/>
        <v>80.827303528574973</v>
      </c>
      <c r="L50" t="str">
        <f t="shared" si="24"/>
        <v>24 Business, media and public service professionals</v>
      </c>
      <c r="M50" s="173">
        <f t="shared" ref="M50:Q50" si="42">M13/M$35*100</f>
        <v>5.584773074714108</v>
      </c>
      <c r="N50" s="173">
        <f t="shared" si="42"/>
        <v>6.0634068338657992</v>
      </c>
      <c r="O50" s="173">
        <f t="shared" si="42"/>
        <v>6.9074133738990611</v>
      </c>
      <c r="P50" s="173">
        <f t="shared" si="42"/>
        <v>7.5601114674276086</v>
      </c>
      <c r="Q50" s="173">
        <f t="shared" si="42"/>
        <v>8.0195601701233681</v>
      </c>
      <c r="S50" s="68">
        <f t="shared" si="26"/>
        <v>22.136454596609898</v>
      </c>
      <c r="T50" s="69">
        <f t="shared" si="27"/>
        <v>48.214232452110288</v>
      </c>
      <c r="U50" s="69">
        <f t="shared" si="28"/>
        <v>70.350687048720189</v>
      </c>
      <c r="W50" t="str">
        <f t="shared" si="29"/>
        <v>24 Business, media and public service professionals</v>
      </c>
      <c r="X50" s="173">
        <f t="shared" ref="X50:AB50" si="43">X13/X$35*100</f>
        <v>4.2097800773786744</v>
      </c>
      <c r="Y50" s="173">
        <f t="shared" si="43"/>
        <v>5.0054595998253584</v>
      </c>
      <c r="Z50" s="173">
        <f t="shared" si="43"/>
        <v>5.4881545326920378</v>
      </c>
      <c r="AA50" s="173">
        <f t="shared" si="43"/>
        <v>5.900098595002075</v>
      </c>
      <c r="AB50" s="173">
        <f t="shared" si="43"/>
        <v>6.6798816989591501</v>
      </c>
      <c r="AD50" s="68">
        <f t="shared" si="31"/>
        <v>31.936561048841632</v>
      </c>
      <c r="AE50" s="69">
        <f t="shared" si="32"/>
        <v>63.872488722601041</v>
      </c>
      <c r="AF50" s="69">
        <f t="shared" si="33"/>
        <v>95.809049771442673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1.6055635366838554</v>
      </c>
      <c r="C51" s="173">
        <f t="shared" si="20"/>
        <v>1.7346783945090563</v>
      </c>
      <c r="D51" s="173">
        <f t="shared" si="20"/>
        <v>1.9269993654563722</v>
      </c>
      <c r="E51" s="173">
        <f t="shared" si="20"/>
        <v>1.6369922299625275</v>
      </c>
      <c r="F51" s="173">
        <f t="shared" si="20"/>
        <v>1.6654473866509045</v>
      </c>
      <c r="H51" s="68">
        <f t="shared" si="21"/>
        <v>-7.7854252211529156</v>
      </c>
      <c r="I51" s="69">
        <f t="shared" si="22"/>
        <v>35.960451110777498</v>
      </c>
      <c r="J51" s="69">
        <f t="shared" si="23"/>
        <v>28.175025889624578</v>
      </c>
      <c r="L51" t="str">
        <f t="shared" si="24"/>
        <v>31 Science, engineering and technology associate professionals</v>
      </c>
      <c r="M51" s="173">
        <f t="shared" ref="M51:Q51" si="44">M14/M$35*100</f>
        <v>2.3111252881058122</v>
      </c>
      <c r="N51" s="173">
        <f t="shared" si="44"/>
        <v>2.5931452521109324</v>
      </c>
      <c r="O51" s="173">
        <f t="shared" si="44"/>
        <v>2.8017580554582402</v>
      </c>
      <c r="P51" s="173">
        <f t="shared" si="44"/>
        <v>2.2640068298591487</v>
      </c>
      <c r="Q51" s="173">
        <f t="shared" si="44"/>
        <v>2.2296202642029632</v>
      </c>
      <c r="S51" s="68">
        <f t="shared" si="26"/>
        <v>-16.283612498492932</v>
      </c>
      <c r="T51" s="69">
        <f t="shared" si="27"/>
        <v>30.501873017685138</v>
      </c>
      <c r="U51" s="69">
        <f t="shared" si="28"/>
        <v>14.218260519192208</v>
      </c>
      <c r="W51" t="str">
        <f t="shared" si="29"/>
        <v>31 Science, engineering and technology associate professionals</v>
      </c>
      <c r="X51" s="173">
        <f t="shared" ref="X51:AB51" si="45">X14/X$35*100</f>
        <v>0.77519120816125753</v>
      </c>
      <c r="Y51" s="173">
        <f t="shared" si="45"/>
        <v>0.74484781315003779</v>
      </c>
      <c r="Z51" s="173">
        <f t="shared" si="45"/>
        <v>0.93310428517360977</v>
      </c>
      <c r="AA51" s="173">
        <f t="shared" si="45"/>
        <v>0.92945989975519017</v>
      </c>
      <c r="AB51" s="173">
        <f t="shared" si="45"/>
        <v>1.0433591849252712</v>
      </c>
      <c r="AD51" s="68">
        <f t="shared" si="31"/>
        <v>21.206631006877565</v>
      </c>
      <c r="AE51" s="69">
        <f t="shared" si="32"/>
        <v>54.582705226312243</v>
      </c>
      <c r="AF51" s="69">
        <f t="shared" si="33"/>
        <v>75.789336233189815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1.7500453217359699</v>
      </c>
      <c r="C52" s="173">
        <f t="shared" si="20"/>
        <v>2.0101071994268764</v>
      </c>
      <c r="D52" s="173">
        <f t="shared" si="20"/>
        <v>2.0694952695642153</v>
      </c>
      <c r="E52" s="173">
        <f t="shared" si="20"/>
        <v>2.0610759363214002</v>
      </c>
      <c r="F52" s="173">
        <f t="shared" si="20"/>
        <v>2.1973552979785689</v>
      </c>
      <c r="H52" s="68">
        <f t="shared" si="21"/>
        <v>13.288563341794113</v>
      </c>
      <c r="I52" s="69">
        <f t="shared" si="22"/>
        <v>60.279883497822929</v>
      </c>
      <c r="J52" s="69">
        <f t="shared" si="23"/>
        <v>73.568446839617039</v>
      </c>
      <c r="L52" t="str">
        <f t="shared" si="24"/>
        <v>32 Health and social care associate professionals</v>
      </c>
      <c r="M52" s="173">
        <f t="shared" ref="M52:Q52" si="46">M15/M$35*100</f>
        <v>0.74275568529568758</v>
      </c>
      <c r="N52" s="173">
        <f t="shared" si="46"/>
        <v>0.79880922247249198</v>
      </c>
      <c r="O52" s="173">
        <f t="shared" si="46"/>
        <v>0.87063681812770466</v>
      </c>
      <c r="P52" s="173">
        <f t="shared" si="46"/>
        <v>0.79656847102908335</v>
      </c>
      <c r="Q52" s="173">
        <f t="shared" si="46"/>
        <v>0.81757772559672803</v>
      </c>
      <c r="S52" s="68">
        <f t="shared" si="26"/>
        <v>-1.2124470227005262</v>
      </c>
      <c r="T52" s="69">
        <f t="shared" si="27"/>
        <v>45.912852830585564</v>
      </c>
      <c r="U52" s="69">
        <f t="shared" si="28"/>
        <v>44.700405807885033</v>
      </c>
      <c r="W52" t="str">
        <f t="shared" si="29"/>
        <v>32 Health and social care associate professionals</v>
      </c>
      <c r="X52" s="173">
        <f t="shared" ref="X52:AB52" si="47">X15/X$35*100</f>
        <v>2.9355197883179445</v>
      </c>
      <c r="Y52" s="173">
        <f t="shared" si="47"/>
        <v>3.4067595804833859</v>
      </c>
      <c r="Z52" s="173">
        <f t="shared" si="47"/>
        <v>3.4316303708864107</v>
      </c>
      <c r="AA52" s="173">
        <f t="shared" si="47"/>
        <v>3.4879644228580169</v>
      </c>
      <c r="AB52" s="173">
        <f t="shared" si="47"/>
        <v>3.7187743220704763</v>
      </c>
      <c r="AD52" s="68">
        <f t="shared" si="31"/>
        <v>17.468667124468546</v>
      </c>
      <c r="AE52" s="69">
        <f t="shared" si="32"/>
        <v>64.421365899971008</v>
      </c>
      <c r="AF52" s="69">
        <f t="shared" si="33"/>
        <v>81.89003302443956</v>
      </c>
    </row>
    <row r="53" spans="1:32" x14ac:dyDescent="0.2">
      <c r="A53" t="str">
        <f t="shared" si="19"/>
        <v>33 Protective service occupations</v>
      </c>
      <c r="B53" s="173">
        <f t="shared" si="20"/>
        <v>0.98681241420065335</v>
      </c>
      <c r="C53" s="173">
        <f t="shared" si="20"/>
        <v>0.98077025539763363</v>
      </c>
      <c r="D53" s="173">
        <f t="shared" si="20"/>
        <v>1.0656704588213293</v>
      </c>
      <c r="E53" s="173">
        <f t="shared" si="20"/>
        <v>1.242124264034475</v>
      </c>
      <c r="F53" s="173">
        <f t="shared" si="20"/>
        <v>1.401435787551284</v>
      </c>
      <c r="H53" s="68">
        <f t="shared" si="21"/>
        <v>40.313836321477261</v>
      </c>
      <c r="I53" s="69">
        <f t="shared" si="22"/>
        <v>43.3585264306871</v>
      </c>
      <c r="J53" s="69">
        <f t="shared" si="23"/>
        <v>83.672362752164346</v>
      </c>
      <c r="L53" t="str">
        <f t="shared" si="24"/>
        <v>33 Protective service occupations</v>
      </c>
      <c r="M53" s="173">
        <f t="shared" ref="M53:Q53" si="48">M16/M$35*100</f>
        <v>1.4107106379070116</v>
      </c>
      <c r="N53" s="173">
        <f t="shared" si="48"/>
        <v>1.3680896135270677</v>
      </c>
      <c r="O53" s="173">
        <f t="shared" si="48"/>
        <v>1.4684918988232831</v>
      </c>
      <c r="P53" s="173">
        <f t="shared" si="48"/>
        <v>1.6543726612752563</v>
      </c>
      <c r="Q53" s="173">
        <f t="shared" si="48"/>
        <v>1.7568491527156167</v>
      </c>
      <c r="S53" s="68">
        <f t="shared" si="26"/>
        <v>25.855768091802133</v>
      </c>
      <c r="T53" s="69">
        <f t="shared" si="27"/>
        <v>33.081178770464788</v>
      </c>
      <c r="U53" s="69">
        <f t="shared" si="28"/>
        <v>58.936946862266936</v>
      </c>
      <c r="W53" t="str">
        <f t="shared" si="29"/>
        <v>33 Protective service occupations</v>
      </c>
      <c r="X53" s="173">
        <f t="shared" ref="X53:AB53" si="49">X16/X$35*100</f>
        <v>0.48792857537825951</v>
      </c>
      <c r="Y53" s="173">
        <f t="shared" si="49"/>
        <v>0.53418278142125875</v>
      </c>
      <c r="Z53" s="173">
        <f t="shared" si="49"/>
        <v>0.60798738344712966</v>
      </c>
      <c r="AA53" s="173">
        <f t="shared" si="49"/>
        <v>0.77693721867364895</v>
      </c>
      <c r="AB53" s="173">
        <f t="shared" si="49"/>
        <v>1.0095373642104086</v>
      </c>
      <c r="AD53" s="68">
        <f t="shared" si="31"/>
        <v>79.990900786416034</v>
      </c>
      <c r="AE53" s="69">
        <f t="shared" si="32"/>
        <v>71.562500790572571</v>
      </c>
      <c r="AF53" s="69">
        <f t="shared" si="33"/>
        <v>151.55340157698859</v>
      </c>
    </row>
    <row r="54" spans="1:32" x14ac:dyDescent="0.2">
      <c r="A54" t="str">
        <f t="shared" si="19"/>
        <v>34 Culture, media and sports occupations</v>
      </c>
      <c r="B54" s="173">
        <f t="shared" si="20"/>
        <v>1.5986524406774727</v>
      </c>
      <c r="C54" s="173">
        <f t="shared" si="20"/>
        <v>1.6062788519759281</v>
      </c>
      <c r="D54" s="173">
        <f t="shared" si="20"/>
        <v>1.6957560670363259</v>
      </c>
      <c r="E54" s="173">
        <f t="shared" si="20"/>
        <v>1.56055820921319</v>
      </c>
      <c r="F54" s="173">
        <f t="shared" si="20"/>
        <v>1.674908428105248</v>
      </c>
      <c r="H54" s="68">
        <f t="shared" si="21"/>
        <v>5.3847842161128252</v>
      </c>
      <c r="I54" s="69">
        <f t="shared" si="22"/>
        <v>45.328436485255295</v>
      </c>
      <c r="J54" s="69">
        <f t="shared" si="23"/>
        <v>50.713220701368122</v>
      </c>
      <c r="L54" t="str">
        <f t="shared" si="24"/>
        <v>34 Culture, media and sports occupations</v>
      </c>
      <c r="M54" s="173">
        <f t="shared" ref="M54:Q54" si="50">M17/M$35*100</f>
        <v>1.7814879489939106</v>
      </c>
      <c r="N54" s="173">
        <f t="shared" si="50"/>
        <v>1.8279865733800718</v>
      </c>
      <c r="O54" s="173">
        <f t="shared" si="50"/>
        <v>1.9223397283081465</v>
      </c>
      <c r="P54" s="173">
        <f t="shared" si="50"/>
        <v>1.7800588634388739</v>
      </c>
      <c r="Q54" s="173">
        <f t="shared" si="50"/>
        <v>1.8889987292057839</v>
      </c>
      <c r="S54" s="68">
        <f t="shared" si="26"/>
        <v>3.3740973257506295</v>
      </c>
      <c r="T54" s="69">
        <f t="shared" si="27"/>
        <v>39.453518015947999</v>
      </c>
      <c r="U54" s="69">
        <f t="shared" si="28"/>
        <v>42.827615341698632</v>
      </c>
      <c r="W54" t="str">
        <f t="shared" si="29"/>
        <v>34 Culture, media and sports occupations</v>
      </c>
      <c r="X54" s="173">
        <f t="shared" ref="X54:AB54" si="51">X17/X$35*100</f>
        <v>1.3834741852358279</v>
      </c>
      <c r="Y54" s="173">
        <f t="shared" si="51"/>
        <v>1.3506451244464917</v>
      </c>
      <c r="Z54" s="173">
        <f t="shared" si="51"/>
        <v>1.4383131987522382</v>
      </c>
      <c r="AA54" s="173">
        <f t="shared" si="51"/>
        <v>1.3128705008377528</v>
      </c>
      <c r="AB54" s="173">
        <f t="shared" si="51"/>
        <v>1.4388406274048444</v>
      </c>
      <c r="AD54" s="68">
        <f t="shared" si="31"/>
        <v>8.4381117730604558</v>
      </c>
      <c r="AE54" s="69">
        <f t="shared" si="32"/>
        <v>54.249790945337026</v>
      </c>
      <c r="AF54" s="69">
        <f t="shared" si="33"/>
        <v>62.687902718397496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5.7010975582909902</v>
      </c>
      <c r="C55" s="173">
        <f t="shared" si="52"/>
        <v>5.8371039739477482</v>
      </c>
      <c r="D55" s="173">
        <f t="shared" si="52"/>
        <v>6.1307829385841162</v>
      </c>
      <c r="E55" s="173">
        <f t="shared" si="52"/>
        <v>5.7221977022853325</v>
      </c>
      <c r="F55" s="173">
        <f t="shared" si="52"/>
        <v>5.7766394182393421</v>
      </c>
      <c r="H55" s="68">
        <f t="shared" si="21"/>
        <v>0.53320810981825673</v>
      </c>
      <c r="I55" s="69">
        <f t="shared" si="22"/>
        <v>44.932429815446625</v>
      </c>
      <c r="J55" s="69">
        <f t="shared" si="23"/>
        <v>45.465637925264886</v>
      </c>
      <c r="L55" t="str">
        <f t="shared" si="24"/>
        <v>35 Business and public service associate professionals</v>
      </c>
      <c r="M55" s="173">
        <f t="shared" ref="M55:Q55" si="53">M18/M$35*100</f>
        <v>5.857931502759433</v>
      </c>
      <c r="N55" s="173">
        <f t="shared" si="53"/>
        <v>5.8950373497014024</v>
      </c>
      <c r="O55" s="173">
        <f t="shared" si="53"/>
        <v>6.2856462800413402</v>
      </c>
      <c r="P55" s="173">
        <f t="shared" si="53"/>
        <v>5.7003361508125074</v>
      </c>
      <c r="Q55" s="173">
        <f t="shared" si="53"/>
        <v>5.4964862863959363</v>
      </c>
      <c r="S55" s="68">
        <f t="shared" si="26"/>
        <v>-8.0089836915107782</v>
      </c>
      <c r="T55" s="69">
        <f t="shared" si="27"/>
        <v>35.869174517787968</v>
      </c>
      <c r="U55" s="69">
        <f t="shared" si="28"/>
        <v>27.860190826277197</v>
      </c>
      <c r="W55" t="str">
        <f t="shared" si="29"/>
        <v>35 Business and public service associate professionals</v>
      </c>
      <c r="X55" s="173">
        <f t="shared" ref="X55:AB55" si="54">X18/X$35*100</f>
        <v>5.5165204218501529</v>
      </c>
      <c r="Y55" s="173">
        <f t="shared" si="54"/>
        <v>5.770305557102021</v>
      </c>
      <c r="Z55" s="173">
        <f t="shared" si="54"/>
        <v>5.9548282267879458</v>
      </c>
      <c r="AA55" s="173">
        <f t="shared" si="54"/>
        <v>5.7468665927036122</v>
      </c>
      <c r="AB55" s="173">
        <f t="shared" si="54"/>
        <v>6.0855517480068784</v>
      </c>
      <c r="AD55" s="68">
        <f t="shared" si="31"/>
        <v>10.777980012645701</v>
      </c>
      <c r="AE55" s="69">
        <f t="shared" si="32"/>
        <v>55.802120567082824</v>
      </c>
      <c r="AF55" s="69">
        <f t="shared" si="33"/>
        <v>66.580100579728523</v>
      </c>
    </row>
    <row r="56" spans="1:32" x14ac:dyDescent="0.2">
      <c r="A56" t="str">
        <f t="shared" si="19"/>
        <v>41 Administrative occupations</v>
      </c>
      <c r="B56" s="173">
        <f t="shared" si="52"/>
        <v>10.27236494592867</v>
      </c>
      <c r="C56" s="173">
        <f t="shared" si="52"/>
        <v>9.5020285671936069</v>
      </c>
      <c r="D56" s="173">
        <f t="shared" si="52"/>
        <v>10.137922896917361</v>
      </c>
      <c r="E56" s="173">
        <f t="shared" si="52"/>
        <v>9.1819520218347304</v>
      </c>
      <c r="F56" s="173">
        <f t="shared" si="52"/>
        <v>8.460729880528147</v>
      </c>
      <c r="H56" s="68">
        <f t="shared" si="21"/>
        <v>-10.95509637883635</v>
      </c>
      <c r="I56" s="69">
        <f t="shared" si="22"/>
        <v>45.955180200373555</v>
      </c>
      <c r="J56" s="69">
        <f t="shared" si="23"/>
        <v>35.000083821537203</v>
      </c>
      <c r="L56" t="str">
        <f t="shared" si="24"/>
        <v>41 Administrative occupations</v>
      </c>
      <c r="M56" s="173">
        <f t="shared" ref="M56:Q56" si="55">M19/M$35*100</f>
        <v>6.0183556206948863</v>
      </c>
      <c r="N56" s="173">
        <f t="shared" si="55"/>
        <v>5.4117070484896317</v>
      </c>
      <c r="O56" s="173">
        <f t="shared" si="55"/>
        <v>6.654806697206789</v>
      </c>
      <c r="P56" s="173">
        <f t="shared" si="55"/>
        <v>6.3324246584943307</v>
      </c>
      <c r="Q56" s="173">
        <f t="shared" si="55"/>
        <v>6.810881906177328</v>
      </c>
      <c r="S56" s="68">
        <f t="shared" si="26"/>
        <v>7.6658841272107985</v>
      </c>
      <c r="T56" s="69">
        <f t="shared" si="27"/>
        <v>38.567030187404427</v>
      </c>
      <c r="U56" s="69">
        <f t="shared" si="28"/>
        <v>46.232914314615229</v>
      </c>
      <c r="W56" t="str">
        <f t="shared" si="29"/>
        <v>41 Administrative occupations</v>
      </c>
      <c r="X56" s="173">
        <f t="shared" ref="X56:AB56" si="56">X19/X$35*100</f>
        <v>15.278888644006312</v>
      </c>
      <c r="Y56" s="173">
        <f t="shared" si="56"/>
        <v>14.21825644594262</v>
      </c>
      <c r="Z56" s="173">
        <f t="shared" si="56"/>
        <v>14.095416654353645</v>
      </c>
      <c r="AA56" s="173">
        <f t="shared" si="56"/>
        <v>12.397399853043453</v>
      </c>
      <c r="AB56" s="173">
        <f t="shared" si="56"/>
        <v>10.279943459064393</v>
      </c>
      <c r="AD56" s="68">
        <f t="shared" si="31"/>
        <v>-20.9438740747275</v>
      </c>
      <c r="AE56" s="69">
        <f t="shared" si="32"/>
        <v>49.918375803283837</v>
      </c>
      <c r="AF56" s="69">
        <f t="shared" si="33"/>
        <v>28.974501728556334</v>
      </c>
    </row>
    <row r="57" spans="1:32" x14ac:dyDescent="0.2">
      <c r="A57" t="str">
        <f t="shared" si="19"/>
        <v>42 Secretarial and related occupations</v>
      </c>
      <c r="B57" s="173">
        <f t="shared" si="52"/>
        <v>2.3367379261369496</v>
      </c>
      <c r="C57" s="173">
        <f t="shared" si="52"/>
        <v>1.992027497354091</v>
      </c>
      <c r="D57" s="173">
        <f t="shared" si="52"/>
        <v>1.9874196696467623</v>
      </c>
      <c r="E57" s="173">
        <f t="shared" si="52"/>
        <v>2.0338476479974084</v>
      </c>
      <c r="F57" s="173">
        <f t="shared" si="52"/>
        <v>1.3455710374011856</v>
      </c>
      <c r="H57" s="68">
        <f t="shared" si="21"/>
        <v>-27.761741247070781</v>
      </c>
      <c r="I57" s="69">
        <f t="shared" si="22"/>
        <v>49.254404251926722</v>
      </c>
      <c r="J57" s="69">
        <f t="shared" si="23"/>
        <v>21.492663004855942</v>
      </c>
      <c r="L57" t="str">
        <f t="shared" si="24"/>
        <v>42 Secretarial and related occupations</v>
      </c>
      <c r="M57" s="173">
        <f t="shared" ref="M57:Q57" si="57">M20/M$35*100</f>
        <v>0.37946995082503726</v>
      </c>
      <c r="N57" s="173">
        <f t="shared" si="57"/>
        <v>0.27271552512631192</v>
      </c>
      <c r="O57" s="173">
        <f t="shared" si="57"/>
        <v>0.28286675289396579</v>
      </c>
      <c r="P57" s="173">
        <f t="shared" si="57"/>
        <v>0.35310044203945418</v>
      </c>
      <c r="Q57" s="173">
        <f t="shared" si="57"/>
        <v>0.41669551536724792</v>
      </c>
      <c r="S57" s="68">
        <f t="shared" si="26"/>
        <v>54.969819537049588</v>
      </c>
      <c r="T57" s="69">
        <f t="shared" si="27"/>
        <v>44.843062863543146</v>
      </c>
      <c r="U57" s="69">
        <f t="shared" si="28"/>
        <v>99.812882400592727</v>
      </c>
      <c r="W57" t="str">
        <f t="shared" si="29"/>
        <v>42 Secretarial and related occupations</v>
      </c>
      <c r="X57" s="173">
        <f t="shared" ref="X57:AB57" si="58">X20/X$35*100</f>
        <v>4.6402374609784713</v>
      </c>
      <c r="Y57" s="173">
        <f t="shared" si="58"/>
        <v>3.9744308411031812</v>
      </c>
      <c r="Z57" s="173">
        <f t="shared" si="58"/>
        <v>3.9241215022843221</v>
      </c>
      <c r="AA57" s="173">
        <f t="shared" si="58"/>
        <v>3.9304270694605945</v>
      </c>
      <c r="AB57" s="173">
        <f t="shared" si="58"/>
        <v>2.3698005353456892</v>
      </c>
      <c r="AD57" s="68">
        <f t="shared" si="31"/>
        <v>-34.537578280126596</v>
      </c>
      <c r="AE57" s="69">
        <f t="shared" si="32"/>
        <v>49.615699627736817</v>
      </c>
      <c r="AF57" s="69">
        <f t="shared" si="33"/>
        <v>15.078121347610221</v>
      </c>
    </row>
    <row r="58" spans="1:32" x14ac:dyDescent="0.2">
      <c r="A58" t="str">
        <f t="shared" si="19"/>
        <v>51 Skilled agricultural and related trades</v>
      </c>
      <c r="B58" s="173">
        <f t="shared" si="52"/>
        <v>0.92956888943889759</v>
      </c>
      <c r="C58" s="173">
        <f t="shared" si="52"/>
        <v>0.7789695835554481</v>
      </c>
      <c r="D58" s="173">
        <f t="shared" si="52"/>
        <v>0.66989354017878877</v>
      </c>
      <c r="E58" s="173">
        <f t="shared" si="52"/>
        <v>0.67596470267747588</v>
      </c>
      <c r="F58" s="173">
        <f t="shared" si="52"/>
        <v>0.72099746124579323</v>
      </c>
      <c r="H58" s="68">
        <f t="shared" si="21"/>
        <v>14.836029407542714</v>
      </c>
      <c r="I58" s="69">
        <f t="shared" si="22"/>
        <v>58.765607428224087</v>
      </c>
      <c r="J58" s="69">
        <f t="shared" si="23"/>
        <v>73.601636835766797</v>
      </c>
      <c r="L58" t="str">
        <f t="shared" si="24"/>
        <v>51 Skilled agricultural and related trades</v>
      </c>
      <c r="M58" s="173">
        <f t="shared" ref="M58:Q58" si="59">M21/M$35*100</f>
        <v>1.4743058478169173</v>
      </c>
      <c r="N58" s="173">
        <f t="shared" si="59"/>
        <v>1.225734270302689</v>
      </c>
      <c r="O58" s="173">
        <f t="shared" si="59"/>
        <v>1.0223267827040714</v>
      </c>
      <c r="P58" s="173">
        <f t="shared" si="59"/>
        <v>1.0121609364945401</v>
      </c>
      <c r="Q58" s="173">
        <f t="shared" si="59"/>
        <v>1.0709499872556805</v>
      </c>
      <c r="S58" s="68">
        <f t="shared" si="26"/>
        <v>10.20204595004253</v>
      </c>
      <c r="T58" s="69">
        <f t="shared" si="27"/>
        <v>53.377363191231751</v>
      </c>
      <c r="U58" s="69">
        <f t="shared" si="28"/>
        <v>63.57940914127429</v>
      </c>
      <c r="W58" t="str">
        <f t="shared" si="29"/>
        <v>51 Skilled agricultural and related trades</v>
      </c>
      <c r="X58" s="173">
        <f t="shared" ref="X58:AB58" si="60">X21/X$35*100</f>
        <v>0.28847050839846877</v>
      </c>
      <c r="Y58" s="173">
        <f t="shared" si="60"/>
        <v>0.2638403788601823</v>
      </c>
      <c r="Z58" s="173">
        <f t="shared" si="60"/>
        <v>0.26946120394988993</v>
      </c>
      <c r="AA58" s="173">
        <f t="shared" si="60"/>
        <v>0.29659601691044868</v>
      </c>
      <c r="AB58" s="173">
        <f t="shared" si="60"/>
        <v>0.335120461026574</v>
      </c>
      <c r="AD58" s="68">
        <f t="shared" si="31"/>
        <v>34.811648456252762</v>
      </c>
      <c r="AE58" s="69">
        <f t="shared" si="32"/>
        <v>81.99260320986906</v>
      </c>
      <c r="AF58" s="69">
        <f t="shared" si="33"/>
        <v>116.8042516661218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4.9116255388764216</v>
      </c>
      <c r="C59" s="173">
        <f t="shared" si="52"/>
        <v>4.7560284600449174</v>
      </c>
      <c r="D59" s="173">
        <f t="shared" si="52"/>
        <v>4.0271407074153966</v>
      </c>
      <c r="E59" s="173">
        <f t="shared" si="52"/>
        <v>3.8454373627565417</v>
      </c>
      <c r="F59" s="173">
        <f t="shared" si="52"/>
        <v>3.4633665498376756</v>
      </c>
      <c r="H59" s="68">
        <f t="shared" si="21"/>
        <v>-8.2403229704696539</v>
      </c>
      <c r="I59" s="69">
        <f t="shared" si="22"/>
        <v>36.452055171299257</v>
      </c>
      <c r="J59" s="69">
        <f t="shared" si="23"/>
        <v>28.211732200829605</v>
      </c>
      <c r="L59" t="str">
        <f t="shared" si="24"/>
        <v>52 Skilled metal, electrical and electronic trades</v>
      </c>
      <c r="M59" s="173">
        <f t="shared" ref="M59:Q59" si="61">M22/M$35*100</f>
        <v>8.9616541116272685</v>
      </c>
      <c r="N59" s="173">
        <f t="shared" si="61"/>
        <v>8.6838040386246362</v>
      </c>
      <c r="O59" s="173">
        <f t="shared" si="61"/>
        <v>7.4119761654052843</v>
      </c>
      <c r="P59" s="173">
        <f t="shared" si="61"/>
        <v>6.9180335688212313</v>
      </c>
      <c r="Q59" s="173">
        <f t="shared" si="61"/>
        <v>6.2012052863694729</v>
      </c>
      <c r="S59" s="68">
        <f t="shared" si="26"/>
        <v>-11.985890261709491</v>
      </c>
      <c r="T59" s="69">
        <f t="shared" si="27"/>
        <v>34.563913190425332</v>
      </c>
      <c r="U59" s="69">
        <f t="shared" si="28"/>
        <v>22.578022928715839</v>
      </c>
      <c r="W59" t="str">
        <f t="shared" si="29"/>
        <v>52 Skilled metal, electrical and electronic trades</v>
      </c>
      <c r="X59" s="173">
        <f t="shared" ref="X59:AB59" si="62">X22/X$35*100</f>
        <v>0.1451658352991794</v>
      </c>
      <c r="Y59" s="173">
        <f t="shared" si="62"/>
        <v>0.22721951422964315</v>
      </c>
      <c r="Z59" s="173">
        <f t="shared" si="62"/>
        <v>0.18131288345216445</v>
      </c>
      <c r="AA59" s="173">
        <f t="shared" si="62"/>
        <v>0.37827542773684819</v>
      </c>
      <c r="AB59" s="173">
        <f t="shared" si="62"/>
        <v>0.44447421383259145</v>
      </c>
      <c r="AD59" s="68">
        <f t="shared" si="31"/>
        <v>165.73002360166637</v>
      </c>
      <c r="AE59" s="69">
        <f t="shared" si="32"/>
        <v>124.15057698354653</v>
      </c>
      <c r="AF59" s="69">
        <f t="shared" si="33"/>
        <v>289.88060058521296</v>
      </c>
    </row>
    <row r="60" spans="1:32" x14ac:dyDescent="0.2">
      <c r="A60" t="str">
        <f t="shared" si="19"/>
        <v>53 Skilled construction and building trades</v>
      </c>
      <c r="B60" s="173">
        <f t="shared" si="52"/>
        <v>3.3832545088066222</v>
      </c>
      <c r="C60" s="173">
        <f t="shared" si="52"/>
        <v>3.6348291908329631</v>
      </c>
      <c r="D60" s="173">
        <f t="shared" si="52"/>
        <v>3.0693847193282187</v>
      </c>
      <c r="E60" s="173">
        <f t="shared" si="52"/>
        <v>3.0354271244376143</v>
      </c>
      <c r="F60" s="173">
        <f t="shared" si="52"/>
        <v>2.5823347438901556</v>
      </c>
      <c r="H60" s="68">
        <f t="shared" si="21"/>
        <v>-10.234090803538285</v>
      </c>
      <c r="I60" s="69">
        <f t="shared" si="22"/>
        <v>41.254304814672302</v>
      </c>
      <c r="J60" s="69">
        <f t="shared" si="23"/>
        <v>31.020214011134012</v>
      </c>
      <c r="L60" t="str">
        <f t="shared" si="24"/>
        <v>53 Skilled construction and building trades</v>
      </c>
      <c r="M60" s="173">
        <f t="shared" ref="M60:Q60" si="63">M23/M$35*100</f>
        <v>6.1759957273111388</v>
      </c>
      <c r="N60" s="173">
        <f t="shared" si="63"/>
        <v>6.7124254511165358</v>
      </c>
      <c r="O60" s="173">
        <f t="shared" si="63"/>
        <v>5.6774305749511269</v>
      </c>
      <c r="P60" s="173">
        <f t="shared" si="63"/>
        <v>5.6292330925887253</v>
      </c>
      <c r="Q60" s="173">
        <f t="shared" si="63"/>
        <v>4.8172280686375339</v>
      </c>
      <c r="S60" s="68">
        <f t="shared" si="26"/>
        <v>-10.740267312247399</v>
      </c>
      <c r="T60" s="69">
        <f t="shared" si="27"/>
        <v>40.977019574658449</v>
      </c>
      <c r="U60" s="69">
        <f t="shared" si="28"/>
        <v>30.236752262411049</v>
      </c>
      <c r="W60" t="str">
        <f t="shared" si="29"/>
        <v>53 Skilled construction and building trades</v>
      </c>
      <c r="X60" s="173">
        <f t="shared" ref="X60:AB60" si="64">X23/X$35*100</f>
        <v>9.6490417786997157E-2</v>
      </c>
      <c r="Y60" s="173">
        <f t="shared" si="64"/>
        <v>8.6295116943809008E-2</v>
      </c>
      <c r="Z60" s="173">
        <f t="shared" si="64"/>
        <v>0.1061401415007828</v>
      </c>
      <c r="AA60" s="173">
        <f t="shared" si="64"/>
        <v>0.10853900882718216</v>
      </c>
      <c r="AB60" s="173">
        <f t="shared" si="64"/>
        <v>0.11801782125960081</v>
      </c>
      <c r="AD60" s="68">
        <f t="shared" si="31"/>
        <v>20.528749524992222</v>
      </c>
      <c r="AE60" s="69">
        <f t="shared" si="32"/>
        <v>58.106295014209955</v>
      </c>
      <c r="AF60" s="69">
        <f t="shared" si="33"/>
        <v>78.63504453920217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1.8949383516739022</v>
      </c>
      <c r="C61" s="173">
        <f t="shared" si="52"/>
        <v>1.5886521814043406</v>
      </c>
      <c r="D61" s="173">
        <f t="shared" si="52"/>
        <v>1.6260709560104674</v>
      </c>
      <c r="E61" s="173">
        <f t="shared" si="52"/>
        <v>1.5171703809402086</v>
      </c>
      <c r="F61" s="173">
        <f t="shared" si="52"/>
        <v>1.408667248624329</v>
      </c>
      <c r="H61" s="68">
        <f t="shared" si="21"/>
        <v>-7.568681766725434</v>
      </c>
      <c r="I61" s="69">
        <f t="shared" si="22"/>
        <v>41.103115592561814</v>
      </c>
      <c r="J61" s="69">
        <f t="shared" si="23"/>
        <v>33.534433825836381</v>
      </c>
      <c r="L61" t="str">
        <f t="shared" si="24"/>
        <v>54 Textiles, printing and other skilled trades</v>
      </c>
      <c r="M61" s="173">
        <f t="shared" ref="M61:Q61" si="65">M24/M$35*100</f>
        <v>2.2545120643366201</v>
      </c>
      <c r="N61" s="173">
        <f t="shared" si="65"/>
        <v>1.8912598568054706</v>
      </c>
      <c r="O61" s="173">
        <f t="shared" si="65"/>
        <v>1.7778587353461626</v>
      </c>
      <c r="P61" s="173">
        <f t="shared" si="65"/>
        <v>1.6263054524956355</v>
      </c>
      <c r="Q61" s="173">
        <f t="shared" si="65"/>
        <v>1.4728879632131378</v>
      </c>
      <c r="S61" s="68">
        <f t="shared" si="26"/>
        <v>-12.846934186548555</v>
      </c>
      <c r="T61" s="69">
        <f t="shared" si="27"/>
        <v>29.387359326215279</v>
      </c>
      <c r="U61" s="69">
        <f t="shared" si="28"/>
        <v>16.540425139666723</v>
      </c>
      <c r="W61" t="str">
        <f t="shared" si="29"/>
        <v>54 Textiles, printing and other skilled trades</v>
      </c>
      <c r="X61" s="173">
        <f t="shared" ref="X61:AB61" si="66">X24/X$35*100</f>
        <v>1.4717577293435296</v>
      </c>
      <c r="Y61" s="173">
        <f t="shared" si="66"/>
        <v>1.2397390828803765</v>
      </c>
      <c r="Z61" s="173">
        <f t="shared" si="66"/>
        <v>1.4536106777039211</v>
      </c>
      <c r="AA61" s="173">
        <f t="shared" si="66"/>
        <v>1.3940207900093351</v>
      </c>
      <c r="AB61" s="173">
        <f t="shared" si="66"/>
        <v>1.33785393865907</v>
      </c>
      <c r="AD61" s="68">
        <f t="shared" si="31"/>
        <v>-0.23382603334921004</v>
      </c>
      <c r="AE61" s="69">
        <f t="shared" si="32"/>
        <v>57.383765926433092</v>
      </c>
      <c r="AF61" s="69">
        <f t="shared" si="33"/>
        <v>57.149939893083889</v>
      </c>
    </row>
    <row r="62" spans="1:32" x14ac:dyDescent="0.2">
      <c r="A62" t="str">
        <f t="shared" si="19"/>
        <v>61 Caring personal service occupations</v>
      </c>
      <c r="B62" s="173">
        <f t="shared" si="52"/>
        <v>7.6562444807645695</v>
      </c>
      <c r="C62" s="173">
        <f t="shared" si="52"/>
        <v>7.7172042081363497</v>
      </c>
      <c r="D62" s="173">
        <f t="shared" si="52"/>
        <v>7.6408929875224407</v>
      </c>
      <c r="E62" s="173">
        <f t="shared" si="52"/>
        <v>8.0813364834204258</v>
      </c>
      <c r="F62" s="173">
        <f t="shared" si="52"/>
        <v>8.6009621372970422</v>
      </c>
      <c r="H62" s="68">
        <f t="shared" si="21"/>
        <v>20.102802308750281</v>
      </c>
      <c r="I62" s="69">
        <f t="shared" si="22"/>
        <v>63.421521919027455</v>
      </c>
      <c r="J62" s="69">
        <f t="shared" si="23"/>
        <v>83.52432422777774</v>
      </c>
      <c r="L62" t="str">
        <f t="shared" si="24"/>
        <v>61 Caring personal service occupations</v>
      </c>
      <c r="M62" s="173">
        <f t="shared" ref="M62:Q62" si="67">M25/M$35*100</f>
        <v>1.5492469191428149</v>
      </c>
      <c r="N62" s="173">
        <f t="shared" si="67"/>
        <v>1.5804717566148141</v>
      </c>
      <c r="O62" s="173">
        <f t="shared" si="67"/>
        <v>1.5594118111354001</v>
      </c>
      <c r="P62" s="173">
        <f t="shared" si="67"/>
        <v>1.8743221731198301</v>
      </c>
      <c r="Q62" s="173">
        <f t="shared" si="67"/>
        <v>2.0973342509718504</v>
      </c>
      <c r="S62" s="68">
        <f t="shared" si="26"/>
        <v>41.487162155722132</v>
      </c>
      <c r="T62" s="69">
        <f t="shared" si="27"/>
        <v>55.795022201231106</v>
      </c>
      <c r="U62" s="69">
        <f t="shared" si="28"/>
        <v>97.282184356953238</v>
      </c>
      <c r="W62" t="str">
        <f t="shared" si="29"/>
        <v>61 Caring personal service occupations</v>
      </c>
      <c r="X62" s="173">
        <f t="shared" ref="X62:AB62" si="68">X25/X$35*100</f>
        <v>14.843541376189545</v>
      </c>
      <c r="Y62" s="173">
        <f t="shared" si="68"/>
        <v>14.792987502907826</v>
      </c>
      <c r="Z62" s="173">
        <f t="shared" si="68"/>
        <v>14.550631971687791</v>
      </c>
      <c r="AA62" s="173">
        <f t="shared" si="68"/>
        <v>15.085421076221541</v>
      </c>
      <c r="AB62" s="173">
        <f t="shared" si="68"/>
        <v>15.772221759084504</v>
      </c>
      <c r="AD62" s="68">
        <f t="shared" si="31"/>
        <v>17.49888317821496</v>
      </c>
      <c r="AE62" s="69">
        <f t="shared" si="32"/>
        <v>64.350181399895959</v>
      </c>
      <c r="AF62" s="69">
        <f t="shared" si="33"/>
        <v>81.849064578110927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2.2477562812782308</v>
      </c>
      <c r="C63" s="173">
        <f t="shared" si="52"/>
        <v>2.0321446370225078</v>
      </c>
      <c r="D63" s="173">
        <f t="shared" si="52"/>
        <v>1.8970244663021723</v>
      </c>
      <c r="E63" s="173">
        <f t="shared" si="52"/>
        <v>1.8771662327258336</v>
      </c>
      <c r="F63" s="173">
        <f t="shared" si="52"/>
        <v>1.8638299373733545</v>
      </c>
      <c r="H63" s="68">
        <f t="shared" si="21"/>
        <v>4.8295142324596148</v>
      </c>
      <c r="I63" s="69">
        <f t="shared" si="22"/>
        <v>52.557266887148401</v>
      </c>
      <c r="J63" s="69">
        <f t="shared" si="23"/>
        <v>57.386781119608024</v>
      </c>
      <c r="L63" t="str">
        <f t="shared" si="24"/>
        <v>62 Leisure, travel and related personal service occupations</v>
      </c>
      <c r="M63" s="173">
        <f t="shared" ref="M63:Q63" si="69">M26/M$35*100</f>
        <v>1.1162825803043335</v>
      </c>
      <c r="N63" s="173">
        <f t="shared" si="69"/>
        <v>1.1027839403385651</v>
      </c>
      <c r="O63" s="173">
        <f t="shared" si="69"/>
        <v>1.0781721552446133</v>
      </c>
      <c r="P63" s="173">
        <f t="shared" si="69"/>
        <v>1.081566178185988</v>
      </c>
      <c r="Q63" s="173">
        <f t="shared" si="69"/>
        <v>1.1118734318604959</v>
      </c>
      <c r="S63" s="68">
        <f t="shared" si="26"/>
        <v>8.4869369240698926</v>
      </c>
      <c r="T63" s="69">
        <f t="shared" si="27"/>
        <v>45.393607035551952</v>
      </c>
      <c r="U63" s="69">
        <f t="shared" si="28"/>
        <v>53.880543959621853</v>
      </c>
      <c r="W63" t="str">
        <f t="shared" si="29"/>
        <v>62 Leisure, travel and related personal service occupations</v>
      </c>
      <c r="X63" s="173">
        <f t="shared" ref="X63:AB63" si="70">X26/X$35*100</f>
        <v>3.5793823931617794</v>
      </c>
      <c r="Y63" s="173">
        <f t="shared" si="70"/>
        <v>3.1037173256416661</v>
      </c>
      <c r="Z63" s="173">
        <f t="shared" si="70"/>
        <v>2.8273990858861673</v>
      </c>
      <c r="AA63" s="173">
        <f t="shared" si="70"/>
        <v>2.7749328247549063</v>
      </c>
      <c r="AB63" s="173">
        <f t="shared" si="70"/>
        <v>2.6929787477878033</v>
      </c>
      <c r="AD63" s="68">
        <f t="shared" si="31"/>
        <v>3.2448822071999666</v>
      </c>
      <c r="AE63" s="69">
        <f t="shared" si="32"/>
        <v>55.661027588624357</v>
      </c>
      <c r="AF63" s="69">
        <f t="shared" si="33"/>
        <v>58.905909795824329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9.4919242202880352E-2</v>
      </c>
      <c r="C64" s="173">
        <f t="shared" si="52"/>
        <v>7.9961298434165121E-2</v>
      </c>
      <c r="D64" s="173">
        <f t="shared" si="52"/>
        <v>0.10148115604055453</v>
      </c>
      <c r="E64" s="173">
        <f t="shared" si="52"/>
        <v>8.240442649829216E-2</v>
      </c>
      <c r="F64" s="173">
        <f t="shared" si="52"/>
        <v>8.7493214023439764E-2</v>
      </c>
      <c r="H64" s="68">
        <f t="shared" si="21"/>
        <v>-8.0103033440117848</v>
      </c>
      <c r="I64" s="69">
        <f t="shared" si="22"/>
        <v>43.430393854673738</v>
      </c>
      <c r="J64" s="69">
        <f t="shared" si="23"/>
        <v>35.420090510661957</v>
      </c>
      <c r="L64" t="str">
        <f t="shared" si="24"/>
        <v>63 Community and civil enforcement occupations</v>
      </c>
      <c r="M64" s="173">
        <f t="shared" ref="M64:Q64" si="71">M27/M$35*100</f>
        <v>0.13515027595037643</v>
      </c>
      <c r="N64" s="173">
        <f t="shared" si="71"/>
        <v>0.10003974468004903</v>
      </c>
      <c r="O64" s="173">
        <f t="shared" si="71"/>
        <v>0.14644284360548246</v>
      </c>
      <c r="P64" s="173">
        <f t="shared" si="71"/>
        <v>9.8485368677909496E-2</v>
      </c>
      <c r="Q64" s="173">
        <f t="shared" si="71"/>
        <v>0.1105122909290696</v>
      </c>
      <c r="S64" s="68">
        <f t="shared" si="26"/>
        <v>-20.612406989968438</v>
      </c>
      <c r="T64" s="69">
        <f t="shared" si="27"/>
        <v>30.703186938792932</v>
      </c>
      <c r="U64" s="69">
        <f t="shared" si="28"/>
        <v>10.09077994882449</v>
      </c>
      <c r="W64" t="str">
        <f t="shared" si="29"/>
        <v>63 Community and civil enforcement occupations</v>
      </c>
      <c r="X64" s="173">
        <f t="shared" ref="X64:AB64" si="72">X27/X$35*100</f>
        <v>4.7571526564309033E-2</v>
      </c>
      <c r="Y64" s="173">
        <f t="shared" si="72"/>
        <v>5.6810422026580036E-2</v>
      </c>
      <c r="Z64" s="173">
        <f t="shared" si="72"/>
        <v>5.039598182879871E-2</v>
      </c>
      <c r="AA64" s="173">
        <f t="shared" si="72"/>
        <v>6.4258459093147521E-2</v>
      </c>
      <c r="AB64" s="173">
        <f t="shared" si="72"/>
        <v>6.2111107354751179E-2</v>
      </c>
      <c r="AD64" s="68">
        <f t="shared" si="31"/>
        <v>33.596808009076753</v>
      </c>
      <c r="AE64" s="69">
        <f t="shared" si="32"/>
        <v>85.450546222866194</v>
      </c>
      <c r="AF64" s="69">
        <f t="shared" si="33"/>
        <v>119.04735423194295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6.3047538340644458</v>
      </c>
      <c r="C65" s="173">
        <f t="shared" si="73"/>
        <v>5.5837222824001467</v>
      </c>
      <c r="D65" s="173">
        <f t="shared" si="73"/>
        <v>5.5797494734151893</v>
      </c>
      <c r="E65" s="173">
        <f t="shared" si="73"/>
        <v>5.0070259988452053</v>
      </c>
      <c r="F65" s="173">
        <f t="shared" si="73"/>
        <v>4.5711646137373574</v>
      </c>
      <c r="H65" s="68">
        <f t="shared" si="21"/>
        <v>-12.589745755886582</v>
      </c>
      <c r="I65" s="69">
        <f t="shared" si="22"/>
        <v>41.541068658209653</v>
      </c>
      <c r="J65" s="69">
        <f t="shared" si="23"/>
        <v>28.951322902323067</v>
      </c>
      <c r="L65" t="str">
        <f t="shared" si="24"/>
        <v>71 Sales occupations</v>
      </c>
      <c r="M65" s="173">
        <f t="shared" ref="M65:Q65" si="74">M28/M$35*100</f>
        <v>4.7179421342197738</v>
      </c>
      <c r="N65" s="173">
        <f t="shared" si="74"/>
        <v>4.5208186715498648</v>
      </c>
      <c r="O65" s="173">
        <f t="shared" si="74"/>
        <v>4.566496994551021</v>
      </c>
      <c r="P65" s="173">
        <f t="shared" si="74"/>
        <v>4.1711356155993631</v>
      </c>
      <c r="Q65" s="173">
        <f t="shared" si="74"/>
        <v>3.8953556440460253</v>
      </c>
      <c r="S65" s="68">
        <f t="shared" si="26"/>
        <v>-10.262463188474191</v>
      </c>
      <c r="T65" s="69">
        <f t="shared" si="27"/>
        <v>30.455502386033746</v>
      </c>
      <c r="U65" s="69">
        <f t="shared" si="28"/>
        <v>20.193039197559553</v>
      </c>
      <c r="W65" t="str">
        <f t="shared" si="29"/>
        <v>71 Sales occupations</v>
      </c>
      <c r="X65" s="173">
        <f t="shared" ref="X65:AB65" si="75">X28/X$35*100</f>
        <v>8.1722651092595306</v>
      </c>
      <c r="Y65" s="173">
        <f t="shared" si="75"/>
        <v>6.8092727969483198</v>
      </c>
      <c r="Z65" s="173">
        <f t="shared" si="75"/>
        <v>6.7310002873113808</v>
      </c>
      <c r="AA65" s="173">
        <f t="shared" si="75"/>
        <v>5.9502567796808448</v>
      </c>
      <c r="AB65" s="173">
        <f t="shared" si="75"/>
        <v>5.3163489417920982</v>
      </c>
      <c r="AD65" s="68">
        <f t="shared" si="31"/>
        <v>-14.383673550801419</v>
      </c>
      <c r="AE65" s="69">
        <f t="shared" si="32"/>
        <v>50.086101279727366</v>
      </c>
      <c r="AF65" s="69">
        <f t="shared" si="33"/>
        <v>35.702427728925954</v>
      </c>
    </row>
    <row r="66" spans="1:32" x14ac:dyDescent="0.2">
      <c r="A66" t="str">
        <f t="shared" si="19"/>
        <v>72 Customer service occupations</v>
      </c>
      <c r="B66" s="173">
        <f t="shared" si="73"/>
        <v>1.8462686637934267</v>
      </c>
      <c r="C66" s="173">
        <f t="shared" si="73"/>
        <v>1.9235179994209575</v>
      </c>
      <c r="D66" s="173">
        <f t="shared" si="73"/>
        <v>2.0169661741583429</v>
      </c>
      <c r="E66" s="173">
        <f t="shared" si="73"/>
        <v>2.5598360203841684</v>
      </c>
      <c r="F66" s="173">
        <f t="shared" si="73"/>
        <v>2.8502116138822666</v>
      </c>
      <c r="H66" s="68">
        <f t="shared" si="21"/>
        <v>50.774783224259309</v>
      </c>
      <c r="I66" s="69">
        <f t="shared" si="22"/>
        <v>60.762345119056718</v>
      </c>
      <c r="J66" s="69">
        <f t="shared" si="23"/>
        <v>111.53712834331604</v>
      </c>
      <c r="L66" t="str">
        <f t="shared" si="24"/>
        <v>72 Customer service occupations</v>
      </c>
      <c r="M66" s="173">
        <f t="shared" ref="M66:Q66" si="76">M29/M$35*100</f>
        <v>1.4891433221153889</v>
      </c>
      <c r="N66" s="173">
        <f t="shared" si="76"/>
        <v>1.3659658369283911</v>
      </c>
      <c r="O66" s="173">
        <f t="shared" si="76"/>
        <v>1.6129261585925529</v>
      </c>
      <c r="P66" s="173">
        <f t="shared" si="76"/>
        <v>2.2176086075493626</v>
      </c>
      <c r="Q66" s="173">
        <f t="shared" si="76"/>
        <v>2.5327124815358117</v>
      </c>
      <c r="S66" s="68">
        <f t="shared" si="26"/>
        <v>65.189185267012689</v>
      </c>
      <c r="T66" s="69">
        <f t="shared" si="27"/>
        <v>49.978652058543574</v>
      </c>
      <c r="U66" s="69">
        <f t="shared" si="28"/>
        <v>115.16783732555626</v>
      </c>
      <c r="W66" t="str">
        <f t="shared" si="29"/>
        <v>72 Customer service occupations</v>
      </c>
      <c r="X66" s="173">
        <f t="shared" ref="X66:AB66" si="77">X29/X$35*100</f>
        <v>2.2665678097519049</v>
      </c>
      <c r="Y66" s="173">
        <f t="shared" si="77"/>
        <v>2.5663875246111032</v>
      </c>
      <c r="Z66" s="173">
        <f t="shared" si="77"/>
        <v>2.4760337870875211</v>
      </c>
      <c r="AA66" s="173">
        <f t="shared" si="77"/>
        <v>2.9460103756603608</v>
      </c>
      <c r="AB66" s="173">
        <f t="shared" si="77"/>
        <v>3.2003037082556474</v>
      </c>
      <c r="AD66" s="68">
        <f t="shared" si="31"/>
        <v>40.106198137768665</v>
      </c>
      <c r="AE66" s="69">
        <f t="shared" si="32"/>
        <v>68.743720039879108</v>
      </c>
      <c r="AF66" s="69">
        <f t="shared" si="33"/>
        <v>108.84991817764778</v>
      </c>
    </row>
    <row r="67" spans="1:32" x14ac:dyDescent="0.2">
      <c r="A67" t="str">
        <f t="shared" si="19"/>
        <v>81 Process, plant and machine operatives</v>
      </c>
      <c r="B67" s="173">
        <f t="shared" si="73"/>
        <v>3.8386678084296495</v>
      </c>
      <c r="C67" s="173">
        <f t="shared" si="73"/>
        <v>3.5110913800090167</v>
      </c>
      <c r="D67" s="173">
        <f t="shared" si="73"/>
        <v>3.0281059652237721</v>
      </c>
      <c r="E67" s="173">
        <f t="shared" si="73"/>
        <v>3.5819143483981395</v>
      </c>
      <c r="F67" s="173">
        <f t="shared" si="73"/>
        <v>3.4104582046220675</v>
      </c>
      <c r="H67" s="68">
        <f t="shared" si="21"/>
        <v>20.168844470250086</v>
      </c>
      <c r="I67" s="69">
        <f t="shared" si="22"/>
        <v>47.7082070081726</v>
      </c>
      <c r="J67" s="69">
        <f t="shared" si="23"/>
        <v>67.877051478422686</v>
      </c>
      <c r="L67" t="str">
        <f t="shared" si="24"/>
        <v>81 Process, plant and machine operatives</v>
      </c>
      <c r="M67" s="173">
        <f t="shared" ref="M67:Q67" si="78">M30/M$35*100</f>
        <v>5.72515174842012</v>
      </c>
      <c r="N67" s="173">
        <f t="shared" si="78"/>
        <v>5.1384376627514268</v>
      </c>
      <c r="O67" s="173">
        <f t="shared" si="78"/>
        <v>4.4341704146023</v>
      </c>
      <c r="P67" s="173">
        <f t="shared" si="78"/>
        <v>5.1778513873054273</v>
      </c>
      <c r="Q67" s="173">
        <f t="shared" si="78"/>
        <v>4.885750897097954</v>
      </c>
      <c r="S67" s="68">
        <f t="shared" si="26"/>
        <v>15.912199378287664</v>
      </c>
      <c r="T67" s="69">
        <f t="shared" si="27"/>
        <v>42.651580670703979</v>
      </c>
      <c r="U67" s="69">
        <f t="shared" si="28"/>
        <v>58.563780048991646</v>
      </c>
      <c r="W67" t="str">
        <f t="shared" si="29"/>
        <v>81 Process, plant and machine operatives</v>
      </c>
      <c r="X67" s="173">
        <f t="shared" ref="X67:AB67" si="79">X30/X$35*100</f>
        <v>1.6184736740206804</v>
      </c>
      <c r="Y67" s="173">
        <f t="shared" si="79"/>
        <v>1.634726436091323</v>
      </c>
      <c r="Z67" s="173">
        <f t="shared" si="79"/>
        <v>1.4305447694672297</v>
      </c>
      <c r="AA67" s="173">
        <f t="shared" si="79"/>
        <v>1.7810359443092418</v>
      </c>
      <c r="AB67" s="173">
        <f t="shared" si="79"/>
        <v>1.7837189291300417</v>
      </c>
      <c r="AD67" s="68">
        <f t="shared" si="31"/>
        <v>35.159845806399794</v>
      </c>
      <c r="AE67" s="69">
        <f t="shared" si="32"/>
        <v>65.516572644419071</v>
      </c>
      <c r="AF67" s="69">
        <f t="shared" si="33"/>
        <v>100.67641845081887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4.440408191075754</v>
      </c>
      <c r="C68" s="173">
        <f t="shared" si="73"/>
        <v>4.5968701970363419</v>
      </c>
      <c r="D68" s="173">
        <f t="shared" si="73"/>
        <v>4.166156939097128</v>
      </c>
      <c r="E68" s="173">
        <f t="shared" si="73"/>
        <v>4.4224432534653877</v>
      </c>
      <c r="F68" s="173">
        <f t="shared" si="73"/>
        <v>4.3421276498398553</v>
      </c>
      <c r="H68" s="68">
        <f t="shared" si="21"/>
        <v>11.203173978808891</v>
      </c>
      <c r="I68" s="69">
        <f t="shared" si="22"/>
        <v>57.985267561042555</v>
      </c>
      <c r="J68" s="69">
        <f t="shared" si="23"/>
        <v>69.188441539851439</v>
      </c>
      <c r="L68" t="str">
        <f t="shared" si="24"/>
        <v>82 Transport and mobile machine drivers and operatives</v>
      </c>
      <c r="M68" s="173">
        <f t="shared" ref="M68:Q68" si="80">M31/M$35*100</f>
        <v>7.8271297079333362</v>
      </c>
      <c r="N68" s="173">
        <f t="shared" si="80"/>
        <v>8.1774106976279555</v>
      </c>
      <c r="O68" s="173">
        <f t="shared" si="80"/>
        <v>7.4791836920130415</v>
      </c>
      <c r="P68" s="173">
        <f t="shared" si="80"/>
        <v>7.8118498850937774</v>
      </c>
      <c r="Q68" s="173">
        <f t="shared" si="80"/>
        <v>7.6804046338080605</v>
      </c>
      <c r="S68" s="68">
        <f t="shared" si="26"/>
        <v>8.0289381034109315</v>
      </c>
      <c r="T68" s="69">
        <f t="shared" si="27"/>
        <v>55.993409607009283</v>
      </c>
      <c r="U68" s="69">
        <f t="shared" si="28"/>
        <v>64.022347710420206</v>
      </c>
      <c r="W68" t="str">
        <f t="shared" si="29"/>
        <v>82 Transport and mobile machine drivers and operatives</v>
      </c>
      <c r="X68" s="173">
        <f t="shared" ref="X68:AB68" si="81">X31/X$35*100</f>
        <v>0.4545914622877798</v>
      </c>
      <c r="Y68" s="173">
        <f t="shared" si="81"/>
        <v>0.46843069596975101</v>
      </c>
      <c r="Z68" s="173">
        <f t="shared" si="81"/>
        <v>0.40191769437319425</v>
      </c>
      <c r="AA68" s="173">
        <f t="shared" si="81"/>
        <v>0.59778785869210094</v>
      </c>
      <c r="AB68" s="173">
        <f t="shared" si="81"/>
        <v>0.66115891055969622</v>
      </c>
      <c r="AD68" s="68">
        <f t="shared" si="31"/>
        <v>78.316466359612406</v>
      </c>
      <c r="AE68" s="69">
        <f t="shared" si="32"/>
        <v>100.09938588670575</v>
      </c>
      <c r="AF68" s="69">
        <f t="shared" si="33"/>
        <v>178.41585224631814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2.0794377053725506</v>
      </c>
      <c r="C69" s="173">
        <f t="shared" si="73"/>
        <v>1.7633670378323949</v>
      </c>
      <c r="D69" s="173">
        <f t="shared" si="73"/>
        <v>1.5782643856680698</v>
      </c>
      <c r="E69" s="173">
        <f t="shared" si="73"/>
        <v>1.3131281662324359</v>
      </c>
      <c r="F69" s="173">
        <f t="shared" si="73"/>
        <v>1.2056556373866434</v>
      </c>
      <c r="H69" s="68">
        <f t="shared" si="21"/>
        <v>-18.493218020175284</v>
      </c>
      <c r="I69" s="69">
        <f t="shared" si="22"/>
        <v>34.486330779565009</v>
      </c>
      <c r="J69" s="69">
        <f t="shared" si="23"/>
        <v>15.993112759389724</v>
      </c>
      <c r="L69" t="str">
        <f t="shared" si="24"/>
        <v>91 Elementary trades and related occupations</v>
      </c>
      <c r="M69" s="173">
        <f t="shared" ref="M69:Q70" si="82">M32/M$35*100</f>
        <v>2.9172557795863132</v>
      </c>
      <c r="N69" s="173">
        <f t="shared" si="82"/>
        <v>2.5068750179835959</v>
      </c>
      <c r="O69" s="173">
        <f t="shared" si="82"/>
        <v>2.3241869901249679</v>
      </c>
      <c r="P69" s="173">
        <f t="shared" si="82"/>
        <v>1.9288190620509773</v>
      </c>
      <c r="Q69" s="173">
        <f t="shared" si="82"/>
        <v>1.7900786066993659</v>
      </c>
      <c r="S69" s="68">
        <f t="shared" si="26"/>
        <v>-18.97645470045029</v>
      </c>
      <c r="T69" s="69">
        <f t="shared" si="27"/>
        <v>28.753345471094804</v>
      </c>
      <c r="U69" s="69">
        <f t="shared" si="28"/>
        <v>9.7768907706445169</v>
      </c>
      <c r="W69" t="str">
        <f t="shared" si="29"/>
        <v>91 Elementary trades and related occupations</v>
      </c>
      <c r="X69" s="173">
        <f t="shared" ref="X69:AB70" si="83">X32/X$35*100</f>
        <v>1.0934135285218198</v>
      </c>
      <c r="Y69" s="173">
        <f t="shared" si="83"/>
        <v>0.90608649203008285</v>
      </c>
      <c r="Z69" s="173">
        <f t="shared" si="83"/>
        <v>0.73075201989799177</v>
      </c>
      <c r="AA69" s="173">
        <f t="shared" si="83"/>
        <v>0.6183736672498662</v>
      </c>
      <c r="AB69" s="173">
        <f t="shared" si="83"/>
        <v>0.56123856508000791</v>
      </c>
      <c r="AD69" s="68">
        <f t="shared" si="31"/>
        <v>-16.746940719113169</v>
      </c>
      <c r="AE69" s="69">
        <f t="shared" si="32"/>
        <v>55.20367803435019</v>
      </c>
      <c r="AF69" s="69">
        <f t="shared" si="33"/>
        <v>38.456737315237014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9.4141362327959754</v>
      </c>
      <c r="C70" s="173">
        <f t="shared" si="73"/>
        <v>9.0738182748277438</v>
      </c>
      <c r="D70" s="173">
        <f t="shared" si="73"/>
        <v>8.3396188603108552</v>
      </c>
      <c r="E70" s="173">
        <f t="shared" si="73"/>
        <v>8.2879982368560583</v>
      </c>
      <c r="F70" s="173">
        <f t="shared" si="73"/>
        <v>7.6172488375686491</v>
      </c>
      <c r="H70" s="68">
        <f t="shared" si="21"/>
        <v>-2.5454405457339893</v>
      </c>
      <c r="I70" s="69">
        <f t="shared" si="22"/>
        <v>49.587449231002502</v>
      </c>
      <c r="J70" s="69">
        <f t="shared" si="23"/>
        <v>47.042008685268513</v>
      </c>
      <c r="L70" t="str">
        <f t="shared" si="24"/>
        <v>92 Elementary administration and service occupations</v>
      </c>
      <c r="M70" s="173">
        <f t="shared" si="82"/>
        <v>8.7944960523581237</v>
      </c>
      <c r="N70" s="173">
        <f t="shared" si="82"/>
        <v>8.0554348426980553</v>
      </c>
      <c r="O70" s="173">
        <f t="shared" si="82"/>
        <v>7.7553790132186728</v>
      </c>
      <c r="P70" s="173">
        <f t="shared" si="82"/>
        <v>8.1626743336008936</v>
      </c>
      <c r="Q70" s="173">
        <f t="shared" si="82"/>
        <v>7.6733336567704233</v>
      </c>
      <c r="S70" s="68">
        <f t="shared" si="26"/>
        <v>4.0857466084780114</v>
      </c>
      <c r="T70" s="69">
        <f t="shared" si="27"/>
        <v>43.127598542722893</v>
      </c>
      <c r="U70" s="69">
        <f t="shared" si="28"/>
        <v>47.213345151200912</v>
      </c>
      <c r="W70" t="str">
        <f t="shared" si="29"/>
        <v>92 Elementary administration and service occupations</v>
      </c>
      <c r="X70" s="173">
        <f t="shared" si="83"/>
        <v>10.143387865894503</v>
      </c>
      <c r="Y70" s="173">
        <f t="shared" si="83"/>
        <v>10.248036074554145</v>
      </c>
      <c r="Z70" s="173">
        <f t="shared" si="83"/>
        <v>9.0034283387040812</v>
      </c>
      <c r="AA70" s="173">
        <f t="shared" si="83"/>
        <v>8.4294155392847774</v>
      </c>
      <c r="AB70" s="173">
        <f t="shared" si="83"/>
        <v>7.5554066156016635</v>
      </c>
      <c r="AD70" s="68">
        <f t="shared" si="31"/>
        <v>-9.03535056572324</v>
      </c>
      <c r="AE70" s="69">
        <f t="shared" si="32"/>
        <v>55.90967310050555</v>
      </c>
      <c r="AF70" s="69">
        <f t="shared" si="33"/>
        <v>46.874322534782316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6.6965120057045455</v>
      </c>
      <c r="I72" s="67">
        <f>IF(D35&gt;0,I35/D35*100,0)</f>
        <v>49.961869769630269</v>
      </c>
      <c r="J72" s="67">
        <f>IF(D35&gt;0,(J35/D35)*100,0)</f>
        <v>56.658381775334796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5.1986595305089516</v>
      </c>
      <c r="T72" s="67">
        <f t="shared" ref="T72" si="85">IF(O35&gt;0,T35/O35*100,0)</f>
        <v>41.631415607528041</v>
      </c>
      <c r="U72" s="67">
        <f t="shared" ref="U72" si="86">IF(O35&gt;0,(U35/O35)*100,0)</f>
        <v>46.830075138037024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8.3983621537528741</v>
      </c>
      <c r="AE72" s="67">
        <f t="shared" ref="AE72" si="88">IF(Z35&gt;0,AE35/Z35*100,0)</f>
        <v>59.426877094355234</v>
      </c>
      <c r="AF72" s="67">
        <f t="shared" ref="AF72" si="89">IF(Z35&gt;0,(AF35/Z35)*100,0)</f>
        <v>67.825239248108147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Midlands and Warwickshire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Midlands and Warwickshire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Midlands and Warwickshire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4.4565199399559496</v>
      </c>
      <c r="C82" s="18">
        <f t="shared" ref="B82:E107" si="96">IF(AND(D$6-C$6 &lt;&gt; 0,C8&lt;&gt;0,D8&lt;&gt;0),(EXP(LN(D8/C8)/(D$6-C$6))-1)*100,0)</f>
        <v>2.2777562676598251</v>
      </c>
      <c r="D82" s="18">
        <f t="shared" si="96"/>
        <v>-1.2428456372828967</v>
      </c>
      <c r="E82" s="18">
        <f t="shared" si="96"/>
        <v>0.99369837542861994</v>
      </c>
      <c r="F82" s="18">
        <f t="shared" ref="F82:F107" si="97">IF(AND(F$6-D$6 &lt;&gt; 0,D8&lt;&gt;0,F8&lt;&gt;0),(EXP(LN(F8/D8)/(F$6-D$6))-1)*100,0)</f>
        <v>0.24261174648481099</v>
      </c>
      <c r="H82" s="18">
        <f t="shared" ref="H82:H107" si="98">IF($F$6-$D$6 &lt;&gt; 0,(EXP(LN(1+(H45/100))/($F$6-$D$6))-1)*100,0)</f>
        <v>0.24261174648481099</v>
      </c>
      <c r="I82" s="18">
        <f t="shared" ref="I82:I107" si="99">IF(D8&gt;0,((1+(I8/D8))^(1/($F$6-$D$6))-1)*100,0)</f>
        <v>2.7364545802565976</v>
      </c>
      <c r="J82" s="18">
        <f t="shared" ref="J82:J107" si="100">IF($F$6-$D$6 &lt;&gt; 0,(EXP(LN(1+(J45/100))/($F$6-$D$6))-1)*100,0)</f>
        <v>2.9036422612909618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3.46908119630156</v>
      </c>
      <c r="N82" s="18">
        <f t="shared" si="102"/>
        <v>1.4887194410109217</v>
      </c>
      <c r="O82" s="18">
        <f t="shared" si="102"/>
        <v>-1.8743905648694881</v>
      </c>
      <c r="P82" s="18">
        <f t="shared" si="102"/>
        <v>0.57146235905845</v>
      </c>
      <c r="Q82" s="18">
        <f t="shared" ref="Q82:Q107" si="103">IF(AND(Q$6-O$6 &lt;&gt; 0,O8&lt;&gt;0,Q8&lt;&gt;0),(EXP(LN(Q8/O8)/(Q$6-O$6))-1)*100,0)</f>
        <v>-0.25052183425351426</v>
      </c>
      <c r="S82" s="18">
        <f t="shared" ref="S82:S107" si="104">IF($F$6-$D$6 &lt;&gt; 0,(EXP(LN(1+(S45/100))/($F$6-$D$6))-1)*100,0)</f>
        <v>-0.25052183425351426</v>
      </c>
      <c r="T82" s="18">
        <f t="shared" ref="T82:T107" si="105">IF(O8&gt;0,((1+(T8/O8))^(1/($F$6-$D$6))-1)*100,0)</f>
        <v>2.4500170802850274</v>
      </c>
      <c r="U82" s="18">
        <f t="shared" ref="U82:U107" si="106">IF($F$6-$D$6 &lt;&gt; 0,(EXP(LN(1+(U45/100))/($F$6-$D$6))-1)*100,0)</f>
        <v>2.2724599340739227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6.7830630678403558</v>
      </c>
      <c r="Y82" s="18">
        <f t="shared" si="108"/>
        <v>3.996360911857999</v>
      </c>
      <c r="Z82" s="18">
        <f t="shared" si="108"/>
        <v>4.8292082317180629E-2</v>
      </c>
      <c r="AA82" s="18">
        <f t="shared" si="108"/>
        <v>1.7659344516140596</v>
      </c>
      <c r="AB82" s="18">
        <f t="shared" ref="AB82:AB107" si="109">IF(AND(AB$6-Z$6 &lt;&gt; 0,Z8&lt;&gt;0,AB8&lt;&gt;0),(EXP(LN(AB8/Z8)/(AB$6-Z$6))-1)*100,0)</f>
        <v>1.1901352248351982</v>
      </c>
      <c r="AD82" s="18">
        <f t="shared" ref="AD82:AD107" si="110">IF($F$6-$D$6 &lt;&gt; 0,(EXP(LN(1+(AD45/100))/($F$6-$D$6))-1)*100,0)</f>
        <v>1.1901352248351982</v>
      </c>
      <c r="AE82" s="18">
        <f t="shared" ref="AE82:AE107" si="111">IF(Z8&gt;0,((1+(AE8/Z8))^(1/($F$6-$D$6))-1)*100,0)</f>
        <v>3.3105517748617252</v>
      </c>
      <c r="AF82" s="18">
        <f t="shared" ref="AF82:AF107" si="112">IF($F$6-$D$6 &lt;&gt; 0,(EXP(LN(1+(AF45/100))/($F$6-$D$6))-1)*100,0)</f>
        <v>4.0887040158817944</v>
      </c>
    </row>
    <row r="83" spans="1:32" x14ac:dyDescent="0.2">
      <c r="A83" t="str">
        <f t="shared" si="95"/>
        <v>12 Other managers and proprietors</v>
      </c>
      <c r="B83" s="18">
        <f t="shared" si="96"/>
        <v>1.5769166766150144</v>
      </c>
      <c r="C83" s="18">
        <f t="shared" si="96"/>
        <v>4.2633649565720244</v>
      </c>
      <c r="D83" s="18">
        <f t="shared" si="96"/>
        <v>4.455720098614746</v>
      </c>
      <c r="E83" s="18">
        <f t="shared" si="96"/>
        <v>1.5882983927689942</v>
      </c>
      <c r="F83" s="18">
        <f t="shared" si="97"/>
        <v>2.5352512039607644</v>
      </c>
      <c r="H83" s="18">
        <f t="shared" si="98"/>
        <v>2.5352512039607644</v>
      </c>
      <c r="I83" s="18">
        <f t="shared" si="99"/>
        <v>3.7809185702141201</v>
      </c>
      <c r="J83" s="18">
        <f t="shared" si="100"/>
        <v>5.3990772271010679</v>
      </c>
      <c r="L83" t="str">
        <f t="shared" si="101"/>
        <v>12 Other managers and proprietors</v>
      </c>
      <c r="M83" s="18">
        <f t="shared" si="102"/>
        <v>2.124246940355845</v>
      </c>
      <c r="N83" s="18">
        <f t="shared" si="102"/>
        <v>-4.5920318543913208</v>
      </c>
      <c r="O83" s="18">
        <f t="shared" si="102"/>
        <v>5.1770750947718325</v>
      </c>
      <c r="P83" s="18">
        <f t="shared" si="102"/>
        <v>1.4219876238603657</v>
      </c>
      <c r="Q83" s="18">
        <f t="shared" si="103"/>
        <v>2.6585457990544681</v>
      </c>
      <c r="S83" s="18">
        <f t="shared" si="104"/>
        <v>2.6585457990544681</v>
      </c>
      <c r="T83" s="18">
        <f t="shared" si="105"/>
        <v>3.5273250735248007</v>
      </c>
      <c r="U83" s="18">
        <f t="shared" si="106"/>
        <v>5.2819710825378063</v>
      </c>
      <c r="W83" t="str">
        <f t="shared" si="107"/>
        <v>12 Other managers and proprietors</v>
      </c>
      <c r="X83" s="18">
        <f t="shared" si="108"/>
        <v>0.74715697688498839</v>
      </c>
      <c r="Y83" s="18">
        <f t="shared" si="108"/>
        <v>18.152061663651644</v>
      </c>
      <c r="Z83" s="18">
        <f t="shared" si="108"/>
        <v>3.5125570022738861</v>
      </c>
      <c r="AA83" s="18">
        <f t="shared" si="108"/>
        <v>1.8125022469568375</v>
      </c>
      <c r="AB83" s="18">
        <f t="shared" si="109"/>
        <v>2.3760619544769712</v>
      </c>
      <c r="AD83" s="18">
        <f t="shared" si="110"/>
        <v>2.3760619544769712</v>
      </c>
      <c r="AE83" s="18">
        <f t="shared" si="111"/>
        <v>4.0901201416829736</v>
      </c>
      <c r="AF83" s="18">
        <f t="shared" si="112"/>
        <v>5.5448221006503262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3.5891320183315534</v>
      </c>
      <c r="C84" s="18">
        <f t="shared" si="96"/>
        <v>5.4354989085218852</v>
      </c>
      <c r="D84" s="18">
        <f t="shared" si="96"/>
        <v>0.83358527766101975</v>
      </c>
      <c r="E84" s="18">
        <f t="shared" si="96"/>
        <v>0.98084400906703895</v>
      </c>
      <c r="F84" s="18">
        <f t="shared" si="97"/>
        <v>0.93173388535694457</v>
      </c>
      <c r="H84" s="18">
        <f t="shared" si="98"/>
        <v>0.93173388535694457</v>
      </c>
      <c r="I84" s="18">
        <f t="shared" si="99"/>
        <v>2.2247037874759901</v>
      </c>
      <c r="J84" s="18">
        <f t="shared" si="100"/>
        <v>2.9216653429001704</v>
      </c>
      <c r="L84" t="str">
        <f t="shared" si="101"/>
        <v>21 Science, research, engineering and technology professionals</v>
      </c>
      <c r="M84" s="18">
        <f t="shared" si="102"/>
        <v>3.7546162243242254</v>
      </c>
      <c r="N84" s="18">
        <f t="shared" si="102"/>
        <v>2.067309316589605</v>
      </c>
      <c r="O84" s="18">
        <f t="shared" si="102"/>
        <v>0.26778267864908667</v>
      </c>
      <c r="P84" s="18">
        <f t="shared" si="102"/>
        <v>0.68992560613529985</v>
      </c>
      <c r="Q84" s="18">
        <f t="shared" si="103"/>
        <v>0.54901418922155276</v>
      </c>
      <c r="S84" s="18">
        <f t="shared" si="104"/>
        <v>0.54901418922155276</v>
      </c>
      <c r="T84" s="18">
        <f t="shared" si="105"/>
        <v>1.9585543727965504</v>
      </c>
      <c r="U84" s="18">
        <f t="shared" si="106"/>
        <v>2.3810079592992972</v>
      </c>
      <c r="W84" t="str">
        <f t="shared" si="107"/>
        <v>21 Science, research, engineering and technology professionals</v>
      </c>
      <c r="X84" s="18">
        <f t="shared" si="108"/>
        <v>2.7107481951434087</v>
      </c>
      <c r="Y84" s="18">
        <f t="shared" si="108"/>
        <v>23.772239381576156</v>
      </c>
      <c r="Z84" s="18">
        <f t="shared" si="108"/>
        <v>3.2288263186575072</v>
      </c>
      <c r="AA84" s="18">
        <f t="shared" si="108"/>
        <v>2.0437131771890105</v>
      </c>
      <c r="AB84" s="18">
        <f t="shared" si="109"/>
        <v>2.437231388835337</v>
      </c>
      <c r="AD84" s="18">
        <f t="shared" si="110"/>
        <v>2.437231388835337</v>
      </c>
      <c r="AE84" s="18">
        <f t="shared" si="111"/>
        <v>3.3130497847320139</v>
      </c>
      <c r="AF84" s="18">
        <f t="shared" si="112"/>
        <v>4.9549113524260724</v>
      </c>
    </row>
    <row r="85" spans="1:32" x14ac:dyDescent="0.2">
      <c r="A85" t="str">
        <f t="shared" si="95"/>
        <v>22 Health professionals</v>
      </c>
      <c r="B85" s="18">
        <f t="shared" si="96"/>
        <v>6.0695505646234604</v>
      </c>
      <c r="C85" s="18">
        <f t="shared" si="96"/>
        <v>-1.8670347259636455</v>
      </c>
      <c r="D85" s="18">
        <f t="shared" si="96"/>
        <v>1.6382882438766844</v>
      </c>
      <c r="E85" s="18">
        <f t="shared" si="96"/>
        <v>0.92253549045984151</v>
      </c>
      <c r="F85" s="18">
        <f t="shared" si="97"/>
        <v>1.160557932267281</v>
      </c>
      <c r="H85" s="18">
        <f t="shared" si="98"/>
        <v>1.160557932267281</v>
      </c>
      <c r="I85" s="18">
        <f t="shared" si="99"/>
        <v>3.1303376419426598</v>
      </c>
      <c r="J85" s="18">
        <f t="shared" si="100"/>
        <v>3.90633096956301</v>
      </c>
      <c r="L85" t="str">
        <f t="shared" si="101"/>
        <v>22 Health professionals</v>
      </c>
      <c r="M85" s="18">
        <f t="shared" si="102"/>
        <v>6.4229527258048869</v>
      </c>
      <c r="N85" s="18">
        <f t="shared" si="102"/>
        <v>5.3438996983064868</v>
      </c>
      <c r="O85" s="18">
        <f t="shared" si="102"/>
        <v>1.3297131890608105</v>
      </c>
      <c r="P85" s="18">
        <f t="shared" si="102"/>
        <v>0.76466730441699937</v>
      </c>
      <c r="Q85" s="18">
        <f t="shared" si="103"/>
        <v>0.95266496535832967</v>
      </c>
      <c r="S85" s="18">
        <f t="shared" si="104"/>
        <v>0.95266496535832967</v>
      </c>
      <c r="T85" s="18">
        <f t="shared" si="105"/>
        <v>2.3497609208871229</v>
      </c>
      <c r="U85" s="18">
        <f t="shared" si="106"/>
        <v>3.0511550551760136</v>
      </c>
      <c r="W85" t="str">
        <f t="shared" si="107"/>
        <v>22 Health professionals</v>
      </c>
      <c r="X85" s="18">
        <f t="shared" si="108"/>
        <v>5.9603033815671447</v>
      </c>
      <c r="Y85" s="18">
        <f t="shared" si="108"/>
        <v>-4.1205481828925805</v>
      </c>
      <c r="Z85" s="18">
        <f t="shared" si="108"/>
        <v>1.7433822893038853</v>
      </c>
      <c r="AA85" s="18">
        <f t="shared" si="108"/>
        <v>0.97515249287025707</v>
      </c>
      <c r="AB85" s="18">
        <f t="shared" si="109"/>
        <v>1.2305824033393975</v>
      </c>
      <c r="AD85" s="18">
        <f t="shared" si="110"/>
        <v>1.2305824033393975</v>
      </c>
      <c r="AE85" s="18">
        <f t="shared" si="111"/>
        <v>3.380326572012593</v>
      </c>
      <c r="AF85" s="18">
        <f t="shared" si="112"/>
        <v>4.1785871678694742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1.2069512006939176</v>
      </c>
      <c r="C86" s="18">
        <f t="shared" si="96"/>
        <v>5.9108085900501539</v>
      </c>
      <c r="D86" s="18">
        <f t="shared" si="96"/>
        <v>1.2863277677876539</v>
      </c>
      <c r="E86" s="18">
        <f t="shared" si="96"/>
        <v>1.157410765573319</v>
      </c>
      <c r="F86" s="18">
        <f t="shared" si="97"/>
        <v>1.2003648576280668</v>
      </c>
      <c r="H86" s="18">
        <f t="shared" si="98"/>
        <v>1.2003648576280668</v>
      </c>
      <c r="I86" s="18">
        <f t="shared" si="99"/>
        <v>2.999744574648644</v>
      </c>
      <c r="J86" s="18">
        <f t="shared" si="100"/>
        <v>3.8166819730881318</v>
      </c>
      <c r="L86" t="str">
        <f t="shared" si="101"/>
        <v>23 Teaching and other educational professionals</v>
      </c>
      <c r="M86" s="18">
        <f t="shared" si="102"/>
        <v>-8.4909964369361823E-2</v>
      </c>
      <c r="N86" s="18">
        <f t="shared" si="102"/>
        <v>8.2779430211321383</v>
      </c>
      <c r="O86" s="18">
        <f t="shared" si="102"/>
        <v>1.5607315758315643</v>
      </c>
      <c r="P86" s="18">
        <f t="shared" si="102"/>
        <v>0.81539792632825403</v>
      </c>
      <c r="Q86" s="18">
        <f t="shared" si="103"/>
        <v>1.0632327238876194</v>
      </c>
      <c r="S86" s="18">
        <f t="shared" si="104"/>
        <v>1.0632327238876194</v>
      </c>
      <c r="T86" s="18">
        <f t="shared" si="105"/>
        <v>2.6080197843311392</v>
      </c>
      <c r="U86" s="18">
        <f t="shared" si="106"/>
        <v>3.3667357276031318</v>
      </c>
      <c r="W86" t="str">
        <f t="shared" si="107"/>
        <v>23 Teaching and other educational professionals</v>
      </c>
      <c r="X86" s="18">
        <f t="shared" si="108"/>
        <v>1.8440110323645786</v>
      </c>
      <c r="Y86" s="18">
        <f t="shared" si="108"/>
        <v>4.7980725217035003</v>
      </c>
      <c r="Z86" s="18">
        <f t="shared" si="108"/>
        <v>1.151973516572613</v>
      </c>
      <c r="AA86" s="18">
        <f t="shared" si="108"/>
        <v>1.3231226918817507</v>
      </c>
      <c r="AB86" s="18">
        <f t="shared" si="109"/>
        <v>1.2660408148994939</v>
      </c>
      <c r="AD86" s="18">
        <f t="shared" si="110"/>
        <v>1.2660408148994939</v>
      </c>
      <c r="AE86" s="18">
        <f t="shared" si="111"/>
        <v>3.1827244348249462</v>
      </c>
      <c r="AF86" s="18">
        <f t="shared" si="112"/>
        <v>4.0257351150323917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4.4486926464200049</v>
      </c>
      <c r="C87" s="18">
        <f t="shared" si="96"/>
        <v>9.5014381326084205</v>
      </c>
      <c r="D87" s="18">
        <f t="shared" si="96"/>
        <v>2.2333371068705477</v>
      </c>
      <c r="E87" s="18">
        <f t="shared" si="96"/>
        <v>1.2276446856714918</v>
      </c>
      <c r="F87" s="18">
        <f t="shared" si="97"/>
        <v>1.5617714119106507</v>
      </c>
      <c r="H87" s="18">
        <f t="shared" si="98"/>
        <v>1.5617714119106507</v>
      </c>
      <c r="I87" s="18">
        <f t="shared" si="99"/>
        <v>2.9496346236468574</v>
      </c>
      <c r="J87" s="18">
        <f t="shared" si="100"/>
        <v>4.0281640201326407</v>
      </c>
      <c r="L87" t="str">
        <f t="shared" si="101"/>
        <v>24 Business, media and public service professionals</v>
      </c>
      <c r="M87" s="18">
        <f t="shared" si="102"/>
        <v>3.2808620499989116</v>
      </c>
      <c r="N87" s="18">
        <f t="shared" si="102"/>
        <v>10.57563270981845</v>
      </c>
      <c r="O87" s="18">
        <f t="shared" si="102"/>
        <v>2.3260004480006868</v>
      </c>
      <c r="P87" s="18">
        <f t="shared" si="102"/>
        <v>0.85362927733245719</v>
      </c>
      <c r="Q87" s="18">
        <f t="shared" si="103"/>
        <v>1.3420504878032702</v>
      </c>
      <c r="S87" s="18">
        <f t="shared" si="104"/>
        <v>1.3420504878032702</v>
      </c>
      <c r="T87" s="18">
        <f t="shared" si="105"/>
        <v>2.657967287388141</v>
      </c>
      <c r="U87" s="18">
        <f t="shared" si="106"/>
        <v>3.6150702941657453</v>
      </c>
      <c r="W87" t="str">
        <f t="shared" si="107"/>
        <v>24 Business, media and public service professionals</v>
      </c>
      <c r="X87" s="18">
        <f t="shared" si="108"/>
        <v>6.1972629836764659</v>
      </c>
      <c r="Y87" s="18">
        <f t="shared" si="108"/>
        <v>8.0010865583930659</v>
      </c>
      <c r="Z87" s="18">
        <f t="shared" si="108"/>
        <v>2.1002403615276721</v>
      </c>
      <c r="AA87" s="18">
        <f t="shared" si="108"/>
        <v>1.7473562928550956</v>
      </c>
      <c r="AB87" s="18">
        <f t="shared" si="109"/>
        <v>1.8648485898274725</v>
      </c>
      <c r="AD87" s="18">
        <f t="shared" si="110"/>
        <v>1.8648485898274725</v>
      </c>
      <c r="AE87" s="18">
        <f t="shared" si="111"/>
        <v>3.3476018223266513</v>
      </c>
      <c r="AF87" s="18">
        <f t="shared" si="112"/>
        <v>4.5816567062310964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3.399335892076083</v>
      </c>
      <c r="C88" s="18">
        <f t="shared" si="96"/>
        <v>8.5676914949277325</v>
      </c>
      <c r="D88" s="18">
        <f t="shared" si="96"/>
        <v>-2.667851397952592</v>
      </c>
      <c r="E88" s="18">
        <f t="shared" si="96"/>
        <v>0.54299119971603638</v>
      </c>
      <c r="F88" s="18">
        <f t="shared" si="97"/>
        <v>-0.53888935404475813</v>
      </c>
      <c r="H88" s="18">
        <f t="shared" si="98"/>
        <v>-0.53888935404475813</v>
      </c>
      <c r="I88" s="18">
        <f t="shared" si="99"/>
        <v>2.0690736195477122</v>
      </c>
      <c r="J88" s="18">
        <f t="shared" si="100"/>
        <v>1.6686119373213071</v>
      </c>
      <c r="L88" t="str">
        <f t="shared" si="101"/>
        <v>31 Science, engineering and technology associate professionals</v>
      </c>
      <c r="M88" s="18">
        <f t="shared" si="102"/>
        <v>4.1340833218088235</v>
      </c>
      <c r="N88" s="18">
        <f t="shared" si="102"/>
        <v>4.8731904087389033</v>
      </c>
      <c r="O88" s="18">
        <f t="shared" si="102"/>
        <v>-3.6985403542816431</v>
      </c>
      <c r="P88" s="18">
        <f t="shared" si="102"/>
        <v>0.10703835524243921</v>
      </c>
      <c r="Q88" s="18">
        <f t="shared" si="103"/>
        <v>-1.1779105973413473</v>
      </c>
      <c r="S88" s="18">
        <f t="shared" si="104"/>
        <v>-1.1779105973413473</v>
      </c>
      <c r="T88" s="18">
        <f t="shared" si="105"/>
        <v>1.7906254753811579</v>
      </c>
      <c r="U88" s="18">
        <f t="shared" si="106"/>
        <v>0.89021234970096952</v>
      </c>
      <c r="W88" t="str">
        <f t="shared" si="107"/>
        <v>31 Science, engineering and technology associate professionals</v>
      </c>
      <c r="X88" s="18">
        <f t="shared" si="108"/>
        <v>0.68896182311291021</v>
      </c>
      <c r="Y88" s="18">
        <f t="shared" si="108"/>
        <v>23.398076637648259</v>
      </c>
      <c r="Z88" s="18">
        <f t="shared" si="108"/>
        <v>0.55421309343401948</v>
      </c>
      <c r="AA88" s="18">
        <f t="shared" si="108"/>
        <v>1.6605610422420591</v>
      </c>
      <c r="AB88" s="18">
        <f t="shared" si="109"/>
        <v>1.2904324536430867</v>
      </c>
      <c r="AD88" s="18">
        <f t="shared" si="110"/>
        <v>1.2904324536430867</v>
      </c>
      <c r="AE88" s="18">
        <f t="shared" si="111"/>
        <v>2.9462963631280426</v>
      </c>
      <c r="AF88" s="18">
        <f t="shared" si="112"/>
        <v>3.8323862761677763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4.993487578316036</v>
      </c>
      <c r="C89" s="18">
        <f t="shared" si="96"/>
        <v>0.61974679296197266</v>
      </c>
      <c r="D89" s="18">
        <f t="shared" si="96"/>
        <v>0.47759055947849127</v>
      </c>
      <c r="E89" s="18">
        <f t="shared" si="96"/>
        <v>1.0145656677426285</v>
      </c>
      <c r="F89" s="18">
        <f t="shared" si="97"/>
        <v>0.83525586252601869</v>
      </c>
      <c r="H89" s="18">
        <f t="shared" si="98"/>
        <v>0.83525586252601869</v>
      </c>
      <c r="I89" s="18">
        <f t="shared" si="99"/>
        <v>3.1949871268668106</v>
      </c>
      <c r="J89" s="18">
        <f t="shared" si="100"/>
        <v>3.7444131786287249</v>
      </c>
      <c r="L89" t="str">
        <f t="shared" si="101"/>
        <v>32 Health and social care associate professionals</v>
      </c>
      <c r="M89" s="18">
        <f t="shared" si="102"/>
        <v>3.0365553338133733</v>
      </c>
      <c r="N89" s="18">
        <f t="shared" si="102"/>
        <v>5.7924447989964989</v>
      </c>
      <c r="O89" s="18">
        <f t="shared" si="102"/>
        <v>-1.2764722592082278</v>
      </c>
      <c r="P89" s="18">
        <f t="shared" si="102"/>
        <v>0.52171508913281261</v>
      </c>
      <c r="Q89" s="18">
        <f>IF(AND(Q$6-O$6 &lt;&gt; 0,O15&lt;&gt;0,Q15&lt;&gt;0),(EXP(LN(Q15/O15)/(Q$6-O$6))-1)*100,0)</f>
        <v>-8.1290749032258969E-2</v>
      </c>
      <c r="S89" s="18">
        <f t="shared" si="104"/>
        <v>-8.1290749032258969E-2</v>
      </c>
      <c r="T89" s="18">
        <f t="shared" si="105"/>
        <v>2.5509221414737437</v>
      </c>
      <c r="U89" s="18">
        <f t="shared" si="106"/>
        <v>2.4938916143452117</v>
      </c>
      <c r="W89" t="str">
        <f t="shared" si="107"/>
        <v>32 Health and social care associate professionals</v>
      </c>
      <c r="X89" s="18">
        <f t="shared" si="108"/>
        <v>5.5556062102017467</v>
      </c>
      <c r="Y89" s="18">
        <f t="shared" si="108"/>
        <v>-0.77873250768971669</v>
      </c>
      <c r="Z89" s="18">
        <f t="shared" si="108"/>
        <v>0.9611957850098829</v>
      </c>
      <c r="AA89" s="18">
        <f t="shared" si="108"/>
        <v>1.1381397311107877</v>
      </c>
      <c r="AB89" s="18">
        <f t="shared" si="109"/>
        <v>1.0791239857971258</v>
      </c>
      <c r="AD89" s="18">
        <f t="shared" si="110"/>
        <v>1.0791239857971258</v>
      </c>
      <c r="AE89" s="18">
        <f t="shared" si="111"/>
        <v>3.3706427718208198</v>
      </c>
      <c r="AF89" s="18">
        <f t="shared" si="112"/>
        <v>4.0688111763356627</v>
      </c>
    </row>
    <row r="90" spans="1:32" x14ac:dyDescent="0.2">
      <c r="A90" t="str">
        <f t="shared" si="95"/>
        <v>33 Protective service occupations</v>
      </c>
      <c r="B90" s="18">
        <f t="shared" si="96"/>
        <v>1.2635274423937526</v>
      </c>
      <c r="C90" s="18">
        <f t="shared" si="96"/>
        <v>6.1924503071511872</v>
      </c>
      <c r="D90" s="18">
        <f t="shared" si="96"/>
        <v>3.6887705290204797</v>
      </c>
      <c r="E90" s="18">
        <f t="shared" si="96"/>
        <v>1.5884156958285711</v>
      </c>
      <c r="F90" s="18">
        <f t="shared" si="97"/>
        <v>2.2837636273631778</v>
      </c>
      <c r="H90" s="18">
        <f t="shared" si="98"/>
        <v>2.2837636273631778</v>
      </c>
      <c r="I90" s="18">
        <f t="shared" si="99"/>
        <v>2.4302505951419029</v>
      </c>
      <c r="J90" s="18">
        <f t="shared" si="100"/>
        <v>4.1364865213660673</v>
      </c>
      <c r="L90" t="str">
        <f t="shared" si="101"/>
        <v>33 Protective service occupations</v>
      </c>
      <c r="M90" s="18">
        <f t="shared" si="102"/>
        <v>0.40635719139270332</v>
      </c>
      <c r="N90" s="18">
        <f t="shared" si="102"/>
        <v>4.1880006505819356</v>
      </c>
      <c r="O90" s="18">
        <f t="shared" si="102"/>
        <v>2.9190590711717812</v>
      </c>
      <c r="P90" s="18">
        <f t="shared" si="102"/>
        <v>0.86474825512148357</v>
      </c>
      <c r="Q90" s="18">
        <f t="shared" si="103"/>
        <v>1.544921523737397</v>
      </c>
      <c r="S90" s="18">
        <f t="shared" si="104"/>
        <v>1.544921523737397</v>
      </c>
      <c r="T90" s="18">
        <f t="shared" si="105"/>
        <v>1.9235267321509486</v>
      </c>
      <c r="U90" s="18">
        <f t="shared" si="106"/>
        <v>3.137117878546003</v>
      </c>
      <c r="W90" t="str">
        <f t="shared" si="107"/>
        <v>33 Protective service occupations</v>
      </c>
      <c r="X90" s="18">
        <f t="shared" si="108"/>
        <v>4.0280825996885206</v>
      </c>
      <c r="Y90" s="18">
        <f t="shared" si="108"/>
        <v>12.111570352380729</v>
      </c>
      <c r="Z90" s="18">
        <f t="shared" si="108"/>
        <v>5.6911075262756405</v>
      </c>
      <c r="AA90" s="18">
        <f t="shared" si="108"/>
        <v>3.1586928912325174</v>
      </c>
      <c r="AB90" s="18">
        <f t="shared" si="109"/>
        <v>3.9960162879272509</v>
      </c>
      <c r="AD90" s="18">
        <f t="shared" si="110"/>
        <v>3.9960162879272509</v>
      </c>
      <c r="AE90" s="18">
        <f t="shared" si="111"/>
        <v>3.6640466110158254</v>
      </c>
      <c r="AF90" s="18">
        <f t="shared" si="112"/>
        <v>6.3429441133147524</v>
      </c>
    </row>
    <row r="91" spans="1:32" x14ac:dyDescent="0.2">
      <c r="A91" t="str">
        <f t="shared" si="95"/>
        <v>34 Culture, media and sports occupations</v>
      </c>
      <c r="B91" s="18">
        <f t="shared" si="96"/>
        <v>1.5398699441803387</v>
      </c>
      <c r="C91" s="18">
        <f t="shared" si="96"/>
        <v>3.1764162970911558</v>
      </c>
      <c r="D91" s="18">
        <f t="shared" si="96"/>
        <v>-1.0976479653505455</v>
      </c>
      <c r="E91" s="18">
        <f t="shared" si="96"/>
        <v>1.0821524262427884</v>
      </c>
      <c r="F91" s="18">
        <f t="shared" si="97"/>
        <v>0.35026585164052992</v>
      </c>
      <c r="H91" s="18">
        <f t="shared" si="98"/>
        <v>0.35026585164052992</v>
      </c>
      <c r="I91" s="18">
        <f t="shared" si="99"/>
        <v>2.5234880740567345</v>
      </c>
      <c r="J91" s="18">
        <f t="shared" si="100"/>
        <v>2.7724610946677553</v>
      </c>
      <c r="L91" t="str">
        <f t="shared" si="101"/>
        <v>34 Culture, media and sports occupations</v>
      </c>
      <c r="M91" s="18">
        <f t="shared" si="102"/>
        <v>1.8332461190114557</v>
      </c>
      <c r="N91" s="18">
        <f t="shared" si="102"/>
        <v>2.0746347962967482</v>
      </c>
      <c r="O91" s="18">
        <f t="shared" si="102"/>
        <v>-1.0389502283624896</v>
      </c>
      <c r="P91" s="18">
        <f t="shared" si="102"/>
        <v>0.85769213050801429</v>
      </c>
      <c r="Q91" s="18">
        <f t="shared" si="103"/>
        <v>0.22147312542486475</v>
      </c>
      <c r="S91" s="18">
        <f t="shared" si="104"/>
        <v>0.22147312542486475</v>
      </c>
      <c r="T91" s="18">
        <f t="shared" si="105"/>
        <v>2.2418341062502956</v>
      </c>
      <c r="U91" s="18">
        <f t="shared" si="106"/>
        <v>2.4049175757016705</v>
      </c>
      <c r="W91" t="str">
        <f t="shared" si="107"/>
        <v>34 Culture, media and sports occupations</v>
      </c>
      <c r="X91" s="18">
        <f t="shared" si="108"/>
        <v>1.0903580317185302</v>
      </c>
      <c r="Y91" s="18">
        <f t="shared" si="108"/>
        <v>4.8957673411237357</v>
      </c>
      <c r="Z91" s="18">
        <f>IF(AND(AA$6-Z$6 &lt;&gt; 0,Z17&lt;&gt;0,AA17&lt;&gt;0),(EXP(LN(AA17/Z17)/(AA$6-Z$6))-1)*100,0)</f>
        <v>-1.1870507343642145</v>
      </c>
      <c r="AA91" s="18">
        <f t="shared" si="108"/>
        <v>1.4171177247723987</v>
      </c>
      <c r="AB91" s="18">
        <f t="shared" si="109"/>
        <v>0.54152380720429161</v>
      </c>
      <c r="AD91" s="18">
        <f t="shared" si="110"/>
        <v>0.54152380720429161</v>
      </c>
      <c r="AE91" s="18">
        <f t="shared" si="111"/>
        <v>2.9315009241478451</v>
      </c>
      <c r="AF91" s="18">
        <f t="shared" si="112"/>
        <v>3.2976283977286247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2.0186612850346286</v>
      </c>
      <c r="C92" s="18">
        <f t="shared" si="96"/>
        <v>2.6494228696142264</v>
      </c>
      <c r="D92" s="18">
        <f t="shared" si="96"/>
        <v>-0.81804033924284258</v>
      </c>
      <c r="E92" s="18">
        <f t="shared" si="96"/>
        <v>0.46495907931256575</v>
      </c>
      <c r="F92" s="18">
        <f t="shared" si="97"/>
        <v>3.545905780368841E-2</v>
      </c>
      <c r="H92" s="18">
        <f t="shared" si="98"/>
        <v>3.545905780368841E-2</v>
      </c>
      <c r="I92" s="18">
        <f t="shared" si="99"/>
        <v>2.50483987515564</v>
      </c>
      <c r="J92" s="18">
        <f t="shared" si="100"/>
        <v>2.529937913737923</v>
      </c>
      <c r="L92" t="str">
        <f t="shared" si="101"/>
        <v>35 Business and public service associate professionals</v>
      </c>
      <c r="M92" s="18">
        <f t="shared" si="102"/>
        <v>1.3392364490391717</v>
      </c>
      <c r="N92" s="18">
        <f t="shared" si="102"/>
        <v>3.4961206871265693</v>
      </c>
      <c r="O92" s="18">
        <f t="shared" si="102"/>
        <v>-1.4506974736780975</v>
      </c>
      <c r="P92" s="18">
        <f t="shared" si="102"/>
        <v>-0.1040769389792473</v>
      </c>
      <c r="Q92" s="18">
        <f t="shared" si="103"/>
        <v>-0.55498266630109594</v>
      </c>
      <c r="S92" s="18">
        <f t="shared" si="104"/>
        <v>-0.55498266630109594</v>
      </c>
      <c r="T92" s="18">
        <f t="shared" si="105"/>
        <v>2.0645039390285502</v>
      </c>
      <c r="U92" s="18">
        <f t="shared" si="106"/>
        <v>1.6519443155389668</v>
      </c>
      <c r="W92" t="str">
        <f t="shared" si="107"/>
        <v>35 Business and public service associate professionals</v>
      </c>
      <c r="X92" s="18">
        <f t="shared" si="108"/>
        <v>2.8491202245598313</v>
      </c>
      <c r="Y92" s="18">
        <f t="shared" si="108"/>
        <v>1.6520592457654137</v>
      </c>
      <c r="Z92" s="18">
        <f t="shared" si="108"/>
        <v>-7.9970766202608345E-2</v>
      </c>
      <c r="AA92" s="18">
        <f t="shared" si="108"/>
        <v>1.0692558166034205</v>
      </c>
      <c r="AB92" s="18">
        <f t="shared" si="109"/>
        <v>0.68471910328593566</v>
      </c>
      <c r="AD92" s="18">
        <f t="shared" si="110"/>
        <v>0.68471910328593566</v>
      </c>
      <c r="AE92" s="18">
        <f t="shared" si="111"/>
        <v>3.0002370689269364</v>
      </c>
      <c r="AF92" s="18">
        <f t="shared" si="112"/>
        <v>3.4605718836423716</v>
      </c>
    </row>
    <row r="93" spans="1:32" x14ac:dyDescent="0.2">
      <c r="A93" t="str">
        <f t="shared" si="95"/>
        <v>41 Administrative occupations</v>
      </c>
      <c r="B93" s="18">
        <f t="shared" si="96"/>
        <v>-0.53819094957944236</v>
      </c>
      <c r="C93" s="18">
        <f t="shared" si="96"/>
        <v>4.2727081915596488</v>
      </c>
      <c r="D93" s="18">
        <f t="shared" si="96"/>
        <v>-1.4128054491322817</v>
      </c>
      <c r="E93" s="18">
        <f t="shared" si="96"/>
        <v>-0.44784796484949041</v>
      </c>
      <c r="F93" s="18">
        <f t="shared" si="97"/>
        <v>-0.77054534999414503</v>
      </c>
      <c r="H93" s="18">
        <f t="shared" si="98"/>
        <v>-0.77054534999414503</v>
      </c>
      <c r="I93" s="18">
        <f t="shared" si="99"/>
        <v>2.5529051165673611</v>
      </c>
      <c r="J93" s="18">
        <f t="shared" si="100"/>
        <v>2.0208495971925089</v>
      </c>
      <c r="L93" t="str">
        <f t="shared" si="101"/>
        <v>41 Administrative occupations</v>
      </c>
      <c r="M93" s="18">
        <f t="shared" si="102"/>
        <v>-1.4727938842685973</v>
      </c>
      <c r="N93" s="18">
        <f t="shared" si="102"/>
        <v>19.360838466695451</v>
      </c>
      <c r="O93" s="18">
        <f t="shared" si="102"/>
        <v>-0.49833079191012875</v>
      </c>
      <c r="P93" s="18">
        <f t="shared" si="102"/>
        <v>0.99331505000428422</v>
      </c>
      <c r="Q93" s="18">
        <f t="shared" si="103"/>
        <v>0.49363156841535361</v>
      </c>
      <c r="S93" s="18">
        <f t="shared" si="104"/>
        <v>0.49363156841535361</v>
      </c>
      <c r="T93" s="18">
        <f t="shared" si="105"/>
        <v>2.1983758390043961</v>
      </c>
      <c r="U93" s="18">
        <f t="shared" si="106"/>
        <v>2.5659032522904468</v>
      </c>
      <c r="W93" t="str">
        <f t="shared" si="107"/>
        <v>41 Administrative occupations</v>
      </c>
      <c r="X93" s="18">
        <f t="shared" si="108"/>
        <v>-0.11372208746017742</v>
      </c>
      <c r="Y93" s="18">
        <f t="shared" si="108"/>
        <v>-2.3488575508537224</v>
      </c>
      <c r="Z93" s="18">
        <f t="shared" si="108"/>
        <v>-1.9176833406691185</v>
      </c>
      <c r="AA93" s="18">
        <f t="shared" si="108"/>
        <v>-1.3724612898430077</v>
      </c>
      <c r="AB93" s="18">
        <f t="shared" si="109"/>
        <v>-1.5545378988064518</v>
      </c>
      <c r="AD93" s="18">
        <f t="shared" si="110"/>
        <v>-1.5545378988064518</v>
      </c>
      <c r="AE93" s="18">
        <f t="shared" si="111"/>
        <v>2.7362378185898262</v>
      </c>
      <c r="AF93" s="18">
        <f t="shared" si="112"/>
        <v>1.7107657305225565</v>
      </c>
    </row>
    <row r="94" spans="1:32" x14ac:dyDescent="0.2">
      <c r="A94" t="str">
        <f t="shared" si="95"/>
        <v>42 Secretarial and related occupations</v>
      </c>
      <c r="B94" s="18">
        <f t="shared" si="96"/>
        <v>-2.5478978896042448</v>
      </c>
      <c r="C94" s="18">
        <f t="shared" si="96"/>
        <v>-2.4937945271859441</v>
      </c>
      <c r="D94" s="18">
        <f t="shared" si="96"/>
        <v>1.0250485894187866</v>
      </c>
      <c r="E94" s="18">
        <f t="shared" si="96"/>
        <v>-3.6920379593049502</v>
      </c>
      <c r="F94" s="18">
        <f t="shared" si="97"/>
        <v>-2.1446702825286268</v>
      </c>
      <c r="H94" s="18">
        <f t="shared" si="98"/>
        <v>-2.1446702825286268</v>
      </c>
      <c r="I94" s="18">
        <f t="shared" si="99"/>
        <v>2.7058411319180298</v>
      </c>
      <c r="J94" s="18">
        <f t="shared" si="100"/>
        <v>1.3063504203697951</v>
      </c>
      <c r="L94" t="str">
        <f t="shared" si="101"/>
        <v>42 Secretarial and related occupations</v>
      </c>
      <c r="M94" s="18">
        <f t="shared" si="102"/>
        <v>-6.8409228832095099</v>
      </c>
      <c r="N94" s="18">
        <f t="shared" si="102"/>
        <v>0.6775730447187156</v>
      </c>
      <c r="O94" s="18">
        <f t="shared" si="102"/>
        <v>5.0525794145390712</v>
      </c>
      <c r="P94" s="18">
        <f t="shared" si="102"/>
        <v>1.9345365116712587</v>
      </c>
      <c r="Q94" s="18">
        <f t="shared" si="103"/>
        <v>2.9634632195087773</v>
      </c>
      <c r="S94" s="18">
        <f t="shared" si="104"/>
        <v>2.9634632195087773</v>
      </c>
      <c r="T94" s="18">
        <f t="shared" si="105"/>
        <v>2.5006249537063541</v>
      </c>
      <c r="U94" s="18">
        <f t="shared" si="106"/>
        <v>4.7228771895781119</v>
      </c>
      <c r="W94" t="str">
        <f t="shared" si="107"/>
        <v>42 Secretarial and related occupations</v>
      </c>
      <c r="X94" s="18">
        <f t="shared" si="108"/>
        <v>-2.1635084278328498</v>
      </c>
      <c r="Y94" s="18">
        <f t="shared" si="108"/>
        <v>-2.7447050256385275</v>
      </c>
      <c r="Z94" s="18">
        <f t="shared" si="108"/>
        <v>0.66526385951799494</v>
      </c>
      <c r="AA94" s="18">
        <f t="shared" si="108"/>
        <v>-4.4656861726466328</v>
      </c>
      <c r="AB94" s="18">
        <f t="shared" si="109"/>
        <v>-2.7851065513387785</v>
      </c>
      <c r="AD94" s="18">
        <f t="shared" si="110"/>
        <v>-2.7851065513387785</v>
      </c>
      <c r="AE94" s="18">
        <f t="shared" si="111"/>
        <v>2.722396888078249</v>
      </c>
      <c r="AF94" s="18">
        <f t="shared" si="112"/>
        <v>0.94067027040789508</v>
      </c>
    </row>
    <row r="95" spans="1:32" x14ac:dyDescent="0.2">
      <c r="A95" t="str">
        <f t="shared" si="95"/>
        <v>51 Skilled agricultural and related trades</v>
      </c>
      <c r="B95" s="18">
        <f t="shared" si="96"/>
        <v>-2.9647316797977608</v>
      </c>
      <c r="C95" s="18">
        <f t="shared" si="96"/>
        <v>-15.952792017905526</v>
      </c>
      <c r="D95" s="18">
        <f t="shared" si="96"/>
        <v>0.74115992772758599</v>
      </c>
      <c r="E95" s="18">
        <f t="shared" si="96"/>
        <v>1.0192973221971435</v>
      </c>
      <c r="F95" s="18">
        <f t="shared" si="97"/>
        <v>0.92649963827704518</v>
      </c>
      <c r="H95" s="18">
        <f t="shared" si="98"/>
        <v>0.92649963827704518</v>
      </c>
      <c r="I95" s="18">
        <f t="shared" si="99"/>
        <v>3.1297017922144788</v>
      </c>
      <c r="J95" s="18">
        <f t="shared" si="100"/>
        <v>3.7457356038767209</v>
      </c>
      <c r="L95" t="str">
        <f t="shared" si="101"/>
        <v>51 Skilled agricultural and related trades</v>
      </c>
      <c r="M95" s="18">
        <f t="shared" si="102"/>
        <v>-3.3850697026601928</v>
      </c>
      <c r="N95" s="18">
        <f t="shared" si="102"/>
        <v>-19.043056229456703</v>
      </c>
      <c r="O95" s="18">
        <f t="shared" si="102"/>
        <v>0.29410699629282</v>
      </c>
      <c r="P95" s="18">
        <f t="shared" si="102"/>
        <v>0.82802440461187121</v>
      </c>
      <c r="Q95" s="18">
        <f t="shared" si="103"/>
        <v>0.64973686690623644</v>
      </c>
      <c r="S95" s="18">
        <f t="shared" si="104"/>
        <v>0.64973686690623644</v>
      </c>
      <c r="T95" s="18">
        <f t="shared" si="105"/>
        <v>2.892586473507186</v>
      </c>
      <c r="U95" s="18">
        <f t="shared" si="106"/>
        <v>3.3352693146945223</v>
      </c>
      <c r="W95" t="str">
        <f t="shared" si="107"/>
        <v>51 Skilled agricultural and related trades</v>
      </c>
      <c r="X95" s="18">
        <f t="shared" si="108"/>
        <v>-0.54487985845561582</v>
      </c>
      <c r="Y95" s="18">
        <f t="shared" si="108"/>
        <v>0.60063861846495481</v>
      </c>
      <c r="Z95" s="18">
        <f t="shared" si="108"/>
        <v>2.5826681317271172</v>
      </c>
      <c r="AA95" s="18">
        <f t="shared" si="108"/>
        <v>1.7268851160215259</v>
      </c>
      <c r="AB95" s="18">
        <f t="shared" si="109"/>
        <v>2.0113499143474156</v>
      </c>
      <c r="AD95" s="18">
        <f t="shared" si="110"/>
        <v>2.0113499143474156</v>
      </c>
      <c r="AE95" s="18">
        <f t="shared" si="111"/>
        <v>4.0727225320210891</v>
      </c>
      <c r="AF95" s="18">
        <f t="shared" si="112"/>
        <v>5.2942170625391416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0.60618484925405447</v>
      </c>
      <c r="C96" s="18">
        <f t="shared" si="96"/>
        <v>-17.245739834690511</v>
      </c>
      <c r="D96" s="18">
        <f t="shared" si="96"/>
        <v>-0.36473304426422049</v>
      </c>
      <c r="E96" s="18">
        <f t="shared" si="96"/>
        <v>-0.67498409983811625</v>
      </c>
      <c r="F96" s="18">
        <f t="shared" si="97"/>
        <v>-0.57167457244942099</v>
      </c>
      <c r="H96" s="18">
        <f t="shared" si="98"/>
        <v>-0.57167457244942099</v>
      </c>
      <c r="I96" s="18">
        <f t="shared" si="99"/>
        <v>2.0936362034508216</v>
      </c>
      <c r="J96" s="18">
        <f t="shared" si="100"/>
        <v>1.6705527111647411</v>
      </c>
      <c r="L96" t="str">
        <f t="shared" si="101"/>
        <v>52 Skilled metal, electrical and electronic trades</v>
      </c>
      <c r="M96" s="18">
        <f t="shared" si="102"/>
        <v>0.38585423013548503</v>
      </c>
      <c r="N96" s="18">
        <f t="shared" si="102"/>
        <v>-17.151491477190461</v>
      </c>
      <c r="O96" s="18">
        <f t="shared" si="102"/>
        <v>-0.88185187311533575</v>
      </c>
      <c r="P96" s="18">
        <f t="shared" si="102"/>
        <v>-0.83038198826226317</v>
      </c>
      <c r="Q96" s="18">
        <f t="shared" si="103"/>
        <v>-0.84754158554862791</v>
      </c>
      <c r="S96" s="18">
        <f t="shared" si="104"/>
        <v>-0.84754158554862791</v>
      </c>
      <c r="T96" s="18">
        <f t="shared" si="105"/>
        <v>1.9988418424785603</v>
      </c>
      <c r="U96" s="18">
        <f t="shared" si="106"/>
        <v>1.3664352989219752</v>
      </c>
      <c r="W96" t="str">
        <f t="shared" si="107"/>
        <v>52 Skilled metal, electrical and electronic trades</v>
      </c>
      <c r="X96" s="18">
        <f t="shared" si="108"/>
        <v>13.752902868019778</v>
      </c>
      <c r="Y96" s="18">
        <f t="shared" si="108"/>
        <v>-21.398869705769197</v>
      </c>
      <c r="Z96" s="18">
        <f t="shared" si="108"/>
        <v>16.577857710913712</v>
      </c>
      <c r="AA96" s="18">
        <f t="shared" si="108"/>
        <v>2.1259307198037591</v>
      </c>
      <c r="AB96" s="18">
        <f t="shared" si="109"/>
        <v>6.7323426385770047</v>
      </c>
      <c r="AD96" s="18">
        <f t="shared" si="110"/>
        <v>6.7323426385770047</v>
      </c>
      <c r="AE96" s="18">
        <f t="shared" si="111"/>
        <v>5.5283928486054679</v>
      </c>
      <c r="AF96" s="18">
        <f t="shared" si="112"/>
        <v>9.4952909069496485</v>
      </c>
    </row>
    <row r="97" spans="1:32" x14ac:dyDescent="0.2">
      <c r="A97" t="str">
        <f t="shared" si="95"/>
        <v>53 Skilled construction and building trades</v>
      </c>
      <c r="B97" s="18">
        <f t="shared" si="96"/>
        <v>3.2540786216667117</v>
      </c>
      <c r="C97" s="18">
        <f t="shared" si="96"/>
        <v>-17.471239848473086</v>
      </c>
      <c r="D97" s="18">
        <f t="shared" si="96"/>
        <v>0.33604957801791624</v>
      </c>
      <c r="E97" s="18">
        <f t="shared" si="96"/>
        <v>-1.2396445387884536</v>
      </c>
      <c r="F97" s="18">
        <f t="shared" si="97"/>
        <v>-0.71718197471510869</v>
      </c>
      <c r="H97" s="18">
        <f t="shared" si="98"/>
        <v>-0.71718197471510869</v>
      </c>
      <c r="I97" s="18">
        <f t="shared" si="99"/>
        <v>2.3293258076982237</v>
      </c>
      <c r="J97" s="18">
        <f t="shared" si="100"/>
        <v>1.817529153493247</v>
      </c>
      <c r="L97" t="str">
        <f t="shared" si="101"/>
        <v>53 Skilled construction and building trades</v>
      </c>
      <c r="M97" s="18">
        <f t="shared" si="102"/>
        <v>3.30829211747381</v>
      </c>
      <c r="N97" s="18">
        <f t="shared" si="102"/>
        <v>-17.901910332819661</v>
      </c>
      <c r="O97" s="18">
        <f t="shared" si="102"/>
        <v>0.32355868406590549</v>
      </c>
      <c r="P97" s="18">
        <f t="shared" si="102"/>
        <v>-1.2893313750381163</v>
      </c>
      <c r="Q97" s="18">
        <f t="shared" si="103"/>
        <v>-0.7546032752449805</v>
      </c>
      <c r="S97" s="18">
        <f t="shared" si="104"/>
        <v>-0.7546032752449805</v>
      </c>
      <c r="T97" s="18">
        <f t="shared" si="105"/>
        <v>2.3159218798098014</v>
      </c>
      <c r="U97" s="18">
        <f t="shared" si="106"/>
        <v>1.7768262220734021</v>
      </c>
      <c r="W97" t="str">
        <f t="shared" si="107"/>
        <v>53 Skilled construction and building trades</v>
      </c>
      <c r="X97" s="18">
        <f t="shared" si="108"/>
        <v>-1.1008191352243402</v>
      </c>
      <c r="Y97" s="18">
        <f t="shared" si="108"/>
        <v>21.154400891732351</v>
      </c>
      <c r="Z97" s="18">
        <f t="shared" si="108"/>
        <v>1.0837662468757836</v>
      </c>
      <c r="AA97" s="18">
        <f t="shared" si="108"/>
        <v>1.3370733802441359</v>
      </c>
      <c r="AB97" s="18">
        <f t="shared" si="109"/>
        <v>1.2525672180401903</v>
      </c>
      <c r="AD97" s="18">
        <f t="shared" si="110"/>
        <v>1.2525672180401903</v>
      </c>
      <c r="AE97" s="18">
        <f t="shared" si="111"/>
        <v>3.1010949180125813</v>
      </c>
      <c r="AF97" s="18">
        <f t="shared" si="112"/>
        <v>3.9436055841700846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-2.9538489158737802</v>
      </c>
      <c r="C98" s="18">
        <f t="shared" si="96"/>
        <v>3.4238494711136269E-2</v>
      </c>
      <c r="D98" s="18">
        <f t="shared" si="96"/>
        <v>-0.82498523643596</v>
      </c>
      <c r="E98" s="18">
        <f t="shared" si="96"/>
        <v>-0.3721455081188263</v>
      </c>
      <c r="F98" s="18">
        <f t="shared" si="97"/>
        <v>-0.52332136327136736</v>
      </c>
      <c r="H98" s="18">
        <f t="shared" si="98"/>
        <v>-0.52332136327136736</v>
      </c>
      <c r="I98" s="18">
        <f t="shared" si="99"/>
        <v>2.3220203906291204</v>
      </c>
      <c r="J98" s="18">
        <f t="shared" si="100"/>
        <v>1.9466324730398998</v>
      </c>
      <c r="L98" t="str">
        <f t="shared" si="101"/>
        <v>54 Textiles, printing and other skilled trades</v>
      </c>
      <c r="M98" s="18">
        <f t="shared" si="102"/>
        <v>-3.1684865156802022</v>
      </c>
      <c r="N98" s="18">
        <f t="shared" si="102"/>
        <v>-8.7554906273499373</v>
      </c>
      <c r="O98" s="18">
        <f t="shared" si="102"/>
        <v>-1.2801645615647894</v>
      </c>
      <c r="P98" s="18">
        <f t="shared" si="102"/>
        <v>-0.72816366936840904</v>
      </c>
      <c r="Q98" s="18">
        <f t="shared" si="103"/>
        <v>-0.91250606868780171</v>
      </c>
      <c r="S98" s="18">
        <f t="shared" si="104"/>
        <v>-0.91250606868780171</v>
      </c>
      <c r="T98" s="18">
        <f t="shared" si="105"/>
        <v>1.732438987195084</v>
      </c>
      <c r="U98" s="18">
        <f t="shared" si="106"/>
        <v>1.0256778738851668</v>
      </c>
      <c r="W98" t="str">
        <f t="shared" si="107"/>
        <v>54 Textiles, printing and other skilled trades</v>
      </c>
      <c r="X98" s="18">
        <f t="shared" si="108"/>
        <v>-2.5704542603904645</v>
      </c>
      <c r="Y98" s="18">
        <f t="shared" si="108"/>
        <v>15.495101695054014</v>
      </c>
      <c r="Z98" s="18">
        <f t="shared" si="108"/>
        <v>-0.20600560268361212</v>
      </c>
      <c r="AA98" s="18">
        <f t="shared" si="108"/>
        <v>7.973082785541763E-2</v>
      </c>
      <c r="AB98" s="18">
        <f t="shared" si="109"/>
        <v>-1.5605437779009357E-2</v>
      </c>
      <c r="AD98" s="18">
        <f t="shared" si="110"/>
        <v>-1.5605437779009357E-2</v>
      </c>
      <c r="AE98" s="18">
        <f t="shared" si="111"/>
        <v>3.0696169912094673</v>
      </c>
      <c r="AF98" s="18">
        <f t="shared" si="112"/>
        <v>3.0594011619526462</v>
      </c>
    </row>
    <row r="99" spans="1:32" x14ac:dyDescent="0.2">
      <c r="A99" t="str">
        <f t="shared" si="95"/>
        <v>61 Caring personal service occupations</v>
      </c>
      <c r="B99" s="18">
        <f t="shared" si="96"/>
        <v>1.620407253932088</v>
      </c>
      <c r="C99" s="18">
        <f t="shared" si="96"/>
        <v>-3.234147737425408</v>
      </c>
      <c r="D99" s="18">
        <f t="shared" si="96"/>
        <v>1.6930131822333605</v>
      </c>
      <c r="E99" s="18">
        <f t="shared" si="96"/>
        <v>0.99729823821708141</v>
      </c>
      <c r="F99" s="18">
        <f t="shared" si="97"/>
        <v>1.2286727593316726</v>
      </c>
      <c r="H99" s="18">
        <f t="shared" si="98"/>
        <v>1.2286727593316726</v>
      </c>
      <c r="I99" s="18">
        <f t="shared" si="99"/>
        <v>3.3286170218155275</v>
      </c>
      <c r="J99" s="18">
        <f t="shared" si="100"/>
        <v>4.1308888679945088</v>
      </c>
      <c r="L99" t="str">
        <f t="shared" si="101"/>
        <v>61 Caring personal service occupations</v>
      </c>
      <c r="M99" s="18">
        <f t="shared" si="102"/>
        <v>1.6853960041125493</v>
      </c>
      <c r="N99" s="18">
        <f t="shared" si="102"/>
        <v>-4.2288340245804301</v>
      </c>
      <c r="O99" s="18">
        <f t="shared" si="102"/>
        <v>4.2605793440438688</v>
      </c>
      <c r="P99" s="18">
        <f t="shared" si="102"/>
        <v>1.3938553276556132</v>
      </c>
      <c r="Q99" s="18">
        <f t="shared" si="103"/>
        <v>2.3405631398969673</v>
      </c>
      <c r="S99" s="18">
        <f t="shared" si="104"/>
        <v>2.3405631398969673</v>
      </c>
      <c r="T99" s="18">
        <f t="shared" si="105"/>
        <v>2.999924215285743</v>
      </c>
      <c r="U99" s="18">
        <f t="shared" si="106"/>
        <v>4.6339268701114822</v>
      </c>
      <c r="W99" t="str">
        <f t="shared" si="107"/>
        <v>61 Caring personal service occupations</v>
      </c>
      <c r="X99" s="18">
        <f t="shared" si="108"/>
        <v>1.6124157786925997</v>
      </c>
      <c r="Y99" s="18">
        <f t="shared" si="108"/>
        <v>-3.1116143854924783</v>
      </c>
      <c r="Z99" s="18">
        <f t="shared" si="108"/>
        <v>1.3620284736717281</v>
      </c>
      <c r="AA99" s="18">
        <f t="shared" si="108"/>
        <v>0.94056406936253723</v>
      </c>
      <c r="AB99" s="18">
        <f t="shared" si="109"/>
        <v>1.080857126360657</v>
      </c>
      <c r="AD99" s="18">
        <f t="shared" si="110"/>
        <v>1.080857126360657</v>
      </c>
      <c r="AE99" s="18">
        <f t="shared" si="111"/>
        <v>3.3676586200634295</v>
      </c>
      <c r="AF99" s="18">
        <f t="shared" si="112"/>
        <v>4.0672483325143505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-1.10570699156185</v>
      </c>
      <c r="C100" s="18">
        <f t="shared" si="96"/>
        <v>-8.7660836922012884</v>
      </c>
      <c r="D100" s="18">
        <f t="shared" si="96"/>
        <v>0.34812485018740347</v>
      </c>
      <c r="E100" s="18">
        <f t="shared" si="96"/>
        <v>0.29833569471802157</v>
      </c>
      <c r="F100" s="18">
        <f t="shared" si="97"/>
        <v>0.31492933442451854</v>
      </c>
      <c r="H100" s="18">
        <f t="shared" si="98"/>
        <v>0.31492933442451854</v>
      </c>
      <c r="I100" s="18">
        <f t="shared" si="99"/>
        <v>2.8558174186441798</v>
      </c>
      <c r="J100" s="18">
        <f t="shared" si="100"/>
        <v>3.0697486320748757</v>
      </c>
      <c r="L100" t="str">
        <f t="shared" si="101"/>
        <v>62 Leisure, travel and related personal service occupations</v>
      </c>
      <c r="M100" s="18">
        <f t="shared" si="102"/>
        <v>0.87211598724479256</v>
      </c>
      <c r="N100" s="18">
        <f t="shared" si="102"/>
        <v>-5.101712908574485</v>
      </c>
      <c r="O100" s="18">
        <f t="shared" si="102"/>
        <v>0.55795816256289932</v>
      </c>
      <c r="P100" s="18">
        <f t="shared" si="102"/>
        <v>0.53783331466101814</v>
      </c>
      <c r="Q100" s="18">
        <f t="shared" si="103"/>
        <v>0.54454114974156198</v>
      </c>
      <c r="S100" s="18">
        <f t="shared" si="104"/>
        <v>0.54454114974156198</v>
      </c>
      <c r="T100" s="18">
        <f t="shared" si="105"/>
        <v>2.5265524499213488</v>
      </c>
      <c r="U100" s="18">
        <f t="shared" si="106"/>
        <v>2.9150558794744041</v>
      </c>
      <c r="W100" t="str">
        <f t="shared" si="107"/>
        <v>62 Leisure, travel and related personal service occupations</v>
      </c>
      <c r="X100" s="18">
        <f t="shared" si="108"/>
        <v>-1.8623392771844882</v>
      </c>
      <c r="Y100" s="18">
        <f t="shared" si="108"/>
        <v>-10.267306031438839</v>
      </c>
      <c r="Z100" s="18">
        <f t="shared" si="108"/>
        <v>0.25666391487120244</v>
      </c>
      <c r="AA100" s="18">
        <f t="shared" si="108"/>
        <v>0.19135006949646538</v>
      </c>
      <c r="AB100" s="18">
        <f t="shared" si="109"/>
        <v>0.21311662216596527</v>
      </c>
      <c r="AD100" s="18">
        <f t="shared" si="110"/>
        <v>0.21311662216596527</v>
      </c>
      <c r="AE100" s="18">
        <f t="shared" si="111"/>
        <v>2.9940160344606337</v>
      </c>
      <c r="AF100" s="18">
        <f t="shared" si="112"/>
        <v>3.1357750544911855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-2.8369195849624607</v>
      </c>
      <c r="C101" s="18">
        <f t="shared" si="96"/>
        <v>24.03480532171125</v>
      </c>
      <c r="D101" s="18">
        <f t="shared" si="96"/>
        <v>-3.5424274460214344</v>
      </c>
      <c r="E101" s="18">
        <f t="shared" si="96"/>
        <v>0.97311503837391733</v>
      </c>
      <c r="F101" s="18">
        <f t="shared" si="97"/>
        <v>-0.55507777250433099</v>
      </c>
      <c r="H101" s="18">
        <f t="shared" si="98"/>
        <v>-0.55507777250433099</v>
      </c>
      <c r="I101" s="18">
        <f t="shared" si="99"/>
        <v>2.4336730989950039</v>
      </c>
      <c r="J101" s="18">
        <f t="shared" si="100"/>
        <v>2.0419791404782561</v>
      </c>
      <c r="L101" t="str">
        <f t="shared" si="101"/>
        <v>63 Community and civil enforcement occupations</v>
      </c>
      <c r="M101" s="18">
        <f t="shared" si="102"/>
        <v>-6.1507147903008814</v>
      </c>
      <c r="N101" s="18">
        <f t="shared" si="102"/>
        <v>42.087631039959852</v>
      </c>
      <c r="O101" s="18">
        <f t="shared" si="102"/>
        <v>-7.1708953907976936</v>
      </c>
      <c r="P101" s="18">
        <f t="shared" si="102"/>
        <v>1.4222364118201769</v>
      </c>
      <c r="Q101" s="18">
        <f t="shared" si="103"/>
        <v>-1.5270740736903599</v>
      </c>
      <c r="S101" s="18">
        <f t="shared" si="104"/>
        <v>-1.5270740736903599</v>
      </c>
      <c r="T101" s="18">
        <f t="shared" si="105"/>
        <v>1.8010861849006687</v>
      </c>
      <c r="U101" s="18">
        <f t="shared" si="106"/>
        <v>0.64295890817849255</v>
      </c>
      <c r="W101" t="str">
        <f t="shared" si="107"/>
        <v>63 Community and civil enforcement occupations</v>
      </c>
      <c r="X101" s="18">
        <f t="shared" si="108"/>
        <v>6.3132556210761415</v>
      </c>
      <c r="Y101" s="18">
        <f t="shared" si="108"/>
        <v>-12.619676374564371</v>
      </c>
      <c r="Z101" s="18">
        <f t="shared" si="108"/>
        <v>5.6445399549129416</v>
      </c>
      <c r="AA101" s="18">
        <f t="shared" si="108"/>
        <v>0.15118218022109886</v>
      </c>
      <c r="AB101" s="18">
        <f t="shared" si="109"/>
        <v>1.9498064120579972</v>
      </c>
      <c r="AD101" s="18">
        <f t="shared" si="110"/>
        <v>1.9498064120579972</v>
      </c>
      <c r="AE101" s="18">
        <f t="shared" si="111"/>
        <v>4.2033963735409685</v>
      </c>
      <c r="AF101" s="18">
        <f t="shared" si="112"/>
        <v>5.3664951393085136</v>
      </c>
    </row>
    <row r="102" spans="1:32" x14ac:dyDescent="0.2">
      <c r="A102" t="str">
        <f t="shared" si="95"/>
        <v>71 Sales occupations</v>
      </c>
      <c r="B102" s="18">
        <f t="shared" si="96"/>
        <v>-1.6138876756043308</v>
      </c>
      <c r="C102" s="18">
        <f t="shared" si="96"/>
        <v>-2.3372629727791638</v>
      </c>
      <c r="D102" s="18">
        <f t="shared" si="96"/>
        <v>-1.5951892281170776</v>
      </c>
      <c r="E102" s="18">
        <f t="shared" si="96"/>
        <v>-0.54008744432018085</v>
      </c>
      <c r="F102" s="18">
        <f t="shared" si="97"/>
        <v>-0.89303907049932407</v>
      </c>
      <c r="H102" s="18">
        <f t="shared" si="98"/>
        <v>-0.89303907049932407</v>
      </c>
      <c r="I102" s="18">
        <f t="shared" si="99"/>
        <v>2.3431621230080912</v>
      </c>
      <c r="J102" s="18">
        <f t="shared" si="100"/>
        <v>1.7095470224951503</v>
      </c>
      <c r="L102" t="str">
        <f t="shared" si="101"/>
        <v>71 Sales occupations</v>
      </c>
      <c r="M102" s="18">
        <f t="shared" si="102"/>
        <v>0.10555534531293542</v>
      </c>
      <c r="N102" s="18">
        <f t="shared" si="102"/>
        <v>-1.9546992588452272</v>
      </c>
      <c r="O102" s="18">
        <f t="shared" si="102"/>
        <v>-1.3089712783842855</v>
      </c>
      <c r="P102" s="18">
        <f t="shared" si="102"/>
        <v>-0.42310580871353087</v>
      </c>
      <c r="Q102" s="18">
        <f t="shared" si="103"/>
        <v>-0.71927431016178822</v>
      </c>
      <c r="S102" s="18">
        <f t="shared" si="104"/>
        <v>-0.71927431016178822</v>
      </c>
      <c r="T102" s="18">
        <f t="shared" si="105"/>
        <v>1.7882138224043942</v>
      </c>
      <c r="U102" s="18">
        <f t="shared" si="106"/>
        <v>1.2337413944758957</v>
      </c>
      <c r="W102" t="str">
        <f t="shared" si="107"/>
        <v>71 Sales occupations</v>
      </c>
      <c r="X102" s="18">
        <f t="shared" si="108"/>
        <v>-2.8356929961009136</v>
      </c>
      <c r="Y102" s="18">
        <f t="shared" si="108"/>
        <v>-2.6301212232971771</v>
      </c>
      <c r="Z102" s="18">
        <f t="shared" si="108"/>
        <v>-1.8181080283024786</v>
      </c>
      <c r="AA102" s="18">
        <f t="shared" si="108"/>
        <v>-0.63350738615972624</v>
      </c>
      <c r="AB102" s="18">
        <f t="shared" si="109"/>
        <v>-1.0299538818686615</v>
      </c>
      <c r="AD102" s="18">
        <f t="shared" si="110"/>
        <v>-1.0299538818686615</v>
      </c>
      <c r="AE102" s="18">
        <f t="shared" si="111"/>
        <v>2.7438964280715128</v>
      </c>
      <c r="AF102" s="18">
        <f t="shared" si="112"/>
        <v>2.0561485078242514</v>
      </c>
    </row>
    <row r="103" spans="1:32" x14ac:dyDescent="0.2">
      <c r="A103" t="str">
        <f t="shared" si="95"/>
        <v>72 Customer service occupations</v>
      </c>
      <c r="B103" s="18">
        <f t="shared" si="96"/>
        <v>2.4637438451448501</v>
      </c>
      <c r="C103" s="18">
        <f t="shared" si="96"/>
        <v>2.480293701458236</v>
      </c>
      <c r="D103" s="18">
        <f t="shared" si="96"/>
        <v>5.4692863590982022</v>
      </c>
      <c r="E103" s="18">
        <f t="shared" si="96"/>
        <v>1.4541618975655535</v>
      </c>
      <c r="F103" s="18">
        <f t="shared" si="97"/>
        <v>2.7752592240012808</v>
      </c>
      <c r="H103" s="18">
        <f t="shared" si="98"/>
        <v>2.7752592240012808</v>
      </c>
      <c r="I103" s="18">
        <f t="shared" si="99"/>
        <v>3.215666710308529</v>
      </c>
      <c r="J103" s="18">
        <f t="shared" si="100"/>
        <v>5.1217156676458986</v>
      </c>
      <c r="L103" t="str">
        <f t="shared" si="101"/>
        <v>72 Customer service occupations</v>
      </c>
      <c r="M103" s="18">
        <f t="shared" si="102"/>
        <v>-0.98114624847939202</v>
      </c>
      <c r="N103" s="18">
        <f t="shared" si="102"/>
        <v>14.613385880370622</v>
      </c>
      <c r="O103" s="18">
        <f t="shared" si="102"/>
        <v>7.101987899546125</v>
      </c>
      <c r="P103" s="18">
        <f t="shared" si="102"/>
        <v>1.6013305081897355</v>
      </c>
      <c r="Q103" s="18">
        <f t="shared" si="103"/>
        <v>3.4027543864249443</v>
      </c>
      <c r="S103" s="18">
        <f t="shared" si="104"/>
        <v>3.4027543864249443</v>
      </c>
      <c r="T103" s="18">
        <f t="shared" si="105"/>
        <v>2.7389910475006607</v>
      </c>
      <c r="U103" s="18">
        <f t="shared" si="106"/>
        <v>5.2410462561197857</v>
      </c>
      <c r="W103" t="str">
        <f t="shared" si="107"/>
        <v>72 Customer service occupations</v>
      </c>
      <c r="X103" s="18">
        <f t="shared" si="108"/>
        <v>4.9072651815888824</v>
      </c>
      <c r="Y103" s="18">
        <f t="shared" si="108"/>
        <v>-4.9657646199729344</v>
      </c>
      <c r="Z103" s="18">
        <f t="shared" si="108"/>
        <v>4.1923223282975597</v>
      </c>
      <c r="AA103" s="18">
        <f t="shared" si="108"/>
        <v>1.32762788977836</v>
      </c>
      <c r="AB103" s="18">
        <f t="shared" si="109"/>
        <v>2.2736659320855335</v>
      </c>
      <c r="AD103" s="18">
        <f t="shared" si="110"/>
        <v>2.2736659320855335</v>
      </c>
      <c r="AE103" s="18">
        <f t="shared" si="111"/>
        <v>3.5496196318024698</v>
      </c>
      <c r="AF103" s="18">
        <f t="shared" si="112"/>
        <v>5.0321576778228128</v>
      </c>
    </row>
    <row r="104" spans="1:32" x14ac:dyDescent="0.2">
      <c r="A104" t="str">
        <f t="shared" si="95"/>
        <v>81 Process, plant and machine operatives</v>
      </c>
      <c r="B104" s="18">
        <f t="shared" si="96"/>
        <v>-0.81744730753445793</v>
      </c>
      <c r="C104" s="18">
        <f t="shared" si="96"/>
        <v>-15.711769369969353</v>
      </c>
      <c r="D104" s="18">
        <f t="shared" si="96"/>
        <v>3.9949203961694657</v>
      </c>
      <c r="E104" s="18">
        <f t="shared" si="96"/>
        <v>-0.12124386998586534</v>
      </c>
      <c r="F104" s="18">
        <f t="shared" si="97"/>
        <v>1.232382717411129</v>
      </c>
      <c r="H104" s="18">
        <f t="shared" si="98"/>
        <v>1.232382717411129</v>
      </c>
      <c r="I104" s="18">
        <f t="shared" si="99"/>
        <v>2.6345640052582331</v>
      </c>
      <c r="J104" s="18">
        <f t="shared" si="100"/>
        <v>3.514078946712007</v>
      </c>
      <c r="L104" t="str">
        <f t="shared" si="101"/>
        <v>81 Process, plant and machine operatives</v>
      </c>
      <c r="M104" s="18">
        <f t="shared" si="102"/>
        <v>-1.5188566104400336</v>
      </c>
      <c r="N104" s="18">
        <f t="shared" si="102"/>
        <v>-16.238975132033893</v>
      </c>
      <c r="O104" s="18">
        <f t="shared" si="102"/>
        <v>3.659924786955826</v>
      </c>
      <c r="P104" s="18">
        <f t="shared" si="102"/>
        <v>-0.32012838668449284</v>
      </c>
      <c r="Q104" s="18">
        <f t="shared" si="103"/>
        <v>0.98928011794876536</v>
      </c>
      <c r="S104" s="18">
        <f t="shared" si="104"/>
        <v>0.98928011794876536</v>
      </c>
      <c r="T104" s="18">
        <f t="shared" si="105"/>
        <v>2.396498478981246</v>
      </c>
      <c r="U104" s="18">
        <f t="shared" si="106"/>
        <v>3.1209565079640234</v>
      </c>
      <c r="W104" t="str">
        <f t="shared" si="107"/>
        <v>81 Process, plant and machine operatives</v>
      </c>
      <c r="X104" s="18">
        <f t="shared" si="108"/>
        <v>1.9534784040047048</v>
      </c>
      <c r="Y104" s="18">
        <f t="shared" si="108"/>
        <v>-13.80102103967824</v>
      </c>
      <c r="Z104" s="18">
        <f t="shared" si="108"/>
        <v>5.1415616160670474</v>
      </c>
      <c r="AA104" s="18">
        <f t="shared" si="108"/>
        <v>0.50728862285644993</v>
      </c>
      <c r="AB104" s="18">
        <f t="shared" si="109"/>
        <v>2.0288940657378296</v>
      </c>
      <c r="AD104" s="18">
        <f t="shared" si="110"/>
        <v>2.0288940657378296</v>
      </c>
      <c r="AE104" s="18">
        <f t="shared" si="111"/>
        <v>3.4164039832356385</v>
      </c>
      <c r="AF104" s="18">
        <f t="shared" si="112"/>
        <v>4.7529887290666206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2.300961975371596</v>
      </c>
      <c r="C105" s="18">
        <f t="shared" si="96"/>
        <v>-11.424954057449311</v>
      </c>
      <c r="D105" s="18">
        <f t="shared" si="96"/>
        <v>1.7673884627719794</v>
      </c>
      <c r="E105" s="18">
        <f t="shared" si="96"/>
        <v>0.18608442068366315</v>
      </c>
      <c r="F105" s="18">
        <f t="shared" si="97"/>
        <v>0.71043663463363771</v>
      </c>
      <c r="H105" s="18">
        <f t="shared" si="98"/>
        <v>0.71043663463363771</v>
      </c>
      <c r="I105" s="18">
        <f t="shared" si="99"/>
        <v>3.0958315717688922</v>
      </c>
      <c r="J105" s="18">
        <f t="shared" si="100"/>
        <v>3.56779085645893</v>
      </c>
      <c r="L105" t="str">
        <f t="shared" si="101"/>
        <v>82 Transport and mobile machine drivers and operatives</v>
      </c>
      <c r="M105" s="18">
        <f t="shared" si="102"/>
        <v>2.2928737486604733</v>
      </c>
      <c r="N105" s="18">
        <f t="shared" si="102"/>
        <v>-11.223282183505724</v>
      </c>
      <c r="O105" s="18">
        <f t="shared" si="102"/>
        <v>1.3732539449038628</v>
      </c>
      <c r="P105" s="18">
        <f t="shared" si="102"/>
        <v>9.0375191538494271E-2</v>
      </c>
      <c r="Q105" s="18">
        <f t="shared" si="103"/>
        <v>0.51618735096983226</v>
      </c>
      <c r="S105" s="18">
        <f t="shared" si="104"/>
        <v>0.51618735096983226</v>
      </c>
      <c r="T105" s="18">
        <f t="shared" si="105"/>
        <v>3.0086629433239365</v>
      </c>
      <c r="U105" s="18">
        <f t="shared" si="106"/>
        <v>3.3538997927972769</v>
      </c>
      <c r="W105" t="str">
        <f t="shared" si="107"/>
        <v>82 Transport and mobile machine drivers and operatives</v>
      </c>
      <c r="X105" s="18">
        <f t="shared" si="108"/>
        <v>2.464447755411947</v>
      </c>
      <c r="Y105" s="18">
        <f t="shared" si="108"/>
        <v>-15.484272591726157</v>
      </c>
      <c r="Z105" s="18">
        <f t="shared" si="108"/>
        <v>8.9487294035245579</v>
      </c>
      <c r="AA105" s="18">
        <f t="shared" si="108"/>
        <v>1.509820559314301</v>
      </c>
      <c r="AB105" s="18">
        <f t="shared" si="109"/>
        <v>3.931237068290816</v>
      </c>
      <c r="AD105" s="18">
        <f t="shared" si="110"/>
        <v>3.931237068290816</v>
      </c>
      <c r="AE105" s="18">
        <f t="shared" si="111"/>
        <v>4.7328810195667037</v>
      </c>
      <c r="AF105" s="18">
        <f t="shared" si="112"/>
        <v>7.0646900211479347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-2.6761944958649475</v>
      </c>
      <c r="C106" s="18">
        <f t="shared" si="96"/>
        <v>-12.526794995819856</v>
      </c>
      <c r="D106" s="18">
        <f t="shared" si="96"/>
        <v>-3.0721067592125229</v>
      </c>
      <c r="E106" s="18">
        <f t="shared" si="96"/>
        <v>-0.48352415870444032</v>
      </c>
      <c r="F106" s="18">
        <f t="shared" si="97"/>
        <v>-1.3539765140785809</v>
      </c>
      <c r="H106" s="18">
        <f t="shared" si="98"/>
        <v>-1.3539765140785809</v>
      </c>
      <c r="I106" s="18">
        <f t="shared" si="99"/>
        <v>1.9949203126627513</v>
      </c>
      <c r="J106" s="18">
        <f t="shared" si="100"/>
        <v>0.99397834266172769</v>
      </c>
      <c r="L106" t="str">
        <f t="shared" si="101"/>
        <v>91 Elementary trades and related occupations</v>
      </c>
      <c r="M106" s="18">
        <f t="shared" si="102"/>
        <v>-2.5837061317586341</v>
      </c>
      <c r="N106" s="18">
        <f t="shared" si="102"/>
        <v>-10.008999912754479</v>
      </c>
      <c r="O106" s="18">
        <f t="shared" si="102"/>
        <v>-3.1839112208628673</v>
      </c>
      <c r="P106" s="18">
        <f t="shared" si="102"/>
        <v>-0.48527268142208868</v>
      </c>
      <c r="Q106" s="18">
        <f t="shared" si="103"/>
        <v>-1.3930749154929978</v>
      </c>
      <c r="S106" s="18">
        <f t="shared" si="104"/>
        <v>-1.3930749154929978</v>
      </c>
      <c r="T106" s="18">
        <f t="shared" si="105"/>
        <v>1.6991293260484763</v>
      </c>
      <c r="U106" s="18">
        <f t="shared" si="106"/>
        <v>0.62380329483306962</v>
      </c>
      <c r="W106" t="str">
        <f t="shared" si="107"/>
        <v>91 Elementary trades and related occupations</v>
      </c>
      <c r="X106" s="18">
        <f t="shared" si="108"/>
        <v>-2.9683337830966328</v>
      </c>
      <c r="Y106" s="18">
        <f t="shared" si="108"/>
        <v>-20.558740289106936</v>
      </c>
      <c r="Z106" s="18">
        <f t="shared" si="108"/>
        <v>-2.6723203734484224</v>
      </c>
      <c r="AA106" s="18">
        <f t="shared" si="108"/>
        <v>-0.47737203216131618</v>
      </c>
      <c r="AB106" s="18">
        <f t="shared" si="109"/>
        <v>-1.2144671545326502</v>
      </c>
      <c r="AD106" s="18">
        <f t="shared" si="110"/>
        <v>-1.2144671545326502</v>
      </c>
      <c r="AE106" s="18">
        <f t="shared" si="111"/>
        <v>2.9738144566406</v>
      </c>
      <c r="AF106" s="18">
        <f t="shared" si="112"/>
        <v>2.1929508152836785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0.48986917029478771</v>
      </c>
      <c r="C107" s="18">
        <f t="shared" si="96"/>
        <v>-10.175640991271351</v>
      </c>
      <c r="D107" s="18">
        <f t="shared" si="96"/>
        <v>0.4347471782383705</v>
      </c>
      <c r="E107" s="18">
        <f t="shared" si="96"/>
        <v>-0.47361705691234546</v>
      </c>
      <c r="F107" s="18">
        <f t="shared" si="97"/>
        <v>-0.17174550500576036</v>
      </c>
      <c r="H107" s="18">
        <f t="shared" si="98"/>
        <v>-0.17174550500576036</v>
      </c>
      <c r="I107" s="18">
        <f t="shared" si="99"/>
        <v>2.721103706408301</v>
      </c>
      <c r="J107" s="18">
        <f t="shared" si="100"/>
        <v>2.6036384801168877</v>
      </c>
      <c r="L107" t="str">
        <f t="shared" si="101"/>
        <v>92 Elementary administration and service occupations</v>
      </c>
      <c r="M107" s="18">
        <f t="shared" si="102"/>
        <v>-1.0167823169783929</v>
      </c>
      <c r="N107" s="18">
        <f t="shared" si="102"/>
        <v>-6.5509839896127691</v>
      </c>
      <c r="O107" s="18">
        <f t="shared" si="102"/>
        <v>1.5288197553437799</v>
      </c>
      <c r="P107" s="18">
        <f t="shared" si="102"/>
        <v>-0.35753624423399133</v>
      </c>
      <c r="Q107" s="18">
        <f t="shared" si="103"/>
        <v>0.26732240464666379</v>
      </c>
      <c r="S107" s="18">
        <f t="shared" si="104"/>
        <v>0.26732240464666379</v>
      </c>
      <c r="T107" s="18">
        <f t="shared" si="105"/>
        <v>2.4192423898940385</v>
      </c>
      <c r="U107" s="18">
        <f t="shared" si="106"/>
        <v>2.6116045449633862</v>
      </c>
      <c r="W107" t="str">
        <f t="shared" si="107"/>
        <v>92 Elementary administration and service occupations</v>
      </c>
      <c r="X107" s="18">
        <f t="shared" si="108"/>
        <v>1.9604137431432189</v>
      </c>
      <c r="Y107" s="18">
        <f t="shared" si="108"/>
        <v>-13.460771244902347</v>
      </c>
      <c r="Z107" s="18">
        <f t="shared" si="108"/>
        <v>-0.68425900267145012</v>
      </c>
      <c r="AA107" s="18">
        <f t="shared" si="108"/>
        <v>-0.60186830481580023</v>
      </c>
      <c r="AB107" s="18">
        <f t="shared" si="109"/>
        <v>-0.62933946240912864</v>
      </c>
      <c r="AD107" s="18">
        <f t="shared" si="110"/>
        <v>-0.62933946240912864</v>
      </c>
      <c r="AE107" s="18">
        <f t="shared" si="111"/>
        <v>3.0049757161557444</v>
      </c>
      <c r="AF107" s="18">
        <f t="shared" si="112"/>
        <v>2.5958337389621278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1.4191301054205852</v>
      </c>
      <c r="C109" s="26">
        <f>IF(AND(D$6-C$6 &lt;&gt; 0,C35&lt;&gt;0,D35&lt;&gt;0),(EXP(LN(D35/C35)/(D$6-C$6))-1)*100,0)</f>
        <v>-2.2677266251338479</v>
      </c>
      <c r="D109" s="26">
        <f>IF(AND(E$6-D$6 &lt;&gt; 0,D35&lt;&gt;0,E35&lt;&gt;0),(EXP(LN(E35/D35)/(E$6-D$6))-1)*100,0)</f>
        <v>0.55954536947928624</v>
      </c>
      <c r="E109" s="26">
        <f>IF(AND(F$6-E$6 &lt;&gt; 0,E35&lt;&gt;0,F35&lt;&gt;0),(EXP(LN(F35/E35)/(F$6-E$6))-1)*100,0)</f>
        <v>0.36987230131872995</v>
      </c>
      <c r="F109" s="26">
        <f t="shared" ref="F109" si="113">IF(AND(F$6-D$6 &lt;&gt; 0,D35&lt;&gt;0,F35&lt;&gt;0),(EXP(LN(F35/D35)/(F$6-D$6))-1)*100,0)</f>
        <v>0.43305687324404207</v>
      </c>
      <c r="H109" s="26">
        <f t="shared" ref="H109" si="114">IF($F$6-$D$6 &lt;&gt; 0,(EXP(LN(1+(H72/100))/($F$6-$D$6))-1)*100,0)</f>
        <v>0.43305687324404207</v>
      </c>
      <c r="I109" s="26">
        <f>IF(D35&gt;0,((1+(I35/D35))^(1/($F$6-$D$6))-1)*100,0)</f>
        <v>2.7382245893196711</v>
      </c>
      <c r="J109" s="26">
        <f t="shared" ref="J109" si="115">IF($F$6-$D$6 &lt;&gt; 0,(EXP(LN(1+(J72/100))/($F$6-$D$6))-1)*100,0)</f>
        <v>3.0378787088152226</v>
      </c>
      <c r="L109" s="24" t="str">
        <f>L35</f>
        <v>All occupations</v>
      </c>
      <c r="M109" s="26">
        <f>IF(AND(N$6-M$6 &lt;&gt; 0,M35&lt;&gt;0,N35&lt;&gt;0),(EXP(LN(N35/M35)/(N$6-M$6))-1)*100,0)</f>
        <v>1.1793906968020185</v>
      </c>
      <c r="N109" s="26">
        <f>IF(AND(O$6-N$6 &lt;&gt; 0,N35&lt;&gt;0,O35&lt;&gt;0),(EXP(LN(O35/N35)/(O$6-N$6))-1)*100,0)</f>
        <v>-2.9354389639942635</v>
      </c>
      <c r="O109" s="26">
        <f>IF(AND(P$6-O$6 &lt;&gt; 0,O35&lt;&gt;0,P35&lt;&gt;0),(EXP(LN(P35/O35)/(P$6-O$6))-1)*100,0)</f>
        <v>0.49476734990581139</v>
      </c>
      <c r="P109" s="26">
        <f>IF(AND(Q$6-P$6 &lt;&gt; 0,P35&lt;&gt;0,Q35&lt;&gt;0),(EXP(LN(Q35/P35)/(Q$6-P$6))-1)*100,0)</f>
        <v>0.26036839330336736</v>
      </c>
      <c r="Q109" s="26">
        <f t="shared" ref="Q109" si="116">IF(AND(Q$6-O$6 &lt;&gt; 0,O35&lt;&gt;0,Q35&lt;&gt;0),(EXP(LN(Q35/O35)/(Q$6-O$6))-1)*100,0)</f>
        <v>0.33844056870102612</v>
      </c>
      <c r="S109" s="26">
        <f t="shared" ref="S109" si="117">IF($F$6-$D$6 &lt;&gt; 0,(EXP(LN(1+(S72/100))/($F$6-$D$6))-1)*100,0)</f>
        <v>0.33844056870102612</v>
      </c>
      <c r="T109" s="26">
        <f t="shared" ref="T109" si="118">IF(O35&gt;0,((1+(T35/O35))^(1/($F$6-$D$6))-1)*100,0)</f>
        <v>2.3475159308974591</v>
      </c>
      <c r="U109" s="26">
        <f t="shared" ref="U109" si="119">IF($F$6-$D$6 &lt;&gt; 0,(EXP(LN(1+(U72/100))/($F$6-$D$6))-1)*100,0)</f>
        <v>2.593772912708725</v>
      </c>
      <c r="W109" s="24" t="str">
        <f>W35</f>
        <v>All occupations</v>
      </c>
      <c r="X109" s="26">
        <f>IF(AND(Y$6-X$6 &lt;&gt; 0,X35&lt;&gt;0,Y35&lt;&gt;0),(EXP(LN(Y35/X35)/(Y$6-X$6))-1)*100,0)</f>
        <v>1.6991178592236755</v>
      </c>
      <c r="Y109" s="26">
        <f>IF(AND(Z$6-Y$6 &lt;&gt; 0,Y35&lt;&gt;0,Z35&lt;&gt;0),(EXP(LN(Z35/Y35)/(Z$6-Y$6))-1)*100,0)</f>
        <v>-1.4978400689992011</v>
      </c>
      <c r="Z109" s="26">
        <f>IF(AND(AA$6-Z$6 &lt;&gt; 0,Z35&lt;&gt;0,AA35&lt;&gt;0),(EXP(LN(AA35/Z35)/(AA$6-Z$6))-1)*100,0)</f>
        <v>0.6329437428193474</v>
      </c>
      <c r="AA109" s="26">
        <f>IF(AND(AB$6-AA$6 &lt;&gt; 0,AA35&lt;&gt;0,AB35&lt;&gt;0),(EXP(LN(AB35/AA35)/(AB$6-AA$6))-1)*100,0)</f>
        <v>0.49216055399652348</v>
      </c>
      <c r="AB109" s="26">
        <f t="shared" ref="AB109" si="120">IF(AND(AB$6-Z$6 &lt;&gt; 0,Z35&lt;&gt;0,AB35&lt;&gt;0),(EXP(LN(AB35/Z35)/(AB$6-Z$6))-1)*100,0)</f>
        <v>0.5390663863793721</v>
      </c>
      <c r="AD109" s="26">
        <f t="shared" ref="AD109" si="121">IF($F$6-$D$6 &lt;&gt; 0,(EXP(LN(1+(AD72/100))/($F$6-$D$6))-1)*100,0)</f>
        <v>0.5390663863793721</v>
      </c>
      <c r="AE109" s="26">
        <f t="shared" ref="AE109" si="122">IF(Z35&gt;0,((1+(AE35/Z35))^(1/($F$6-$D$6))-1)*100,0)</f>
        <v>3.1582824341433779</v>
      </c>
      <c r="AF109" s="26">
        <f t="shared" ref="AF109" si="123">IF($F$6-$D$6 &lt;&gt; 0,(EXP(LN(1+(AF72/100))/($F$6-$D$6))-1)*100,0)</f>
        <v>3.5119487894047285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Midlands and Warwickshire (Continued)</v>
      </c>
      <c r="L112" s="19" t="str">
        <f>CONCATENATE(L$1," (Continued)")</f>
        <v>Occupation Table 2.1  Males: Employment Change by Occupation (SOC 2020) and Replacement Demand, 2015-2035, West Midlands and Warwickshire (Continued)</v>
      </c>
      <c r="W112" s="19" t="str">
        <f>CONCATENATE(W$1," (Continued)")</f>
        <v>Occupation Table 2.2  Females: Employment Change by Occupation (SOC 2020) and Replacement Demand, 2015-2035, West Midlands and Warwickshire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18.879972224007503</v>
      </c>
      <c r="C119" s="27">
        <f t="shared" si="125"/>
        <v>2.6870501664662498</v>
      </c>
      <c r="D119" s="27">
        <f t="shared" si="125"/>
        <v>-7.3137813521820618</v>
      </c>
      <c r="E119" s="27">
        <f t="shared" si="125"/>
        <v>11.780033249014224</v>
      </c>
      <c r="F119" s="27">
        <f t="shared" ref="F119:F144" si="126">F8-D8</f>
        <v>4.4662518968321621</v>
      </c>
      <c r="L119" t="str">
        <f t="shared" ref="L119:L144" si="127">L8</f>
        <v>11 Corporate managers and directors</v>
      </c>
      <c r="M119" s="27">
        <f t="shared" ref="M119:P144" si="128">N8-M8</f>
        <v>10.309620046544154</v>
      </c>
      <c r="N119" s="27">
        <f t="shared" si="128"/>
        <v>1.2036270008849499</v>
      </c>
      <c r="O119" s="27">
        <f t="shared" si="128"/>
        <v>-7.407081835411347</v>
      </c>
      <c r="P119" s="27">
        <f t="shared" si="128"/>
        <v>4.3771447804594033</v>
      </c>
      <c r="Q119" s="27">
        <f t="shared" ref="Q119:Q144" si="129">Q8-O8</f>
        <v>-3.0299370549519438</v>
      </c>
      <c r="W119" t="str">
        <f t="shared" ref="W119:W144" si="130">W8</f>
        <v>11 Corporate managers and directors</v>
      </c>
      <c r="X119" s="27">
        <f t="shared" ref="X119:AA144" si="131">Y8-X8</f>
        <v>8.5703521774632243</v>
      </c>
      <c r="Y119" s="27">
        <f t="shared" si="131"/>
        <v>1.4834231655814634</v>
      </c>
      <c r="Z119" s="27">
        <f t="shared" si="131"/>
        <v>9.3300483229079134E-2</v>
      </c>
      <c r="AA119" s="27">
        <f t="shared" si="131"/>
        <v>7.4028884685550693</v>
      </c>
      <c r="AB119" s="27">
        <f t="shared" ref="AB119:AB144" si="132">AB8-Z8</f>
        <v>7.4961889517841485</v>
      </c>
    </row>
    <row r="120" spans="1:28" x14ac:dyDescent="0.2">
      <c r="A120" t="str">
        <f t="shared" si="124"/>
        <v>12 Other managers and proprietors</v>
      </c>
      <c r="B120" s="27">
        <f t="shared" si="125"/>
        <v>2.7849748819795366</v>
      </c>
      <c r="C120" s="27">
        <f t="shared" si="125"/>
        <v>1.9571593002931849</v>
      </c>
      <c r="D120" s="27">
        <f t="shared" si="125"/>
        <v>11.656891025375749</v>
      </c>
      <c r="E120" s="27">
        <f t="shared" si="125"/>
        <v>10.158743274009389</v>
      </c>
      <c r="F120" s="27">
        <f t="shared" si="126"/>
        <v>21.815634299385138</v>
      </c>
      <c r="L120" t="str">
        <f t="shared" si="127"/>
        <v>12 Other managers and proprietors</v>
      </c>
      <c r="M120" s="27">
        <f t="shared" si="128"/>
        <v>2.2606288955665406</v>
      </c>
      <c r="N120" s="27">
        <f t="shared" si="128"/>
        <v>-1.2872752478795917</v>
      </c>
      <c r="O120" s="27">
        <f t="shared" si="128"/>
        <v>7.6780985391204837</v>
      </c>
      <c r="P120" s="27">
        <f t="shared" si="128"/>
        <v>5.2204033860711618</v>
      </c>
      <c r="Q120" s="27">
        <f t="shared" si="129"/>
        <v>12.898501925191646</v>
      </c>
      <c r="W120" t="str">
        <f t="shared" si="130"/>
        <v>12 Other managers and proprietors</v>
      </c>
      <c r="X120" s="27">
        <f t="shared" si="131"/>
        <v>0.52434598641304575</v>
      </c>
      <c r="Y120" s="27">
        <f t="shared" si="131"/>
        <v>3.2444345481727588</v>
      </c>
      <c r="Z120" s="27">
        <f t="shared" si="131"/>
        <v>3.978792486255216</v>
      </c>
      <c r="AA120" s="27">
        <f t="shared" si="131"/>
        <v>4.9383398879383655</v>
      </c>
      <c r="AB120" s="27">
        <f t="shared" si="132"/>
        <v>8.9171323741935815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12.807363896740057</v>
      </c>
      <c r="C121" s="27">
        <f t="shared" si="125"/>
        <v>5.2917311862189962</v>
      </c>
      <c r="D121" s="27">
        <f t="shared" si="125"/>
        <v>4.3501637524633026</v>
      </c>
      <c r="E121" s="27">
        <f t="shared" si="125"/>
        <v>10.970270910210914</v>
      </c>
      <c r="F121" s="27">
        <f t="shared" si="126"/>
        <v>15.320434662674216</v>
      </c>
      <c r="L121" t="str">
        <f t="shared" si="127"/>
        <v>21 Science, research, engineering and technology professionals</v>
      </c>
      <c r="M121" s="27">
        <f t="shared" si="128"/>
        <v>11.274512353543145</v>
      </c>
      <c r="N121" s="27">
        <f t="shared" si="128"/>
        <v>1.7003078929133011</v>
      </c>
      <c r="O121" s="27">
        <f t="shared" si="128"/>
        <v>1.1300227553537354</v>
      </c>
      <c r="P121" s="27">
        <f t="shared" si="128"/>
        <v>6.0553586294419688</v>
      </c>
      <c r="Q121" s="27">
        <f t="shared" si="129"/>
        <v>7.1853813847957042</v>
      </c>
      <c r="W121" t="str">
        <f t="shared" si="130"/>
        <v>21 Science, research, engineering and technology professionals</v>
      </c>
      <c r="X121" s="27">
        <f t="shared" si="131"/>
        <v>1.5328515431970207</v>
      </c>
      <c r="Y121" s="27">
        <f t="shared" si="131"/>
        <v>3.5914232933056738</v>
      </c>
      <c r="Z121" s="27">
        <f t="shared" si="131"/>
        <v>3.2201409971094179</v>
      </c>
      <c r="AA121" s="27">
        <f t="shared" si="131"/>
        <v>4.9149122807692187</v>
      </c>
      <c r="AB121" s="27">
        <f t="shared" si="132"/>
        <v>8.1350532778786366</v>
      </c>
    </row>
    <row r="122" spans="1:28" x14ac:dyDescent="0.2">
      <c r="A122" t="str">
        <f t="shared" si="124"/>
        <v>22 Health professionals</v>
      </c>
      <c r="B122" s="27">
        <f t="shared" si="125"/>
        <v>18.376457377785869</v>
      </c>
      <c r="C122" s="27">
        <f t="shared" si="125"/>
        <v>-1.6339264048257149</v>
      </c>
      <c r="D122" s="27">
        <f t="shared" si="125"/>
        <v>7.269167853148403</v>
      </c>
      <c r="E122" s="27">
        <f t="shared" si="125"/>
        <v>8.9590623698866523</v>
      </c>
      <c r="F122" s="27">
        <f t="shared" si="126"/>
        <v>16.228230223035055</v>
      </c>
      <c r="L122" t="str">
        <f t="shared" si="127"/>
        <v>22 Health professionals</v>
      </c>
      <c r="M122" s="27">
        <f t="shared" si="128"/>
        <v>4.5930662229092292</v>
      </c>
      <c r="N122" s="27">
        <f t="shared" si="128"/>
        <v>1.1135334444836253</v>
      </c>
      <c r="O122" s="27">
        <f t="shared" si="128"/>
        <v>1.4987587920591601</v>
      </c>
      <c r="P122" s="27">
        <f t="shared" si="128"/>
        <v>1.8561032661039256</v>
      </c>
      <c r="Q122" s="27">
        <f t="shared" si="129"/>
        <v>3.3548620581630857</v>
      </c>
      <c r="W122" t="str">
        <f t="shared" si="130"/>
        <v>22 Health professionals</v>
      </c>
      <c r="X122" s="27">
        <f t="shared" si="131"/>
        <v>13.783391154876554</v>
      </c>
      <c r="Y122" s="27">
        <f t="shared" si="131"/>
        <v>-2.7474598493094362</v>
      </c>
      <c r="Z122" s="27">
        <f t="shared" si="131"/>
        <v>5.7704090610893388</v>
      </c>
      <c r="AA122" s="27">
        <f t="shared" si="131"/>
        <v>7.1029591037827515</v>
      </c>
      <c r="AB122" s="27">
        <f t="shared" si="132"/>
        <v>12.87336816487209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3.4389200775703017</v>
      </c>
      <c r="C123" s="27">
        <f t="shared" si="125"/>
        <v>4.3381649753054745</v>
      </c>
      <c r="D123" s="27">
        <f t="shared" si="125"/>
        <v>5.1297204224572539</v>
      </c>
      <c r="E123" s="27">
        <f t="shared" si="125"/>
        <v>10.105736678206327</v>
      </c>
      <c r="F123" s="27">
        <f t="shared" si="126"/>
        <v>15.235457100663581</v>
      </c>
      <c r="L123" t="str">
        <f t="shared" si="127"/>
        <v>23 Teaching and other educational professionals</v>
      </c>
      <c r="M123" s="27">
        <f t="shared" si="128"/>
        <v>-7.9878405445651168E-2</v>
      </c>
      <c r="N123" s="27">
        <f t="shared" si="128"/>
        <v>1.9427221143142397</v>
      </c>
      <c r="O123" s="27">
        <f t="shared" si="128"/>
        <v>2.0458899365785896</v>
      </c>
      <c r="P123" s="27">
        <f t="shared" si="128"/>
        <v>2.3228223794152747</v>
      </c>
      <c r="Q123" s="27">
        <f t="shared" si="129"/>
        <v>4.3687123159938643</v>
      </c>
      <c r="W123" t="str">
        <f t="shared" si="130"/>
        <v>23 Teaching and other educational professionals</v>
      </c>
      <c r="X123" s="27">
        <f t="shared" si="131"/>
        <v>3.518798483015857</v>
      </c>
      <c r="Y123" s="27">
        <f t="shared" si="131"/>
        <v>2.3954428609910963</v>
      </c>
      <c r="Z123" s="27">
        <f t="shared" si="131"/>
        <v>3.0838304858788916</v>
      </c>
      <c r="AA123" s="27">
        <f t="shared" si="131"/>
        <v>7.7829142987911126</v>
      </c>
      <c r="AB123" s="27">
        <f t="shared" si="132"/>
        <v>10.866744784670004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15.842187979897375</v>
      </c>
      <c r="C124" s="27">
        <f t="shared" si="125"/>
        <v>9.4201006379075096</v>
      </c>
      <c r="D124" s="27">
        <f t="shared" si="125"/>
        <v>12.676729853886556</v>
      </c>
      <c r="E124" s="27">
        <f t="shared" si="125"/>
        <v>15.733819804763854</v>
      </c>
      <c r="F124" s="27">
        <f t="shared" si="126"/>
        <v>28.41054965865041</v>
      </c>
      <c r="L124" t="str">
        <f t="shared" si="127"/>
        <v>24 Business, media and public service professionals</v>
      </c>
      <c r="M124" s="27">
        <f t="shared" si="128"/>
        <v>6.9990598297947457</v>
      </c>
      <c r="N124" s="27">
        <f t="shared" si="128"/>
        <v>6.1103334920066459</v>
      </c>
      <c r="O124" s="27">
        <f t="shared" si="128"/>
        <v>7.7839380854949596</v>
      </c>
      <c r="P124" s="27">
        <f t="shared" si="128"/>
        <v>6.3585575231687699</v>
      </c>
      <c r="Q124" s="27">
        <f t="shared" si="129"/>
        <v>14.142495608663729</v>
      </c>
      <c r="W124" t="str">
        <f t="shared" si="130"/>
        <v>24 Business, media and public service professionals</v>
      </c>
      <c r="X124" s="27">
        <f t="shared" si="131"/>
        <v>8.8431281501026078</v>
      </c>
      <c r="Y124" s="27">
        <f t="shared" si="131"/>
        <v>3.3097671459008851</v>
      </c>
      <c r="Z124" s="27">
        <f t="shared" si="131"/>
        <v>4.8927917683917741</v>
      </c>
      <c r="AA124" s="27">
        <f t="shared" si="131"/>
        <v>9.375262281595063</v>
      </c>
      <c r="AB124" s="27">
        <f t="shared" si="132"/>
        <v>14.268054049986837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3.863089537851188</v>
      </c>
      <c r="C125" s="27">
        <f t="shared" si="125"/>
        <v>2.6444516402495779</v>
      </c>
      <c r="D125" s="27">
        <f t="shared" si="125"/>
        <v>-4.2377387765212653</v>
      </c>
      <c r="E125" s="27">
        <f t="shared" si="125"/>
        <v>1.6288548900417474</v>
      </c>
      <c r="F125" s="27">
        <f t="shared" si="126"/>
        <v>-2.6088838864795179</v>
      </c>
      <c r="L125" t="str">
        <f t="shared" si="127"/>
        <v>31 Science, engineering and technology associate professionals</v>
      </c>
      <c r="M125" s="27">
        <f t="shared" si="128"/>
        <v>3.6963320494121135</v>
      </c>
      <c r="N125" s="27">
        <f t="shared" si="128"/>
        <v>1.2041541046458697</v>
      </c>
      <c r="O125" s="27">
        <f t="shared" si="128"/>
        <v>-4.4505727947657157</v>
      </c>
      <c r="P125" s="27">
        <f t="shared" si="128"/>
        <v>0.23084993409800703</v>
      </c>
      <c r="Q125" s="27">
        <f t="shared" si="129"/>
        <v>-4.2197228606677086</v>
      </c>
      <c r="W125" t="str">
        <f t="shared" si="130"/>
        <v>31 Science, engineering and technology associate professionals</v>
      </c>
      <c r="X125" s="27">
        <f t="shared" si="131"/>
        <v>0.16675748843911364</v>
      </c>
      <c r="Y125" s="27">
        <f t="shared" si="131"/>
        <v>1.4402975356037819</v>
      </c>
      <c r="Z125" s="27">
        <f t="shared" si="131"/>
        <v>0.21283401824440862</v>
      </c>
      <c r="AA125" s="27">
        <f t="shared" si="131"/>
        <v>1.3980049559437475</v>
      </c>
      <c r="AB125" s="27">
        <f t="shared" si="132"/>
        <v>1.6108389741881561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6.3339466963396376</v>
      </c>
      <c r="C126" s="27">
        <f t="shared" si="125"/>
        <v>0.22165949889502201</v>
      </c>
      <c r="D126" s="27">
        <f t="shared" si="125"/>
        <v>0.86761949158485407</v>
      </c>
      <c r="E126" s="27">
        <f t="shared" si="125"/>
        <v>3.9146418960268576</v>
      </c>
      <c r="F126" s="27">
        <f t="shared" si="126"/>
        <v>4.7822613876117117</v>
      </c>
      <c r="L126" t="str">
        <f t="shared" si="127"/>
        <v>32 Health and social care associate professionals</v>
      </c>
      <c r="M126" s="27">
        <f t="shared" si="128"/>
        <v>0.85840182919549957</v>
      </c>
      <c r="N126" s="27">
        <f t="shared" si="128"/>
        <v>0.44090682312096519</v>
      </c>
      <c r="O126" s="27">
        <f t="shared" si="128"/>
        <v>-0.50099565690882031</v>
      </c>
      <c r="P126" s="27">
        <f t="shared" si="128"/>
        <v>0.40336137399869632</v>
      </c>
      <c r="Q126" s="27">
        <f t="shared" si="129"/>
        <v>-9.7634282910123993E-2</v>
      </c>
      <c r="W126" t="str">
        <f t="shared" si="130"/>
        <v>32 Health and social care associate professionals</v>
      </c>
      <c r="X126" s="27">
        <f t="shared" si="131"/>
        <v>5.4755448671441691</v>
      </c>
      <c r="Y126" s="27">
        <f t="shared" si="131"/>
        <v>-0.21924732422594673</v>
      </c>
      <c r="Z126" s="27">
        <f t="shared" si="131"/>
        <v>1.3686151484937241</v>
      </c>
      <c r="AA126" s="27">
        <f t="shared" si="131"/>
        <v>3.5112805220280414</v>
      </c>
      <c r="AB126" s="27">
        <f t="shared" si="132"/>
        <v>4.8798956705217655</v>
      </c>
    </row>
    <row r="127" spans="1:28" x14ac:dyDescent="0.2">
      <c r="A127" t="str">
        <f t="shared" si="124"/>
        <v>33 Protective service occupations</v>
      </c>
      <c r="B127" s="27">
        <f t="shared" si="125"/>
        <v>0.85482056029837494</v>
      </c>
      <c r="C127" s="27">
        <f t="shared" si="125"/>
        <v>1.080644024413921</v>
      </c>
      <c r="D127" s="27">
        <f t="shared" si="125"/>
        <v>3.6795826304871042</v>
      </c>
      <c r="E127" s="27">
        <f t="shared" si="125"/>
        <v>3.7912308928652223</v>
      </c>
      <c r="F127" s="27">
        <f t="shared" si="126"/>
        <v>7.4708135233523265</v>
      </c>
      <c r="L127" t="str">
        <f t="shared" si="127"/>
        <v>33 Protective service occupations</v>
      </c>
      <c r="M127" s="27">
        <f t="shared" si="128"/>
        <v>0.20976149491781015</v>
      </c>
      <c r="N127" s="27">
        <f t="shared" si="128"/>
        <v>0.54596289994160152</v>
      </c>
      <c r="O127" s="27">
        <f t="shared" si="128"/>
        <v>2.101541984312874</v>
      </c>
      <c r="P127" s="27">
        <f t="shared" si="128"/>
        <v>1.410272286288258</v>
      </c>
      <c r="Q127" s="27">
        <f t="shared" si="129"/>
        <v>3.5118142706011319</v>
      </c>
      <c r="W127" t="str">
        <f t="shared" si="130"/>
        <v>33 Protective service occupations</v>
      </c>
      <c r="X127" s="27">
        <f t="shared" si="131"/>
        <v>0.64505906538055813</v>
      </c>
      <c r="Y127" s="27">
        <f t="shared" si="131"/>
        <v>0.53468112447232752</v>
      </c>
      <c r="Z127" s="27">
        <f t="shared" si="131"/>
        <v>1.5780406461742231</v>
      </c>
      <c r="AA127" s="27">
        <f t="shared" si="131"/>
        <v>2.3809586065769501</v>
      </c>
      <c r="AB127" s="27">
        <f t="shared" si="132"/>
        <v>3.9589992527511733</v>
      </c>
    </row>
    <row r="128" spans="1:28" x14ac:dyDescent="0.2">
      <c r="A128" t="str">
        <f t="shared" si="124"/>
        <v>34 Culture, media and sports occupations</v>
      </c>
      <c r="B128" s="27">
        <f t="shared" si="125"/>
        <v>1.6946877538193625</v>
      </c>
      <c r="C128" s="27">
        <f t="shared" si="125"/>
        <v>0.90784393610274705</v>
      </c>
      <c r="D128" s="27">
        <f t="shared" si="125"/>
        <v>-1.5832643949432885</v>
      </c>
      <c r="E128" s="27">
        <f t="shared" si="125"/>
        <v>3.1711621151340381</v>
      </c>
      <c r="F128" s="27">
        <f t="shared" si="126"/>
        <v>1.5878977201907496</v>
      </c>
      <c r="L128" t="str">
        <f t="shared" si="127"/>
        <v>34 Culture, media and sports occupations</v>
      </c>
      <c r="M128" s="27">
        <f t="shared" si="128"/>
        <v>1.2208469355416014</v>
      </c>
      <c r="N128" s="27">
        <f t="shared" si="128"/>
        <v>0.3613736688190663</v>
      </c>
      <c r="O128" s="27">
        <f t="shared" si="128"/>
        <v>-0.90463499803956537</v>
      </c>
      <c r="P128" s="27">
        <f t="shared" si="128"/>
        <v>1.5045507807373575</v>
      </c>
      <c r="Q128" s="27">
        <f t="shared" si="129"/>
        <v>0.59991578269779211</v>
      </c>
      <c r="W128" t="str">
        <f t="shared" si="130"/>
        <v>34 Culture, media and sports occupations</v>
      </c>
      <c r="X128" s="27">
        <f t="shared" si="131"/>
        <v>0.47384081827768476</v>
      </c>
      <c r="Y128" s="27">
        <f t="shared" si="131"/>
        <v>0.54647026728379444</v>
      </c>
      <c r="Z128" s="27">
        <f t="shared" si="131"/>
        <v>-0.67862939690383506</v>
      </c>
      <c r="AA128" s="27">
        <f t="shared" si="131"/>
        <v>1.6666113343967037</v>
      </c>
      <c r="AB128" s="27">
        <f t="shared" si="132"/>
        <v>0.98798193749286867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7.9796358826127829</v>
      </c>
      <c r="C129" s="27">
        <f t="shared" si="125"/>
        <v>2.7517029539008746</v>
      </c>
      <c r="D129" s="27">
        <f t="shared" si="125"/>
        <v>-4.2898902068557589</v>
      </c>
      <c r="E129" s="27">
        <f t="shared" si="125"/>
        <v>4.8583549408319726</v>
      </c>
      <c r="F129" s="27">
        <f t="shared" si="126"/>
        <v>0.56846473397621367</v>
      </c>
      <c r="L129" t="str">
        <f t="shared" si="127"/>
        <v>35 Business and public service associate professionals</v>
      </c>
      <c r="M129" s="27">
        <f t="shared" si="128"/>
        <v>2.9110497477757207</v>
      </c>
      <c r="N129" s="27">
        <f t="shared" si="128"/>
        <v>1.9638794372924551</v>
      </c>
      <c r="O129" s="27">
        <f t="shared" si="128"/>
        <v>-4.0963700766037476</v>
      </c>
      <c r="P129" s="27">
        <f t="shared" si="128"/>
        <v>-0.55981128010746772</v>
      </c>
      <c r="Q129" s="27">
        <f t="shared" si="129"/>
        <v>-4.6561813567112154</v>
      </c>
      <c r="W129" t="str">
        <f t="shared" si="130"/>
        <v>35 Business and public service associate professionals</v>
      </c>
      <c r="X129" s="27">
        <f t="shared" si="131"/>
        <v>5.0685861348370764</v>
      </c>
      <c r="Y129" s="27">
        <f t="shared" si="131"/>
        <v>0.78782351660856875</v>
      </c>
      <c r="Z129" s="27">
        <f t="shared" si="131"/>
        <v>-0.19352013025221027</v>
      </c>
      <c r="AA129" s="27">
        <f t="shared" si="131"/>
        <v>5.4181662209394119</v>
      </c>
      <c r="AB129" s="27">
        <f t="shared" si="132"/>
        <v>5.2246460906872016</v>
      </c>
    </row>
    <row r="130" spans="1:28" x14ac:dyDescent="0.2">
      <c r="A130" t="str">
        <f t="shared" si="124"/>
        <v>41 Administrative occupations</v>
      </c>
      <c r="B130" s="27">
        <f t="shared" si="125"/>
        <v>-3.68920316566971</v>
      </c>
      <c r="C130" s="27">
        <f t="shared" si="125"/>
        <v>7.2239113040180314</v>
      </c>
      <c r="D130" s="27">
        <f t="shared" si="125"/>
        <v>-12.106570352658196</v>
      </c>
      <c r="E130" s="27">
        <f t="shared" si="125"/>
        <v>-7.2067092389194727</v>
      </c>
      <c r="F130" s="27">
        <f t="shared" si="126"/>
        <v>-19.313279591577668</v>
      </c>
      <c r="L130" t="str">
        <f t="shared" si="127"/>
        <v>41 Administrative occupations</v>
      </c>
      <c r="M130" s="27">
        <f t="shared" si="128"/>
        <v>-3.1531702674600268</v>
      </c>
      <c r="N130" s="27">
        <f t="shared" si="128"/>
        <v>9.9839014646348829</v>
      </c>
      <c r="O130" s="27">
        <f t="shared" si="128"/>
        <v>-1.518438772311292</v>
      </c>
      <c r="P130" s="27">
        <f t="shared" si="128"/>
        <v>6.2368983181832718</v>
      </c>
      <c r="Q130" s="27">
        <f t="shared" si="129"/>
        <v>4.7184595458719798</v>
      </c>
      <c r="W130" t="str">
        <f t="shared" si="130"/>
        <v>41 Administrative occupations</v>
      </c>
      <c r="X130" s="27">
        <f t="shared" si="131"/>
        <v>-0.53603289820996736</v>
      </c>
      <c r="Y130" s="27">
        <f t="shared" si="131"/>
        <v>-2.7599901606167379</v>
      </c>
      <c r="Z130" s="27">
        <f t="shared" si="131"/>
        <v>-10.588131580346939</v>
      </c>
      <c r="AA130" s="27">
        <f t="shared" si="131"/>
        <v>-13.44360755710278</v>
      </c>
      <c r="AB130" s="27">
        <f t="shared" si="132"/>
        <v>-24.031739137449719</v>
      </c>
    </row>
    <row r="131" spans="1:28" x14ac:dyDescent="0.2">
      <c r="A131" t="str">
        <f t="shared" si="124"/>
        <v>42 Secretarial and related occupations</v>
      </c>
      <c r="B131" s="27">
        <f t="shared" si="125"/>
        <v>-3.8547209077082556</v>
      </c>
      <c r="C131" s="27">
        <f t="shared" si="125"/>
        <v>-0.8839116062731307</v>
      </c>
      <c r="D131" s="27">
        <f t="shared" si="125"/>
        <v>1.8079989980635602</v>
      </c>
      <c r="E131" s="27">
        <f t="shared" si="125"/>
        <v>-11.40260459273917</v>
      </c>
      <c r="F131" s="27">
        <f t="shared" si="126"/>
        <v>-9.5946055946756097</v>
      </c>
      <c r="L131" t="str">
        <f t="shared" si="127"/>
        <v>42 Secretarial and related occupations</v>
      </c>
      <c r="M131" s="27">
        <f t="shared" si="128"/>
        <v>-0.85158000030559622</v>
      </c>
      <c r="N131" s="27">
        <f t="shared" si="128"/>
        <v>1.7607910753439704E-2</v>
      </c>
      <c r="O131" s="27">
        <f t="shared" si="128"/>
        <v>0.73119908338627315</v>
      </c>
      <c r="P131" s="27">
        <f t="shared" si="128"/>
        <v>0.70696605400740209</v>
      </c>
      <c r="Q131" s="27">
        <f t="shared" si="129"/>
        <v>1.4381651373936752</v>
      </c>
      <c r="W131" t="str">
        <f t="shared" si="130"/>
        <v>42 Secretarial and related occupations</v>
      </c>
      <c r="X131" s="27">
        <f t="shared" si="131"/>
        <v>-3.0031409074027167</v>
      </c>
      <c r="Y131" s="27">
        <f t="shared" si="131"/>
        <v>-0.90151951702648603</v>
      </c>
      <c r="Z131" s="27">
        <f t="shared" si="131"/>
        <v>1.0767999146772667</v>
      </c>
      <c r="AA131" s="27">
        <f t="shared" si="131"/>
        <v>-12.109570646746604</v>
      </c>
      <c r="AB131" s="27">
        <f t="shared" si="132"/>
        <v>-11.032770732069338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-1.7731297541881901</v>
      </c>
      <c r="C132" s="27">
        <f t="shared" si="125"/>
        <v>-2.2111084446695504</v>
      </c>
      <c r="D132" s="27">
        <f t="shared" si="125"/>
        <v>0.43814326501558831</v>
      </c>
      <c r="E132" s="27">
        <f t="shared" si="125"/>
        <v>1.2901375795879737</v>
      </c>
      <c r="F132" s="27">
        <f t="shared" si="126"/>
        <v>1.728280844603562</v>
      </c>
      <c r="L132" t="str">
        <f t="shared" si="127"/>
        <v>51 Skilled agricultural and related trades</v>
      </c>
      <c r="M132" s="27">
        <f t="shared" si="128"/>
        <v>-1.724951977298689</v>
      </c>
      <c r="N132" s="27">
        <f t="shared" si="128"/>
        <v>-2.2242050586020881</v>
      </c>
      <c r="O132" s="27">
        <f t="shared" si="128"/>
        <v>0.13986924039387638</v>
      </c>
      <c r="P132" s="27">
        <f t="shared" si="128"/>
        <v>0.82480249556419416</v>
      </c>
      <c r="Q132" s="27">
        <f t="shared" si="129"/>
        <v>0.96467173595807054</v>
      </c>
      <c r="W132" t="str">
        <f t="shared" si="130"/>
        <v>51 Skilled agricultural and related trades</v>
      </c>
      <c r="X132" s="27">
        <f t="shared" si="131"/>
        <v>-4.8177776889518409E-2</v>
      </c>
      <c r="Y132" s="27">
        <f t="shared" si="131"/>
        <v>1.3096613932554568E-2</v>
      </c>
      <c r="Z132" s="27">
        <f t="shared" si="131"/>
        <v>0.29827402462166708</v>
      </c>
      <c r="AA132" s="27">
        <f t="shared" si="131"/>
        <v>0.46533508402380441</v>
      </c>
      <c r="AB132" s="27">
        <f t="shared" si="132"/>
        <v>0.76360910864547149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2.0212059460460807</v>
      </c>
      <c r="C133" s="27">
        <f t="shared" si="125"/>
        <v>-14.594160391142097</v>
      </c>
      <c r="D133" s="27">
        <f t="shared" si="125"/>
        <v>-1.2678408393442453</v>
      </c>
      <c r="E133" s="27">
        <f t="shared" si="125"/>
        <v>-4.5029040926911819</v>
      </c>
      <c r="F133" s="27">
        <f t="shared" si="126"/>
        <v>-5.7707449320354272</v>
      </c>
      <c r="L133" t="str">
        <f t="shared" si="127"/>
        <v>52 Skilled metal, electrical and electronic trades</v>
      </c>
      <c r="M133" s="27">
        <f t="shared" si="128"/>
        <v>1.2649048142961163</v>
      </c>
      <c r="N133" s="27">
        <f t="shared" si="128"/>
        <v>-14.192331672136518</v>
      </c>
      <c r="O133" s="27">
        <f t="shared" si="128"/>
        <v>-2.969905512064571</v>
      </c>
      <c r="P133" s="27">
        <f t="shared" si="128"/>
        <v>-5.2469727318987296</v>
      </c>
      <c r="Q133" s="27">
        <f t="shared" si="129"/>
        <v>-8.2168782439633006</v>
      </c>
      <c r="W133" t="str">
        <f t="shared" si="130"/>
        <v>52 Skilled metal, electrical and electronic trades</v>
      </c>
      <c r="X133" s="27">
        <f t="shared" si="131"/>
        <v>0.75630113174998814</v>
      </c>
      <c r="Y133" s="27">
        <f t="shared" si="131"/>
        <v>-0.40182871900550743</v>
      </c>
      <c r="Z133" s="27">
        <f t="shared" si="131"/>
        <v>1.7020646727203501</v>
      </c>
      <c r="AA133" s="27">
        <f t="shared" si="131"/>
        <v>0.74406863920749577</v>
      </c>
      <c r="AB133" s="27">
        <f t="shared" si="132"/>
        <v>2.4461333119278459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7.7756220179400941</v>
      </c>
      <c r="C134" s="27">
        <f t="shared" si="125"/>
        <v>-11.299535032403597</v>
      </c>
      <c r="D134" s="27">
        <f t="shared" si="125"/>
        <v>0.90288910096267472</v>
      </c>
      <c r="E134" s="27">
        <f t="shared" si="125"/>
        <v>-6.3653888970790931</v>
      </c>
      <c r="F134" s="27">
        <f t="shared" si="126"/>
        <v>-5.4624997961164183</v>
      </c>
      <c r="L134" t="str">
        <f t="shared" si="127"/>
        <v>53 Skilled construction and building trades</v>
      </c>
      <c r="M134" s="27">
        <f t="shared" si="128"/>
        <v>7.8079083133293921</v>
      </c>
      <c r="N134" s="27">
        <f t="shared" si="128"/>
        <v>-11.450401062828917</v>
      </c>
      <c r="O134" s="27">
        <f t="shared" si="128"/>
        <v>0.85504274755341925</v>
      </c>
      <c r="P134" s="27">
        <f t="shared" si="128"/>
        <v>-6.4949175497155096</v>
      </c>
      <c r="Q134" s="27">
        <f t="shared" si="129"/>
        <v>-5.6398748021620904</v>
      </c>
      <c r="W134" t="str">
        <f t="shared" si="130"/>
        <v>53 Skilled construction and building trades</v>
      </c>
      <c r="X134" s="27">
        <f t="shared" si="131"/>
        <v>-3.2286295389230446E-2</v>
      </c>
      <c r="Y134" s="27">
        <f t="shared" si="131"/>
        <v>0.15086603042522873</v>
      </c>
      <c r="Z134" s="27">
        <f t="shared" si="131"/>
        <v>4.7846353409279119E-2</v>
      </c>
      <c r="AA134" s="27">
        <f t="shared" si="131"/>
        <v>0.12952865263644842</v>
      </c>
      <c r="AB134" s="27">
        <f t="shared" si="132"/>
        <v>0.17737500604572753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-3.6018708393629915</v>
      </c>
      <c r="C135" s="27">
        <f t="shared" si="125"/>
        <v>9.6782386327696202E-3</v>
      </c>
      <c r="D135" s="27">
        <f t="shared" si="125"/>
        <v>-1.1473102295517457</v>
      </c>
      <c r="E135" s="27">
        <f t="shared" si="125"/>
        <v>-0.992871139572582</v>
      </c>
      <c r="F135" s="27">
        <f t="shared" si="126"/>
        <v>-2.1401813691243277</v>
      </c>
      <c r="L135" t="str">
        <f t="shared" si="127"/>
        <v>54 Textiles, printing and other skilled trades</v>
      </c>
      <c r="M135" s="27">
        <f t="shared" si="128"/>
        <v>-2.4771052330884729</v>
      </c>
      <c r="N135" s="27">
        <f t="shared" si="128"/>
        <v>-1.5778784238499242</v>
      </c>
      <c r="O135" s="27">
        <f t="shared" si="128"/>
        <v>-1.0259271741292597</v>
      </c>
      <c r="P135" s="27">
        <f t="shared" si="128"/>
        <v>-1.0865853371589136</v>
      </c>
      <c r="Q135" s="27">
        <f t="shared" si="129"/>
        <v>-2.1125125112881733</v>
      </c>
      <c r="W135" t="str">
        <f t="shared" si="130"/>
        <v>54 Textiles, printing and other skilled trades</v>
      </c>
      <c r="X135" s="27">
        <f t="shared" si="131"/>
        <v>-1.1247656062745541</v>
      </c>
      <c r="Y135" s="27">
        <f t="shared" si="131"/>
        <v>1.5875566624827311</v>
      </c>
      <c r="Z135" s="27">
        <f t="shared" si="131"/>
        <v>-0.12138305542249128</v>
      </c>
      <c r="AA135" s="27">
        <f t="shared" si="131"/>
        <v>9.371419758633337E-2</v>
      </c>
      <c r="AB135" s="27">
        <f t="shared" si="132"/>
        <v>-2.7668857836157912E-2</v>
      </c>
    </row>
    <row r="136" spans="1:28" x14ac:dyDescent="0.2">
      <c r="A136" t="str">
        <f t="shared" si="124"/>
        <v>61 Caring personal service occupations</v>
      </c>
      <c r="B136" s="27">
        <f t="shared" si="125"/>
        <v>8.5509586282819043</v>
      </c>
      <c r="C136" s="27">
        <f t="shared" si="125"/>
        <v>-4.4409173155316921</v>
      </c>
      <c r="D136" s="27">
        <f t="shared" si="125"/>
        <v>11.635094974920435</v>
      </c>
      <c r="E136" s="27">
        <f t="shared" si="125"/>
        <v>15.07599192433986</v>
      </c>
      <c r="F136" s="27">
        <f t="shared" si="126"/>
        <v>26.711086899260295</v>
      </c>
      <c r="L136" t="str">
        <f t="shared" si="127"/>
        <v>61 Caring personal service occupations</v>
      </c>
      <c r="M136" s="27">
        <f t="shared" si="128"/>
        <v>0.97391239974096599</v>
      </c>
      <c r="N136" s="27">
        <f t="shared" si="128"/>
        <v>-0.63686770248951241</v>
      </c>
      <c r="O136" s="27">
        <f t="shared" si="128"/>
        <v>3.3457850279731467</v>
      </c>
      <c r="P136" s="27">
        <f t="shared" si="128"/>
        <v>2.6380152362948728</v>
      </c>
      <c r="Q136" s="27">
        <f t="shared" si="129"/>
        <v>5.9838002642680195</v>
      </c>
      <c r="W136" t="str">
        <f t="shared" si="130"/>
        <v>61 Caring personal service occupations</v>
      </c>
      <c r="X136" s="27">
        <f t="shared" si="131"/>
        <v>7.5770462285410503</v>
      </c>
      <c r="Y136" s="27">
        <f t="shared" si="131"/>
        <v>-3.8040496130425225</v>
      </c>
      <c r="Z136" s="27">
        <f t="shared" si="131"/>
        <v>8.2893099469475118</v>
      </c>
      <c r="AA136" s="27">
        <f t="shared" si="131"/>
        <v>12.437976688044856</v>
      </c>
      <c r="AB136" s="27">
        <f t="shared" si="132"/>
        <v>20.727286634992367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-1.6444208800490188</v>
      </c>
      <c r="C137" s="27">
        <f t="shared" si="125"/>
        <v>-3.1696628378054683</v>
      </c>
      <c r="D137" s="27">
        <f t="shared" si="125"/>
        <v>0.57821928332801065</v>
      </c>
      <c r="E137" s="27">
        <f t="shared" si="125"/>
        <v>1.0149694387562462</v>
      </c>
      <c r="F137" s="27">
        <f t="shared" si="126"/>
        <v>1.5931887220842569</v>
      </c>
      <c r="L137" t="str">
        <f t="shared" si="127"/>
        <v>62 Leisure, travel and related personal service occupations</v>
      </c>
      <c r="M137" s="27">
        <f t="shared" si="128"/>
        <v>0.35872294480700262</v>
      </c>
      <c r="N137" s="27">
        <f t="shared" si="128"/>
        <v>-0.53610307004482394</v>
      </c>
      <c r="O137" s="27">
        <f t="shared" si="128"/>
        <v>0.28132519579411053</v>
      </c>
      <c r="P137" s="27">
        <f t="shared" si="128"/>
        <v>0.56500848909361423</v>
      </c>
      <c r="Q137" s="27">
        <f t="shared" si="129"/>
        <v>0.84633368488772476</v>
      </c>
      <c r="W137" t="str">
        <f t="shared" si="130"/>
        <v>62 Leisure, travel and related personal service occupations</v>
      </c>
      <c r="X137" s="27">
        <f t="shared" si="131"/>
        <v>-2.0031438248560747</v>
      </c>
      <c r="Y137" s="27">
        <f t="shared" si="131"/>
        <v>-2.6335597677606017</v>
      </c>
      <c r="Z137" s="27">
        <f t="shared" si="131"/>
        <v>0.29689408753389657</v>
      </c>
      <c r="AA137" s="27">
        <f t="shared" si="131"/>
        <v>0.449960949662632</v>
      </c>
      <c r="AB137" s="27">
        <f t="shared" si="132"/>
        <v>0.74685503719652857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-0.17358464136448926</v>
      </c>
      <c r="C138" s="27">
        <f t="shared" si="125"/>
        <v>0.34195840790676368</v>
      </c>
      <c r="D138" s="27">
        <f t="shared" si="125"/>
        <v>-0.29119549609170803</v>
      </c>
      <c r="E138" s="27">
        <f t="shared" si="125"/>
        <v>0.14983592792408373</v>
      </c>
      <c r="F138" s="27">
        <f t="shared" si="126"/>
        <v>-0.14135956816762429</v>
      </c>
      <c r="L138" t="str">
        <f t="shared" si="127"/>
        <v>63 Community and civil enforcement occupations</v>
      </c>
      <c r="M138" s="27">
        <f t="shared" si="128"/>
        <v>-0.27555973343313389</v>
      </c>
      <c r="N138" s="27">
        <f t="shared" si="128"/>
        <v>0.40120736970735793</v>
      </c>
      <c r="O138" s="27">
        <f t="shared" si="128"/>
        <v>-0.42080815761856738</v>
      </c>
      <c r="P138" s="27">
        <f t="shared" si="128"/>
        <v>0.14161845068601076</v>
      </c>
      <c r="Q138" s="27">
        <f t="shared" si="129"/>
        <v>-0.27918970693255662</v>
      </c>
      <c r="W138" t="str">
        <f t="shared" si="130"/>
        <v>63 Community and civil enforcement occupations</v>
      </c>
      <c r="X138" s="27">
        <f t="shared" si="131"/>
        <v>0.10197509206864441</v>
      </c>
      <c r="Y138" s="27">
        <f t="shared" si="131"/>
        <v>-5.9248961800594468E-2</v>
      </c>
      <c r="Z138" s="27">
        <f t="shared" si="131"/>
        <v>0.12961266152686252</v>
      </c>
      <c r="AA138" s="27">
        <f t="shared" si="131"/>
        <v>8.2174772380697592E-3</v>
      </c>
      <c r="AB138" s="27">
        <f t="shared" si="132"/>
        <v>0.13783013876493228</v>
      </c>
    </row>
    <row r="139" spans="1:28" x14ac:dyDescent="0.2">
      <c r="A139" t="str">
        <f t="shared" si="124"/>
        <v>71 Sales occupations</v>
      </c>
      <c r="B139" s="27">
        <f t="shared" si="125"/>
        <v>-6.68108966205439</v>
      </c>
      <c r="C139" s="27">
        <f t="shared" si="125"/>
        <v>-2.3221176987137255</v>
      </c>
      <c r="D139" s="27">
        <f t="shared" si="125"/>
        <v>-7.4960540483840532</v>
      </c>
      <c r="E139" s="27">
        <f t="shared" si="125"/>
        <v>-4.7197624640154174</v>
      </c>
      <c r="F139" s="27">
        <f t="shared" si="126"/>
        <v>-12.215816512399471</v>
      </c>
      <c r="L139" t="str">
        <f t="shared" si="127"/>
        <v>71 Sales occupations</v>
      </c>
      <c r="M139" s="27">
        <f t="shared" si="128"/>
        <v>0.18140698683063761</v>
      </c>
      <c r="N139" s="27">
        <f t="shared" si="128"/>
        <v>-0.84205194228886882</v>
      </c>
      <c r="O139" s="27">
        <f t="shared" si="128"/>
        <v>-2.6928774244603062</v>
      </c>
      <c r="P139" s="27">
        <f t="shared" si="128"/>
        <v>-1.6416058249593988</v>
      </c>
      <c r="Q139" s="27">
        <f t="shared" si="129"/>
        <v>-4.334483249419705</v>
      </c>
      <c r="W139" t="str">
        <f t="shared" si="130"/>
        <v>71 Sales occupations</v>
      </c>
      <c r="X139" s="27">
        <f t="shared" si="131"/>
        <v>-6.8624966488848784</v>
      </c>
      <c r="Y139" s="27">
        <f t="shared" si="131"/>
        <v>-1.4800657564248425</v>
      </c>
      <c r="Z139" s="27">
        <f t="shared" si="131"/>
        <v>-4.8031766239237825</v>
      </c>
      <c r="AA139" s="27">
        <f t="shared" si="131"/>
        <v>-3.078156639055905</v>
      </c>
      <c r="AB139" s="27">
        <f t="shared" si="132"/>
        <v>-7.8813332629796875</v>
      </c>
    </row>
    <row r="140" spans="1:28" x14ac:dyDescent="0.2">
      <c r="A140" t="str">
        <f t="shared" si="124"/>
        <v>72 Customer service occupations</v>
      </c>
      <c r="B140" s="27">
        <f t="shared" si="125"/>
        <v>3.174971754465691</v>
      </c>
      <c r="C140" s="27">
        <f t="shared" si="125"/>
        <v>0.84889153905561443</v>
      </c>
      <c r="D140" s="27">
        <f t="shared" si="125"/>
        <v>10.699730345089741</v>
      </c>
      <c r="E140" s="27">
        <f t="shared" si="125"/>
        <v>7.1091876401712923</v>
      </c>
      <c r="F140" s="27">
        <f t="shared" si="126"/>
        <v>17.808917985261033</v>
      </c>
      <c r="L140" t="str">
        <f t="shared" si="127"/>
        <v>72 Customer service occupations</v>
      </c>
      <c r="M140" s="27">
        <f t="shared" si="128"/>
        <v>-0.52360896491348718</v>
      </c>
      <c r="N140" s="27">
        <f t="shared" si="128"/>
        <v>1.9020964532353393</v>
      </c>
      <c r="O140" s="27">
        <f t="shared" si="128"/>
        <v>6.1052631731006191</v>
      </c>
      <c r="P140" s="27">
        <f t="shared" si="128"/>
        <v>3.6198033146819668</v>
      </c>
      <c r="Q140" s="27">
        <f t="shared" si="129"/>
        <v>9.7250664877825859</v>
      </c>
      <c r="W140" t="str">
        <f t="shared" si="130"/>
        <v>72 Customer service occupations</v>
      </c>
      <c r="X140" s="27">
        <f t="shared" si="131"/>
        <v>3.6985807193792013</v>
      </c>
      <c r="Y140" s="27">
        <f t="shared" si="131"/>
        <v>-1.0532049141797231</v>
      </c>
      <c r="Z140" s="27">
        <f t="shared" si="131"/>
        <v>4.5944671719890806</v>
      </c>
      <c r="AA140" s="27">
        <f t="shared" si="131"/>
        <v>3.4893843254893753</v>
      </c>
      <c r="AB140" s="27">
        <f t="shared" si="132"/>
        <v>8.0838514974784559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-2.085186067250099</v>
      </c>
      <c r="C141" s="27">
        <f t="shared" si="125"/>
        <v>-9.8156726900538871</v>
      </c>
      <c r="D141" s="27">
        <f t="shared" si="125"/>
        <v>11.392799990736542</v>
      </c>
      <c r="E141" s="27">
        <f t="shared" si="125"/>
        <v>-0.77234979160157735</v>
      </c>
      <c r="F141" s="27">
        <f t="shared" si="126"/>
        <v>10.620450199134964</v>
      </c>
      <c r="L141" t="str">
        <f t="shared" si="127"/>
        <v>81 Process, plant and machine operatives</v>
      </c>
      <c r="M141" s="27">
        <f t="shared" si="128"/>
        <v>-3.0912247331021234</v>
      </c>
      <c r="N141" s="27">
        <f t="shared" si="128"/>
        <v>-7.9511794405643101</v>
      </c>
      <c r="O141" s="27">
        <f t="shared" si="128"/>
        <v>8.0749500916231867</v>
      </c>
      <c r="P141" s="27">
        <f t="shared" si="128"/>
        <v>-1.5489792008763885</v>
      </c>
      <c r="Q141" s="27">
        <f t="shared" si="129"/>
        <v>6.5259708907467981</v>
      </c>
      <c r="W141" t="str">
        <f t="shared" si="130"/>
        <v>81 Process, plant and machine operatives</v>
      </c>
      <c r="X141" s="27">
        <f t="shared" si="131"/>
        <v>1.0060386658520191</v>
      </c>
      <c r="Y141" s="27">
        <f t="shared" si="131"/>
        <v>-1.8644932494895752</v>
      </c>
      <c r="Z141" s="27">
        <f t="shared" si="131"/>
        <v>3.3178498991133658</v>
      </c>
      <c r="AA141" s="27">
        <f t="shared" si="131"/>
        <v>0.7766294092748165</v>
      </c>
      <c r="AB141" s="27">
        <f t="shared" si="132"/>
        <v>4.0944793083881823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7.1141936052127761</v>
      </c>
      <c r="C142" s="27">
        <f t="shared" si="125"/>
        <v>-9.3447899304268418</v>
      </c>
      <c r="D142" s="27">
        <f t="shared" si="125"/>
        <v>6.6325271629264648</v>
      </c>
      <c r="E142" s="27">
        <f t="shared" si="125"/>
        <v>1.4839495553793256</v>
      </c>
      <c r="F142" s="27">
        <f t="shared" si="126"/>
        <v>8.1164767183057904</v>
      </c>
      <c r="L142" t="str">
        <f t="shared" si="127"/>
        <v>82 Transport and mobile machine drivers and operatives</v>
      </c>
      <c r="M142" s="27">
        <f t="shared" si="128"/>
        <v>6.7549762386214098</v>
      </c>
      <c r="N142" s="27">
        <f t="shared" si="128"/>
        <v>-8.7453569056002323</v>
      </c>
      <c r="O142" s="27">
        <f t="shared" si="128"/>
        <v>4.8820830198958021</v>
      </c>
      <c r="P142" s="27">
        <f t="shared" si="128"/>
        <v>0.67203175565782658</v>
      </c>
      <c r="Q142" s="27">
        <f t="shared" si="129"/>
        <v>5.5541147755536286</v>
      </c>
      <c r="W142" t="str">
        <f t="shared" si="130"/>
        <v>82 Transport and mobile machine drivers and operatives</v>
      </c>
      <c r="X142" s="27">
        <f t="shared" si="131"/>
        <v>0.35921736659129699</v>
      </c>
      <c r="Y142" s="27">
        <f t="shared" si="131"/>
        <v>-0.59943302482671434</v>
      </c>
      <c r="Z142" s="27">
        <f t="shared" si="131"/>
        <v>1.7504441430309012</v>
      </c>
      <c r="AA142" s="27">
        <f t="shared" si="131"/>
        <v>0.8119177997212228</v>
      </c>
      <c r="AB142" s="27">
        <f t="shared" si="132"/>
        <v>2.562361942752124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-3.5960459422398792</v>
      </c>
      <c r="C143" s="27">
        <f t="shared" si="125"/>
        <v>-3.9303889349747365</v>
      </c>
      <c r="D143" s="27">
        <f t="shared" si="125"/>
        <v>-3.9645801318041727</v>
      </c>
      <c r="E143" s="27">
        <f t="shared" si="125"/>
        <v>-1.110969598011188</v>
      </c>
      <c r="F143" s="27">
        <f t="shared" si="126"/>
        <v>-5.0755497298153607</v>
      </c>
      <c r="L143" t="str">
        <f t="shared" si="127"/>
        <v>91 Elementary trades and related occupations</v>
      </c>
      <c r="M143" s="27">
        <f t="shared" si="128"/>
        <v>-2.6368449982722098</v>
      </c>
      <c r="N143" s="27">
        <f t="shared" si="128"/>
        <v>-2.3909209285881694</v>
      </c>
      <c r="O143" s="27">
        <f t="shared" si="128"/>
        <v>-3.2111028822795333</v>
      </c>
      <c r="P143" s="27">
        <f t="shared" si="128"/>
        <v>-0.86822566318812378</v>
      </c>
      <c r="Q143" s="27">
        <f t="shared" si="129"/>
        <v>-4.0793285454676571</v>
      </c>
      <c r="W143" t="str">
        <f t="shared" si="130"/>
        <v>91 Elementary trades and related occupations</v>
      </c>
      <c r="X143" s="27">
        <f t="shared" si="131"/>
        <v>-0.95920094396767031</v>
      </c>
      <c r="Y143" s="27">
        <f t="shared" si="131"/>
        <v>-1.5394680063865245</v>
      </c>
      <c r="Z143" s="27">
        <f t="shared" si="131"/>
        <v>-0.75347724952462958</v>
      </c>
      <c r="AA143" s="27">
        <f t="shared" si="131"/>
        <v>-0.24274393482310508</v>
      </c>
      <c r="AB143" s="27">
        <f t="shared" si="132"/>
        <v>-0.99622118434773466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3.1252430390377697</v>
      </c>
      <c r="C144" s="27">
        <f t="shared" si="125"/>
        <v>-16.428756522546649</v>
      </c>
      <c r="D144" s="27">
        <f t="shared" si="125"/>
        <v>3.1799476778901123</v>
      </c>
      <c r="E144" s="27">
        <f t="shared" si="125"/>
        <v>-6.871423272520417</v>
      </c>
      <c r="F144" s="27">
        <f t="shared" si="126"/>
        <v>-3.6914755946303046</v>
      </c>
      <c r="L144" t="str">
        <f t="shared" si="127"/>
        <v>92 Elementary administration and service occupations</v>
      </c>
      <c r="M144" s="27">
        <f t="shared" si="128"/>
        <v>-3.2028989855445786</v>
      </c>
      <c r="N144" s="27">
        <f t="shared" si="128"/>
        <v>-5.028487476580878</v>
      </c>
      <c r="O144" s="27">
        <f t="shared" si="128"/>
        <v>5.6534102901733405</v>
      </c>
      <c r="P144" s="27">
        <f t="shared" si="128"/>
        <v>-2.7226722832618862</v>
      </c>
      <c r="Q144" s="27">
        <f t="shared" si="129"/>
        <v>2.9307380069114544</v>
      </c>
      <c r="W144" t="str">
        <f t="shared" si="130"/>
        <v>92 Elementary administration and service occupations</v>
      </c>
      <c r="X144" s="27">
        <f t="shared" si="131"/>
        <v>6.3281420245824762</v>
      </c>
      <c r="Y144" s="27">
        <f t="shared" si="131"/>
        <v>-11.400269045965629</v>
      </c>
      <c r="Z144" s="27">
        <f t="shared" si="131"/>
        <v>-2.4734626122833419</v>
      </c>
      <c r="AA144" s="27">
        <f t="shared" si="131"/>
        <v>-4.1487509892583034</v>
      </c>
      <c r="AB144" s="27">
        <f t="shared" si="132"/>
        <v>-6.6222136015416453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97.518999999999096</v>
      </c>
      <c r="C146" s="29">
        <f t="shared" ref="C146" si="133">D35-C35</f>
        <v>-40.350000000000364</v>
      </c>
      <c r="D146" s="29">
        <f>E35-D35</f>
        <v>49.199000000000296</v>
      </c>
      <c r="E146" s="29">
        <f>F35-E35</f>
        <v>67.250999999999749</v>
      </c>
      <c r="F146" s="29">
        <f t="shared" ref="F146" si="134">F35-D35</f>
        <v>116.45000000000005</v>
      </c>
      <c r="L146" s="24" t="str">
        <f>L35</f>
        <v>All occupations</v>
      </c>
      <c r="M146" s="29">
        <f>N35-M35</f>
        <v>43.658287803962025</v>
      </c>
      <c r="N146" s="29">
        <f t="shared" ref="N146" si="135">O35-N35</f>
        <v>-27.971444854700053</v>
      </c>
      <c r="O146" s="29">
        <f>P35-O35</f>
        <v>23.108462678220803</v>
      </c>
      <c r="P146" s="29">
        <f>Q35-P35</f>
        <v>24.974798582785297</v>
      </c>
      <c r="Q146" s="29">
        <f t="shared" ref="Q146" si="136">Q35-O35</f>
        <v>48.083261261006101</v>
      </c>
      <c r="W146" s="24" t="str">
        <f>W35</f>
        <v>All occupations</v>
      </c>
      <c r="X146" s="29">
        <f>Y35-X35</f>
        <v>53.860712196036843</v>
      </c>
      <c r="Y146" s="29">
        <f t="shared" ref="Y146" si="137">Z35-Y35</f>
        <v>-12.378555145299856</v>
      </c>
      <c r="Z146" s="29">
        <f>AA35-Z35</f>
        <v>26.090537321779038</v>
      </c>
      <c r="AA146" s="29">
        <f>AB35-AA35</f>
        <v>42.276201417214679</v>
      </c>
      <c r="AB146" s="29">
        <f t="shared" ref="AB146" si="138">AB35-Z35</f>
        <v>68.366738738993718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99.089197902651549</v>
      </c>
      <c r="C153" s="11">
        <f t="shared" ref="C153:F153" si="143">C8</f>
        <v>117.96917012665905</v>
      </c>
      <c r="D153" s="11">
        <f t="shared" si="143"/>
        <v>120.6562202931253</v>
      </c>
      <c r="E153" s="11">
        <f t="shared" si="143"/>
        <v>113.34243894094324</v>
      </c>
      <c r="F153" s="11">
        <f t="shared" si="143"/>
        <v>125.12247218995746</v>
      </c>
      <c r="H153" s="40">
        <f>IF(D$151-B$151 &lt;&gt; 0,(EXP(LN(D153/B153)/(D$151-B$151))-1)*100,0)</f>
        <v>4.0170854434155467</v>
      </c>
      <c r="I153" s="40">
        <f>IF(F$151-D$151 &lt;&gt; 0,(EXP(LN(F153/D153)/(F$151-D$151))-1)*100,0)</f>
        <v>0.24261174648481099</v>
      </c>
      <c r="L153" s="10" t="str">
        <f>L8</f>
        <v>11 Corporate managers and directors</v>
      </c>
      <c r="M153" s="11">
        <f>M8</f>
        <v>70.540200794622265</v>
      </c>
      <c r="N153" s="11">
        <f t="shared" ref="N153:Q153" si="144">N8</f>
        <v>80.849820841166419</v>
      </c>
      <c r="O153" s="11">
        <f t="shared" si="144"/>
        <v>82.053447842051369</v>
      </c>
      <c r="P153" s="11">
        <f t="shared" si="144"/>
        <v>74.646366006640022</v>
      </c>
      <c r="Q153" s="11">
        <f t="shared" si="144"/>
        <v>79.023510787099426</v>
      </c>
      <c r="S153" s="40">
        <f>IF(O$151-M$151 &lt;&gt; 0,(EXP(LN(O153/M153)/(O$151-M$151))-1)*100,0)</f>
        <v>3.0699412757254185</v>
      </c>
      <c r="T153" s="40">
        <f>IF(Q$151-O$151 &lt;&gt; 0,(EXP(LN(Q153/O153)/(Q$151-O$151))-1)*100,0)</f>
        <v>-0.25052183425351426</v>
      </c>
      <c r="W153" s="10" t="str">
        <f>W8</f>
        <v>11 Corporate managers and directors</v>
      </c>
      <c r="X153" s="11">
        <f>X8</f>
        <v>28.548997108029223</v>
      </c>
      <c r="Y153" s="11">
        <f t="shared" ref="Y153:AB153" si="145">Y8</f>
        <v>37.119349285492447</v>
      </c>
      <c r="Z153" s="11">
        <f t="shared" si="145"/>
        <v>38.602772451073911</v>
      </c>
      <c r="AA153" s="11">
        <f t="shared" si="145"/>
        <v>38.69607293430299</v>
      </c>
      <c r="AB153" s="11">
        <f t="shared" si="145"/>
        <v>46.098961402858059</v>
      </c>
      <c r="AD153" s="40">
        <f>IF(Z$151-X$151 &lt;&gt; 0,(EXP(LN(Z153/X153)/(Z$151-X$151))-1)*100,0)</f>
        <v>6.2198119078649583</v>
      </c>
      <c r="AE153" s="40">
        <f>IF(AB$151-Z$151 &lt;&gt; 0,(EXP(LN(AB153/Z153)/(AB$151-Z$151))-1)*100,0)</f>
        <v>1.1901352248351982</v>
      </c>
    </row>
    <row r="154" spans="1:31" x14ac:dyDescent="0.2">
      <c r="A154" s="10" t="str">
        <f t="shared" si="142"/>
        <v>12 Other managers and proprietors</v>
      </c>
      <c r="B154" s="11">
        <f t="shared" si="142"/>
        <v>43.12147038436359</v>
      </c>
      <c r="C154" s="11">
        <f t="shared" ref="C154:F178" si="146">C9</f>
        <v>45.906445266343127</v>
      </c>
      <c r="D154" s="11">
        <f t="shared" si="146"/>
        <v>47.863604566636312</v>
      </c>
      <c r="E154" s="11">
        <f t="shared" si="146"/>
        <v>59.520495592012061</v>
      </c>
      <c r="F154" s="11">
        <f t="shared" si="146"/>
        <v>69.67923886602145</v>
      </c>
      <c r="H154" s="40">
        <f t="shared" ref="H154:H177" si="147">IF(D$151-B$151 &lt;&gt; 0,(EXP(LN(D154/B154)/(D$151-B$151))-1)*100,0)</f>
        <v>2.1086109195410652</v>
      </c>
      <c r="I154" s="40">
        <f t="shared" ref="I154:I180" si="148">IF(F$151-D$151 &lt;&gt; 0,(EXP(LN(F154/D154)/(F$151-D$151))-1)*100,0)</f>
        <v>2.5352512039607644</v>
      </c>
      <c r="L154" s="10" t="str">
        <f t="shared" ref="L154:Q154" si="149">L9</f>
        <v>12 Other managers and proprietors</v>
      </c>
      <c r="M154" s="11">
        <f t="shared" si="149"/>
        <v>25.772174201140693</v>
      </c>
      <c r="N154" s="11">
        <f t="shared" si="149"/>
        <v>28.032803096707234</v>
      </c>
      <c r="O154" s="11">
        <f t="shared" si="149"/>
        <v>26.745527848827642</v>
      </c>
      <c r="P154" s="11">
        <f t="shared" si="149"/>
        <v>34.423626387948126</v>
      </c>
      <c r="Q154" s="11">
        <f t="shared" si="149"/>
        <v>39.644029774019288</v>
      </c>
      <c r="S154" s="40">
        <f t="shared" ref="S154:S177" si="150">IF(O$151-M$151 &lt;&gt; 0,(EXP(LN(O154/M154)/(O$151-M$151))-1)*100,0)</f>
        <v>0.74419316663476565</v>
      </c>
      <c r="T154" s="40">
        <f t="shared" ref="T154:T177" si="151">IF(Q$151-O$151 &lt;&gt; 0,(EXP(LN(Q154/O154)/(Q$151-O$151))-1)*100,0)</f>
        <v>2.6585457990544681</v>
      </c>
      <c r="W154" s="10" t="str">
        <f t="shared" ref="W154:AB154" si="152">W9</f>
        <v>12 Other managers and proprietors</v>
      </c>
      <c r="X154" s="11">
        <f t="shared" si="152"/>
        <v>17.349296183222901</v>
      </c>
      <c r="Y154" s="11">
        <f t="shared" si="152"/>
        <v>17.873642169635946</v>
      </c>
      <c r="Z154" s="11">
        <f t="shared" si="152"/>
        <v>21.118076717808705</v>
      </c>
      <c r="AA154" s="11">
        <f t="shared" si="152"/>
        <v>25.096869204063921</v>
      </c>
      <c r="AB154" s="11">
        <f t="shared" si="152"/>
        <v>30.035209092002287</v>
      </c>
      <c r="AD154" s="40">
        <f t="shared" ref="AD154:AD177" si="153">IF(Z$151-X$151 &lt;&gt; 0,(EXP(LN(Z154/X154)/(Z$151-X$151))-1)*100,0)</f>
        <v>4.0098572681612987</v>
      </c>
      <c r="AE154" s="40">
        <f t="shared" ref="AE154:AE177" si="154">IF(AB$151-Z$151 &lt;&gt; 0,(EXP(LN(AB154/Z154)/(AB$151-Z$151))-1)*100,0)</f>
        <v>2.3760619544769712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84.547658618718884</v>
      </c>
      <c r="C155" s="11">
        <f t="shared" si="146"/>
        <v>97.355022515458941</v>
      </c>
      <c r="D155" s="11">
        <f t="shared" si="146"/>
        <v>102.64675370167794</v>
      </c>
      <c r="E155" s="11">
        <f t="shared" si="146"/>
        <v>106.99691745414124</v>
      </c>
      <c r="F155" s="11">
        <f t="shared" si="146"/>
        <v>117.96718836435215</v>
      </c>
      <c r="H155" s="40">
        <f t="shared" si="147"/>
        <v>3.9558004422961535</v>
      </c>
      <c r="I155" s="40">
        <f t="shared" si="148"/>
        <v>0.93173388535694457</v>
      </c>
      <c r="L155" s="10" t="str">
        <f t="shared" ref="L155:Q155" si="155">L10</f>
        <v>21 Science, research, engineering and technology professionals</v>
      </c>
      <c r="M155" s="11">
        <f t="shared" si="155"/>
        <v>70.972874588932811</v>
      </c>
      <c r="N155" s="11">
        <f t="shared" si="155"/>
        <v>82.247386942475956</v>
      </c>
      <c r="O155" s="11">
        <f t="shared" si="155"/>
        <v>83.947694835389257</v>
      </c>
      <c r="P155" s="11">
        <f t="shared" si="155"/>
        <v>85.077717590742992</v>
      </c>
      <c r="Q155" s="11">
        <f t="shared" si="155"/>
        <v>91.133076220184961</v>
      </c>
      <c r="S155" s="40">
        <f t="shared" si="150"/>
        <v>3.4149379934404589</v>
      </c>
      <c r="T155" s="40">
        <f t="shared" si="151"/>
        <v>0.54901418922155276</v>
      </c>
      <c r="W155" s="10" t="str">
        <f t="shared" ref="W155:AB155" si="156">W10</f>
        <v>21 Science, research, engineering and technology professionals</v>
      </c>
      <c r="X155" s="11">
        <f t="shared" si="156"/>
        <v>13.574784029785983</v>
      </c>
      <c r="Y155" s="11">
        <f t="shared" si="156"/>
        <v>15.107635572983003</v>
      </c>
      <c r="Z155" s="11">
        <f t="shared" si="156"/>
        <v>18.699058866288677</v>
      </c>
      <c r="AA155" s="11">
        <f t="shared" si="156"/>
        <v>21.919199863398095</v>
      </c>
      <c r="AB155" s="11">
        <f t="shared" si="156"/>
        <v>26.834112144167314</v>
      </c>
      <c r="AD155" s="40">
        <f t="shared" si="153"/>
        <v>6.6147674591244821</v>
      </c>
      <c r="AE155" s="40">
        <f t="shared" si="154"/>
        <v>2.437231388835337</v>
      </c>
    </row>
    <row r="156" spans="1:31" x14ac:dyDescent="0.2">
      <c r="A156" s="10" t="str">
        <f t="shared" si="142"/>
        <v>22 Health professionals</v>
      </c>
      <c r="B156" s="11">
        <f t="shared" si="142"/>
        <v>69.138058667564124</v>
      </c>
      <c r="C156" s="11">
        <f t="shared" si="146"/>
        <v>87.514516045349993</v>
      </c>
      <c r="D156" s="11">
        <f t="shared" si="146"/>
        <v>85.880589640524278</v>
      </c>
      <c r="E156" s="11">
        <f t="shared" si="146"/>
        <v>93.149757493672681</v>
      </c>
      <c r="F156" s="11">
        <f t="shared" si="146"/>
        <v>102.10881986355933</v>
      </c>
      <c r="H156" s="40">
        <f t="shared" si="147"/>
        <v>4.4324741957011193</v>
      </c>
      <c r="I156" s="40">
        <f t="shared" si="148"/>
        <v>1.160557932267281</v>
      </c>
      <c r="L156" s="10" t="str">
        <f t="shared" ref="L156:Q156" si="157">L11</f>
        <v>22 Health professionals</v>
      </c>
      <c r="M156" s="11">
        <f t="shared" si="157"/>
        <v>16.244402804372641</v>
      </c>
      <c r="N156" s="11">
        <f t="shared" si="157"/>
        <v>20.83746902728187</v>
      </c>
      <c r="O156" s="11">
        <f t="shared" si="157"/>
        <v>21.951002471765495</v>
      </c>
      <c r="P156" s="11">
        <f t="shared" si="157"/>
        <v>23.449761263824655</v>
      </c>
      <c r="Q156" s="11">
        <f t="shared" si="157"/>
        <v>25.305864529928581</v>
      </c>
      <c r="S156" s="40">
        <f t="shared" si="150"/>
        <v>6.2062614910703084</v>
      </c>
      <c r="T156" s="40">
        <f t="shared" si="151"/>
        <v>0.95266496535832967</v>
      </c>
      <c r="W156" s="10" t="str">
        <f t="shared" ref="W156:AB156" si="158">W11</f>
        <v>22 Health professionals</v>
      </c>
      <c r="X156" s="11">
        <f t="shared" si="158"/>
        <v>52.893655863191569</v>
      </c>
      <c r="Y156" s="11">
        <f t="shared" si="158"/>
        <v>66.677047018068123</v>
      </c>
      <c r="Z156" s="11">
        <f t="shared" si="158"/>
        <v>63.929587168758687</v>
      </c>
      <c r="AA156" s="11">
        <f t="shared" si="158"/>
        <v>69.699996229848026</v>
      </c>
      <c r="AB156" s="11">
        <f t="shared" si="158"/>
        <v>76.802955333630777</v>
      </c>
      <c r="AD156" s="40">
        <f t="shared" si="153"/>
        <v>3.8627130739506965</v>
      </c>
      <c r="AE156" s="40">
        <f t="shared" si="154"/>
        <v>1.2305824033393975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69.954845076795266</v>
      </c>
      <c r="C157" s="11">
        <f t="shared" si="146"/>
        <v>73.393765154365568</v>
      </c>
      <c r="D157" s="11">
        <f t="shared" si="146"/>
        <v>77.731930129671042</v>
      </c>
      <c r="E157" s="11">
        <f t="shared" si="146"/>
        <v>82.861650552128296</v>
      </c>
      <c r="F157" s="11">
        <f t="shared" si="146"/>
        <v>92.967387230334623</v>
      </c>
      <c r="H157" s="40">
        <f t="shared" si="147"/>
        <v>2.130705160247981</v>
      </c>
      <c r="I157" s="40">
        <f t="shared" si="148"/>
        <v>1.2003648576280668</v>
      </c>
      <c r="L157" s="10" t="str">
        <f t="shared" ref="L157:Q157" si="159">L12</f>
        <v>23 Teaching and other educational professionals</v>
      </c>
      <c r="M157" s="11">
        <f t="shared" si="159"/>
        <v>23.548536130617343</v>
      </c>
      <c r="N157" s="11">
        <f t="shared" si="159"/>
        <v>23.468657725171692</v>
      </c>
      <c r="O157" s="11">
        <f t="shared" si="159"/>
        <v>25.411379839485932</v>
      </c>
      <c r="P157" s="11">
        <f t="shared" si="159"/>
        <v>27.457269776064521</v>
      </c>
      <c r="Q157" s="11">
        <f t="shared" si="159"/>
        <v>29.780092155479796</v>
      </c>
      <c r="S157" s="40">
        <f t="shared" si="150"/>
        <v>1.5343204730550841</v>
      </c>
      <c r="T157" s="40">
        <f t="shared" si="151"/>
        <v>1.0632327238876194</v>
      </c>
      <c r="W157" s="10" t="str">
        <f t="shared" ref="W157:AB157" si="160">W12</f>
        <v>23 Teaching and other educational professionals</v>
      </c>
      <c r="X157" s="11">
        <f t="shared" si="160"/>
        <v>46.406308946177944</v>
      </c>
      <c r="Y157" s="11">
        <f t="shared" si="160"/>
        <v>49.925107429193801</v>
      </c>
      <c r="Z157" s="11">
        <f t="shared" si="160"/>
        <v>52.320550290184897</v>
      </c>
      <c r="AA157" s="11">
        <f t="shared" si="160"/>
        <v>55.404380776063789</v>
      </c>
      <c r="AB157" s="11">
        <f t="shared" si="160"/>
        <v>63.187295074854902</v>
      </c>
      <c r="AD157" s="40">
        <f t="shared" si="153"/>
        <v>2.4280854765085014</v>
      </c>
      <c r="AE157" s="40">
        <f t="shared" si="154"/>
        <v>1.2660408148994939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83.301757456933146</v>
      </c>
      <c r="C158" s="11">
        <f t="shared" si="146"/>
        <v>99.143945436830521</v>
      </c>
      <c r="D158" s="11">
        <f t="shared" si="146"/>
        <v>108.56404607473803</v>
      </c>
      <c r="E158" s="11">
        <f t="shared" si="146"/>
        <v>121.24077592862459</v>
      </c>
      <c r="F158" s="11">
        <f t="shared" si="146"/>
        <v>136.97459573338844</v>
      </c>
      <c r="H158" s="40">
        <f t="shared" si="147"/>
        <v>5.4402364922739643</v>
      </c>
      <c r="I158" s="40">
        <f t="shared" si="148"/>
        <v>1.5617714119106507</v>
      </c>
      <c r="L158" s="10" t="str">
        <f t="shared" ref="L158:Q158" si="161">L13</f>
        <v>24 Business, media and public service professionals</v>
      </c>
      <c r="M158" s="11">
        <f t="shared" si="161"/>
        <v>50.778414669048196</v>
      </c>
      <c r="N158" s="11">
        <f t="shared" si="161"/>
        <v>57.777474498842942</v>
      </c>
      <c r="O158" s="11">
        <f t="shared" si="161"/>
        <v>63.887807990849588</v>
      </c>
      <c r="P158" s="11">
        <f t="shared" si="161"/>
        <v>71.671746076344547</v>
      </c>
      <c r="Q158" s="11">
        <f t="shared" si="161"/>
        <v>78.030303599513317</v>
      </c>
      <c r="S158" s="40">
        <f t="shared" si="150"/>
        <v>4.7002623633704443</v>
      </c>
      <c r="T158" s="40">
        <f t="shared" si="151"/>
        <v>1.3420504878032702</v>
      </c>
      <c r="W158" s="10" t="str">
        <f t="shared" ref="W158:AB158" si="162">W13</f>
        <v>24 Business, media and public service professionals</v>
      </c>
      <c r="X158" s="11">
        <f t="shared" si="162"/>
        <v>32.52334278788485</v>
      </c>
      <c r="Y158" s="11">
        <f t="shared" si="162"/>
        <v>41.366470937987458</v>
      </c>
      <c r="Z158" s="11">
        <f t="shared" si="162"/>
        <v>44.676238083888343</v>
      </c>
      <c r="AA158" s="11">
        <f t="shared" si="162"/>
        <v>49.569029852280117</v>
      </c>
      <c r="AB158" s="11">
        <f t="shared" si="162"/>
        <v>58.94429213387518</v>
      </c>
      <c r="AD158" s="40">
        <f t="shared" si="153"/>
        <v>6.5556012644724104</v>
      </c>
      <c r="AE158" s="40">
        <f t="shared" si="154"/>
        <v>1.8648485898274725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27.002303337407632</v>
      </c>
      <c r="C159" s="11">
        <f t="shared" si="146"/>
        <v>30.86539287525882</v>
      </c>
      <c r="D159" s="11">
        <f t="shared" si="146"/>
        <v>33.509844515508398</v>
      </c>
      <c r="E159" s="11">
        <f t="shared" si="146"/>
        <v>29.272105738987133</v>
      </c>
      <c r="F159" s="11">
        <f t="shared" si="146"/>
        <v>30.90096062902888</v>
      </c>
      <c r="H159" s="40">
        <f t="shared" si="147"/>
        <v>4.4129389545626063</v>
      </c>
      <c r="I159" s="40">
        <f t="shared" si="148"/>
        <v>-0.53888935404475813</v>
      </c>
      <c r="L159" s="10" t="str">
        <f t="shared" ref="L159:Q159" si="163">L14</f>
        <v>31 Science, engineering and technology associate professionals</v>
      </c>
      <c r="M159" s="11">
        <f t="shared" si="163"/>
        <v>21.013437191012095</v>
      </c>
      <c r="N159" s="11">
        <f t="shared" si="163"/>
        <v>24.709769240424208</v>
      </c>
      <c r="O159" s="11">
        <f t="shared" si="163"/>
        <v>25.913923345070078</v>
      </c>
      <c r="P159" s="11">
        <f t="shared" si="163"/>
        <v>21.463350550304362</v>
      </c>
      <c r="Q159" s="11">
        <f t="shared" si="163"/>
        <v>21.694200484402369</v>
      </c>
      <c r="S159" s="40">
        <f t="shared" si="150"/>
        <v>4.2814868438153741</v>
      </c>
      <c r="T159" s="40">
        <f t="shared" si="151"/>
        <v>-1.1779105973413473</v>
      </c>
      <c r="W159" s="10" t="str">
        <f t="shared" ref="W159:AB159" si="164">W14</f>
        <v>31 Science, engineering and technology associate professionals</v>
      </c>
      <c r="X159" s="11">
        <f t="shared" si="164"/>
        <v>5.9888661463954538</v>
      </c>
      <c r="Y159" s="11">
        <f t="shared" si="164"/>
        <v>6.1556236348345674</v>
      </c>
      <c r="Z159" s="11">
        <f t="shared" si="164"/>
        <v>7.5959211704383494</v>
      </c>
      <c r="AA159" s="11">
        <f t="shared" si="164"/>
        <v>7.808755188682758</v>
      </c>
      <c r="AB159" s="11">
        <f t="shared" si="164"/>
        <v>9.2067601446265055</v>
      </c>
      <c r="AD159" s="40">
        <f t="shared" si="153"/>
        <v>4.869010088684611</v>
      </c>
      <c r="AE159" s="40">
        <f t="shared" si="154"/>
        <v>1.2904324536430867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29.432192219142692</v>
      </c>
      <c r="C160" s="11">
        <f t="shared" si="146"/>
        <v>35.76613891548233</v>
      </c>
      <c r="D160" s="11">
        <f t="shared" si="146"/>
        <v>35.987798414377352</v>
      </c>
      <c r="E160" s="11">
        <f t="shared" si="146"/>
        <v>36.855417905962206</v>
      </c>
      <c r="F160" s="11">
        <f t="shared" si="146"/>
        <v>40.770059801989063</v>
      </c>
      <c r="H160" s="40">
        <f t="shared" si="147"/>
        <v>4.1037882922570157</v>
      </c>
      <c r="I160" s="40">
        <f t="shared" si="148"/>
        <v>0.83525586252601869</v>
      </c>
      <c r="L160" s="10" t="str">
        <f t="shared" ref="L160:Q160" si="165">L15</f>
        <v>32 Health and social care associate professionals</v>
      </c>
      <c r="M160" s="11">
        <f t="shared" si="165"/>
        <v>6.7533551822368745</v>
      </c>
      <c r="N160" s="11">
        <f t="shared" si="165"/>
        <v>7.611757011432374</v>
      </c>
      <c r="O160" s="11">
        <f t="shared" si="165"/>
        <v>8.0526638345533392</v>
      </c>
      <c r="P160" s="11">
        <f t="shared" si="165"/>
        <v>7.5516681776445189</v>
      </c>
      <c r="Q160" s="11">
        <f t="shared" si="165"/>
        <v>7.9550295516432152</v>
      </c>
      <c r="S160" s="40">
        <f t="shared" si="150"/>
        <v>3.5819292442258233</v>
      </c>
      <c r="T160" s="40">
        <f>IF(Q$151-O$151 &lt;&gt; 0,(EXP(LN(Q160/O160)/(Q$151-O$151))-1)*100,0)</f>
        <v>-8.1290749032258969E-2</v>
      </c>
      <c r="W160" s="10" t="str">
        <f t="shared" ref="W160:AB160" si="166">W15</f>
        <v>32 Health and social care associate professionals</v>
      </c>
      <c r="X160" s="11">
        <f t="shared" si="166"/>
        <v>22.678837036905811</v>
      </c>
      <c r="Y160" s="11">
        <f t="shared" si="166"/>
        <v>28.154381904049981</v>
      </c>
      <c r="Z160" s="11">
        <f t="shared" si="166"/>
        <v>27.935134579824034</v>
      </c>
      <c r="AA160" s="11">
        <f t="shared" si="166"/>
        <v>29.303749728317758</v>
      </c>
      <c r="AB160" s="11">
        <f t="shared" si="166"/>
        <v>32.815030250345799</v>
      </c>
      <c r="AD160" s="40">
        <f t="shared" si="153"/>
        <v>4.2571857109730882</v>
      </c>
      <c r="AE160" s="40">
        <f t="shared" si="154"/>
        <v>1.0791239857971258</v>
      </c>
    </row>
    <row r="161" spans="1:31" x14ac:dyDescent="0.2">
      <c r="A161" s="10" t="str">
        <f t="shared" si="142"/>
        <v>33 Protective service occupations</v>
      </c>
      <c r="B161" s="11">
        <f t="shared" si="142"/>
        <v>16.596171709530033</v>
      </c>
      <c r="C161" s="11">
        <f t="shared" si="146"/>
        <v>17.450992269828408</v>
      </c>
      <c r="D161" s="11">
        <f t="shared" si="146"/>
        <v>18.531636294242329</v>
      </c>
      <c r="E161" s="11">
        <f t="shared" si="146"/>
        <v>22.211218924729433</v>
      </c>
      <c r="F161" s="11">
        <f t="shared" si="146"/>
        <v>26.002449817594655</v>
      </c>
      <c r="H161" s="40">
        <f t="shared" si="147"/>
        <v>2.2306612007632509</v>
      </c>
      <c r="I161" s="40">
        <f t="shared" si="148"/>
        <v>2.2837636273631778</v>
      </c>
      <c r="L161" s="10" t="str">
        <f t="shared" ref="L161:Q161" si="167">L16</f>
        <v>33 Protective service occupations</v>
      </c>
      <c r="M161" s="11">
        <f t="shared" si="167"/>
        <v>12.826599897856505</v>
      </c>
      <c r="N161" s="11">
        <f t="shared" si="167"/>
        <v>13.036361392774316</v>
      </c>
      <c r="O161" s="11">
        <f t="shared" si="167"/>
        <v>13.582324292715917</v>
      </c>
      <c r="P161" s="11">
        <f t="shared" si="167"/>
        <v>15.683866277028791</v>
      </c>
      <c r="Q161" s="11">
        <f t="shared" si="167"/>
        <v>17.094138563317049</v>
      </c>
      <c r="S161" s="40">
        <f t="shared" si="150"/>
        <v>1.1515424134165286</v>
      </c>
      <c r="T161" s="40">
        <f t="shared" si="151"/>
        <v>1.544921523737397</v>
      </c>
      <c r="W161" s="10" t="str">
        <f t="shared" ref="W161:AB161" si="168">W16</f>
        <v>33 Protective service occupations</v>
      </c>
      <c r="X161" s="11">
        <f t="shared" si="168"/>
        <v>3.7695718116735262</v>
      </c>
      <c r="Y161" s="11">
        <f t="shared" si="168"/>
        <v>4.4146308770540843</v>
      </c>
      <c r="Z161" s="11">
        <f t="shared" si="168"/>
        <v>4.9493120015264118</v>
      </c>
      <c r="AA161" s="11">
        <f t="shared" si="168"/>
        <v>6.5273526477006349</v>
      </c>
      <c r="AB161" s="11">
        <f t="shared" si="168"/>
        <v>8.9083112542775851</v>
      </c>
      <c r="AD161" s="40">
        <f t="shared" si="153"/>
        <v>5.5967525057988299</v>
      </c>
      <c r="AE161" s="40">
        <f t="shared" si="154"/>
        <v>3.9960162879272509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26.88607280121613</v>
      </c>
      <c r="C162" s="11">
        <f t="shared" si="146"/>
        <v>28.580760555035493</v>
      </c>
      <c r="D162" s="11">
        <f t="shared" si="146"/>
        <v>29.48860449113824</v>
      </c>
      <c r="E162" s="11">
        <f t="shared" si="146"/>
        <v>27.905340096194951</v>
      </c>
      <c r="F162" s="11">
        <f t="shared" si="146"/>
        <v>31.076502211328989</v>
      </c>
      <c r="H162" s="40">
        <f t="shared" si="147"/>
        <v>1.8650892592405155</v>
      </c>
      <c r="I162" s="40">
        <f t="shared" si="148"/>
        <v>0.35026585164052992</v>
      </c>
      <c r="L162" s="10" t="str">
        <f t="shared" ref="L162:Q162" si="169">L17</f>
        <v>34 Culture, media and sports occupations</v>
      </c>
      <c r="M162" s="11">
        <f t="shared" si="169"/>
        <v>16.197817277751398</v>
      </c>
      <c r="N162" s="11">
        <f t="shared" si="169"/>
        <v>17.418664213292999</v>
      </c>
      <c r="O162" s="11">
        <f t="shared" si="169"/>
        <v>17.780037882112065</v>
      </c>
      <c r="P162" s="11">
        <f t="shared" si="169"/>
        <v>16.8754028840725</v>
      </c>
      <c r="Q162" s="11">
        <f t="shared" si="169"/>
        <v>18.379953664809857</v>
      </c>
      <c r="S162" s="40">
        <f t="shared" si="150"/>
        <v>1.8814781438503125</v>
      </c>
      <c r="T162" s="40">
        <f t="shared" si="151"/>
        <v>0.22147312542486475</v>
      </c>
      <c r="W162" s="10" t="str">
        <f t="shared" ref="W162:AB162" si="170">W17</f>
        <v>34 Culture, media and sports occupations</v>
      </c>
      <c r="X162" s="11">
        <f t="shared" si="170"/>
        <v>10.688255523464763</v>
      </c>
      <c r="Y162" s="11">
        <f t="shared" si="170"/>
        <v>11.162096341742448</v>
      </c>
      <c r="Z162" s="11">
        <f t="shared" si="170"/>
        <v>11.708566609026242</v>
      </c>
      <c r="AA162" s="11">
        <f t="shared" si="170"/>
        <v>11.029937212122407</v>
      </c>
      <c r="AB162" s="11">
        <f t="shared" si="170"/>
        <v>12.696548546519111</v>
      </c>
      <c r="AD162" s="40">
        <f t="shared" si="153"/>
        <v>1.8402321418215628</v>
      </c>
      <c r="AE162" s="40">
        <f t="shared" si="154"/>
        <v>0.54152380720429161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95.880830691435605</v>
      </c>
      <c r="C163" s="11">
        <f t="shared" si="146"/>
        <v>103.86046657404839</v>
      </c>
      <c r="D163" s="11">
        <f t="shared" si="146"/>
        <v>106.61216952794926</v>
      </c>
      <c r="E163" s="11">
        <f t="shared" si="146"/>
        <v>102.3222793210935</v>
      </c>
      <c r="F163" s="11">
        <f t="shared" si="146"/>
        <v>107.18063426192548</v>
      </c>
      <c r="H163" s="40">
        <f t="shared" si="147"/>
        <v>2.1445027642319259</v>
      </c>
      <c r="I163" s="40">
        <f t="shared" si="148"/>
        <v>3.545905780368841E-2</v>
      </c>
      <c r="L163" s="10" t="str">
        <f t="shared" ref="L163:Q163" si="171">L18</f>
        <v>35 Business and public service associate professionals</v>
      </c>
      <c r="M163" s="11">
        <f t="shared" si="171"/>
        <v>53.262052185571804</v>
      </c>
      <c r="N163" s="11">
        <f t="shared" si="171"/>
        <v>56.173101933347525</v>
      </c>
      <c r="O163" s="11">
        <f t="shared" si="171"/>
        <v>58.13698137063998</v>
      </c>
      <c r="P163" s="11">
        <f t="shared" si="171"/>
        <v>54.040611294036232</v>
      </c>
      <c r="Q163" s="11">
        <f t="shared" si="171"/>
        <v>53.480800013928764</v>
      </c>
      <c r="S163" s="40">
        <f t="shared" si="150"/>
        <v>1.7669869725915222</v>
      </c>
      <c r="T163" s="40">
        <f t="shared" si="151"/>
        <v>-0.55498266630109594</v>
      </c>
      <c r="W163" s="10" t="str">
        <f t="shared" ref="W163:AB163" si="172">W18</f>
        <v>35 Business and public service associate professionals</v>
      </c>
      <c r="X163" s="11">
        <f t="shared" si="172"/>
        <v>42.618778505863744</v>
      </c>
      <c r="Y163" s="11">
        <f t="shared" si="172"/>
        <v>47.687364640700821</v>
      </c>
      <c r="Z163" s="11">
        <f t="shared" si="172"/>
        <v>48.47518815730939</v>
      </c>
      <c r="AA163" s="11">
        <f t="shared" si="172"/>
        <v>48.281668027057179</v>
      </c>
      <c r="AB163" s="11">
        <f t="shared" si="172"/>
        <v>53.699834247996591</v>
      </c>
      <c r="AD163" s="40">
        <f t="shared" si="153"/>
        <v>2.6085855735854757</v>
      </c>
      <c r="AE163" s="40">
        <f t="shared" si="154"/>
        <v>0.68471910328593566</v>
      </c>
    </row>
    <row r="164" spans="1:31" x14ac:dyDescent="0.2">
      <c r="A164" s="10" t="str">
        <f t="shared" si="142"/>
        <v>41 Administrative occupations</v>
      </c>
      <c r="B164" s="11">
        <f t="shared" si="142"/>
        <v>172.76022276603067</v>
      </c>
      <c r="C164" s="11">
        <f t="shared" si="146"/>
        <v>169.07101960036096</v>
      </c>
      <c r="D164" s="11">
        <f t="shared" si="146"/>
        <v>176.29493090437899</v>
      </c>
      <c r="E164" s="11">
        <f t="shared" si="146"/>
        <v>164.18836055172079</v>
      </c>
      <c r="F164" s="11">
        <f t="shared" si="146"/>
        <v>156.98165131280132</v>
      </c>
      <c r="H164" s="40">
        <f t="shared" si="147"/>
        <v>0.4058955090385119</v>
      </c>
      <c r="I164" s="40">
        <f t="shared" si="148"/>
        <v>-0.77054534999414503</v>
      </c>
      <c r="L164" s="10" t="str">
        <f t="shared" ref="L164:Q164" si="173">L19</f>
        <v>41 Administrative occupations</v>
      </c>
      <c r="M164" s="11">
        <f t="shared" si="173"/>
        <v>54.720675888713004</v>
      </c>
      <c r="N164" s="11">
        <f t="shared" si="173"/>
        <v>51.567505621252977</v>
      </c>
      <c r="O164" s="11">
        <f t="shared" si="173"/>
        <v>61.55140708588786</v>
      </c>
      <c r="P164" s="11">
        <f t="shared" si="173"/>
        <v>60.032968313576568</v>
      </c>
      <c r="Q164" s="11">
        <f t="shared" si="173"/>
        <v>66.269866631759839</v>
      </c>
      <c r="S164" s="40">
        <f t="shared" si="150"/>
        <v>2.3805142154124104</v>
      </c>
      <c r="T164" s="40">
        <f t="shared" si="151"/>
        <v>0.49363156841535361</v>
      </c>
      <c r="W164" s="10" t="str">
        <f t="shared" ref="W164:AB164" si="174">W19</f>
        <v>41 Administrative occupations</v>
      </c>
      <c r="X164" s="11">
        <f t="shared" si="174"/>
        <v>118.03954687731775</v>
      </c>
      <c r="Y164" s="11">
        <f t="shared" si="174"/>
        <v>117.50351397910778</v>
      </c>
      <c r="Z164" s="11">
        <f t="shared" si="174"/>
        <v>114.74352381849104</v>
      </c>
      <c r="AA164" s="11">
        <f t="shared" si="174"/>
        <v>104.1553922381441</v>
      </c>
      <c r="AB164" s="11">
        <f t="shared" si="174"/>
        <v>90.711784681041323</v>
      </c>
      <c r="AD164" s="40">
        <f t="shared" si="153"/>
        <v>-0.5648049715074599</v>
      </c>
      <c r="AE164" s="40">
        <f t="shared" si="154"/>
        <v>-1.5545378988064518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39.299164972254204</v>
      </c>
      <c r="C165" s="11">
        <f t="shared" si="146"/>
        <v>35.444444064545948</v>
      </c>
      <c r="D165" s="11">
        <f t="shared" si="146"/>
        <v>34.560532458272817</v>
      </c>
      <c r="E165" s="11">
        <f t="shared" si="146"/>
        <v>36.368531456336378</v>
      </c>
      <c r="F165" s="11">
        <f t="shared" si="146"/>
        <v>24.965926863597208</v>
      </c>
      <c r="H165" s="40">
        <f t="shared" si="147"/>
        <v>-2.5370796192845879</v>
      </c>
      <c r="I165" s="40">
        <f t="shared" si="148"/>
        <v>-2.1446702825286268</v>
      </c>
      <c r="L165" s="10" t="str">
        <f t="shared" ref="L165:Q165" si="175">L20</f>
        <v>42 Secretarial and related occupations</v>
      </c>
      <c r="M165" s="11">
        <f t="shared" si="175"/>
        <v>3.450253440856855</v>
      </c>
      <c r="N165" s="11">
        <f t="shared" si="175"/>
        <v>2.5986734405512588</v>
      </c>
      <c r="O165" s="11">
        <f t="shared" si="175"/>
        <v>2.6162813513046985</v>
      </c>
      <c r="P165" s="11">
        <f t="shared" si="175"/>
        <v>3.3474804346909717</v>
      </c>
      <c r="Q165" s="11">
        <f t="shared" si="175"/>
        <v>4.0544464886983738</v>
      </c>
      <c r="S165" s="40">
        <f>IF(O$151-M$151 &lt;&gt; 0,(EXP(LN(O165/M165)/(O$151-M$151))-1)*100,0)</f>
        <v>-5.3835412297831624</v>
      </c>
      <c r="T165" s="40">
        <f t="shared" si="151"/>
        <v>2.9634632195087773</v>
      </c>
      <c r="W165" s="10" t="str">
        <f t="shared" ref="W165:AB165" si="176">W20</f>
        <v>42 Secretarial and related occupations</v>
      </c>
      <c r="X165" s="11">
        <f t="shared" si="176"/>
        <v>35.84891153139737</v>
      </c>
      <c r="Y165" s="11">
        <f t="shared" si="176"/>
        <v>32.845770623994653</v>
      </c>
      <c r="Z165" s="11">
        <f t="shared" si="176"/>
        <v>31.944251106968167</v>
      </c>
      <c r="AA165" s="11">
        <f t="shared" si="176"/>
        <v>33.021051021645434</v>
      </c>
      <c r="AB165" s="11">
        <f t="shared" si="176"/>
        <v>20.911480374898829</v>
      </c>
      <c r="AD165" s="40">
        <f t="shared" si="153"/>
        <v>-2.2800249433481357</v>
      </c>
      <c r="AE165" s="40">
        <f t="shared" si="154"/>
        <v>-2.7851065513387785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15.633452399827814</v>
      </c>
      <c r="C166" s="11">
        <f t="shared" si="146"/>
        <v>13.860322645639624</v>
      </c>
      <c r="D166" s="11">
        <f t="shared" si="146"/>
        <v>11.649214200970073</v>
      </c>
      <c r="E166" s="11">
        <f t="shared" si="146"/>
        <v>12.087357465985662</v>
      </c>
      <c r="F166" s="11">
        <f t="shared" si="146"/>
        <v>13.377495045573635</v>
      </c>
      <c r="H166" s="40">
        <f t="shared" si="147"/>
        <v>-5.7137534823310077</v>
      </c>
      <c r="I166" s="40">
        <f t="shared" si="148"/>
        <v>0.92649963827704518</v>
      </c>
      <c r="L166" s="10" t="str">
        <f t="shared" ref="L166:Q166" si="177">L21</f>
        <v>51 Skilled agricultural and related trades</v>
      </c>
      <c r="M166" s="11">
        <f t="shared" si="177"/>
        <v>13.404826424981005</v>
      </c>
      <c r="N166" s="11">
        <f t="shared" si="177"/>
        <v>11.679874447682316</v>
      </c>
      <c r="O166" s="11">
        <f t="shared" si="177"/>
        <v>9.4556693890802279</v>
      </c>
      <c r="P166" s="11">
        <f t="shared" si="177"/>
        <v>9.5955386294741043</v>
      </c>
      <c r="Q166" s="11">
        <f t="shared" si="177"/>
        <v>10.420341125038298</v>
      </c>
      <c r="S166" s="40">
        <f t="shared" si="150"/>
        <v>-6.7419743505183209</v>
      </c>
      <c r="T166" s="40">
        <f t="shared" si="151"/>
        <v>0.64973686690623644</v>
      </c>
      <c r="W166" s="10" t="str">
        <f t="shared" ref="W166:AB166" si="178">W21</f>
        <v>51 Skilled agricultural and related trades</v>
      </c>
      <c r="X166" s="11">
        <f t="shared" si="178"/>
        <v>2.2286259748468309</v>
      </c>
      <c r="Y166" s="11">
        <f t="shared" si="178"/>
        <v>2.1804481979573125</v>
      </c>
      <c r="Z166" s="11">
        <f t="shared" si="178"/>
        <v>2.1935448118898671</v>
      </c>
      <c r="AA166" s="11">
        <f t="shared" si="178"/>
        <v>2.4918188365115341</v>
      </c>
      <c r="AB166" s="11">
        <f t="shared" si="178"/>
        <v>2.9571539205353385</v>
      </c>
      <c r="AD166" s="40">
        <f t="shared" si="153"/>
        <v>-0.31682444830006817</v>
      </c>
      <c r="AE166" s="40">
        <f t="shared" si="154"/>
        <v>2.0113499143474156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82.603521847802156</v>
      </c>
      <c r="C167" s="11">
        <f t="shared" si="146"/>
        <v>84.624727793848237</v>
      </c>
      <c r="D167" s="11">
        <f t="shared" si="146"/>
        <v>70.03056740270614</v>
      </c>
      <c r="E167" s="11">
        <f t="shared" si="146"/>
        <v>68.762726563361895</v>
      </c>
      <c r="F167" s="11">
        <f t="shared" si="146"/>
        <v>64.259822470670713</v>
      </c>
      <c r="H167" s="40">
        <f t="shared" si="147"/>
        <v>-3.2484756471289011</v>
      </c>
      <c r="I167" s="40">
        <f t="shared" si="148"/>
        <v>-0.57167457244942099</v>
      </c>
      <c r="L167" s="10" t="str">
        <f t="shared" ref="L167:Q167" si="179">L22</f>
        <v>52 Skilled metal, electrical and electronic trades</v>
      </c>
      <c r="M167" s="11">
        <f t="shared" si="179"/>
        <v>81.482019504272373</v>
      </c>
      <c r="N167" s="11">
        <f t="shared" si="179"/>
        <v>82.746924318568489</v>
      </c>
      <c r="O167" s="11">
        <f t="shared" si="179"/>
        <v>68.554592646431971</v>
      </c>
      <c r="P167" s="11">
        <f t="shared" si="179"/>
        <v>65.5846871343674</v>
      </c>
      <c r="Q167" s="11">
        <f t="shared" si="179"/>
        <v>60.33771440246867</v>
      </c>
      <c r="S167" s="40">
        <f t="shared" si="150"/>
        <v>-3.3960345211575649</v>
      </c>
      <c r="T167" s="40">
        <f t="shared" si="151"/>
        <v>-0.84754158554862791</v>
      </c>
      <c r="W167" s="10" t="str">
        <f t="shared" ref="W167:AB167" si="180">W22</f>
        <v>52 Skilled metal, electrical and electronic trades</v>
      </c>
      <c r="X167" s="11">
        <f t="shared" si="180"/>
        <v>1.1215023435297051</v>
      </c>
      <c r="Y167" s="11">
        <f t="shared" si="180"/>
        <v>1.8778034752796933</v>
      </c>
      <c r="Z167" s="11">
        <f t="shared" si="180"/>
        <v>1.4759747562741858</v>
      </c>
      <c r="AA167" s="11">
        <f t="shared" si="180"/>
        <v>3.178039428994536</v>
      </c>
      <c r="AB167" s="11">
        <f t="shared" si="180"/>
        <v>3.9221080682020317</v>
      </c>
      <c r="AD167" s="40">
        <f t="shared" si="153"/>
        <v>5.6466545031418791</v>
      </c>
      <c r="AE167" s="40">
        <f t="shared" si="154"/>
        <v>6.7323426385770047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56.899438998929455</v>
      </c>
      <c r="C168" s="11">
        <f t="shared" si="146"/>
        <v>64.675061016869549</v>
      </c>
      <c r="D168" s="11">
        <f t="shared" si="146"/>
        <v>53.375525984465952</v>
      </c>
      <c r="E168" s="11">
        <f t="shared" si="146"/>
        <v>54.278415085428627</v>
      </c>
      <c r="F168" s="11">
        <f t="shared" si="146"/>
        <v>47.913026188349534</v>
      </c>
      <c r="H168" s="40">
        <f t="shared" si="147"/>
        <v>-1.2705229482946945</v>
      </c>
      <c r="I168" s="40">
        <f t="shared" si="148"/>
        <v>-0.71718197471510869</v>
      </c>
      <c r="L168" s="10" t="str">
        <f t="shared" ref="L168:Q168" si="181">L23</f>
        <v>53 Skilled construction and building trades</v>
      </c>
      <c r="M168" s="11">
        <f t="shared" si="181"/>
        <v>56.153986534489384</v>
      </c>
      <c r="N168" s="11">
        <f t="shared" si="181"/>
        <v>63.961894847818776</v>
      </c>
      <c r="O168" s="11">
        <f t="shared" si="181"/>
        <v>52.51149378498986</v>
      </c>
      <c r="P168" s="11">
        <f t="shared" si="181"/>
        <v>53.366536532543279</v>
      </c>
      <c r="Q168" s="11">
        <f t="shared" si="181"/>
        <v>46.871618982827769</v>
      </c>
      <c r="S168" s="40">
        <f t="shared" si="150"/>
        <v>-1.3323565299261375</v>
      </c>
      <c r="T168" s="40">
        <f t="shared" si="151"/>
        <v>-0.7546032752449805</v>
      </c>
      <c r="W168" s="10" t="str">
        <f t="shared" ref="W168:AB168" si="182">W23</f>
        <v>53 Skilled construction and building trades</v>
      </c>
      <c r="X168" s="11">
        <f t="shared" si="182"/>
        <v>0.74545246444009106</v>
      </c>
      <c r="Y168" s="11">
        <f t="shared" si="182"/>
        <v>0.71316616905086061</v>
      </c>
      <c r="Z168" s="11">
        <f t="shared" si="182"/>
        <v>0.86403219947608934</v>
      </c>
      <c r="AA168" s="11">
        <f t="shared" si="182"/>
        <v>0.91187855288536845</v>
      </c>
      <c r="AB168" s="11">
        <f t="shared" si="182"/>
        <v>1.0414072055218169</v>
      </c>
      <c r="AD168" s="40">
        <f t="shared" si="153"/>
        <v>2.9963879762907153</v>
      </c>
      <c r="AE168" s="40">
        <f t="shared" si="154"/>
        <v>1.2525672180401903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31.868997400917642</v>
      </c>
      <c r="C169" s="11">
        <f t="shared" si="146"/>
        <v>28.267126561554651</v>
      </c>
      <c r="D169" s="11">
        <f t="shared" si="146"/>
        <v>28.276804800187421</v>
      </c>
      <c r="E169" s="11">
        <f t="shared" si="146"/>
        <v>27.129494570635675</v>
      </c>
      <c r="F169" s="11">
        <f t="shared" si="146"/>
        <v>26.136623431063093</v>
      </c>
      <c r="H169" s="40">
        <f t="shared" si="147"/>
        <v>-2.363458667481011</v>
      </c>
      <c r="I169" s="40">
        <f t="shared" si="148"/>
        <v>-0.52332136327136736</v>
      </c>
      <c r="L169" s="10" t="str">
        <f t="shared" ref="L169:Q169" si="183">L24</f>
        <v>54 Textiles, printing and other skilled trades</v>
      </c>
      <c r="M169" s="11">
        <f t="shared" si="183"/>
        <v>20.498692954523882</v>
      </c>
      <c r="N169" s="11">
        <f t="shared" si="183"/>
        <v>18.021587721435409</v>
      </c>
      <c r="O169" s="11">
        <f t="shared" si="183"/>
        <v>16.443709297585485</v>
      </c>
      <c r="P169" s="11">
        <f t="shared" si="183"/>
        <v>15.417782123456226</v>
      </c>
      <c r="Q169" s="11">
        <f t="shared" si="183"/>
        <v>14.331196786297312</v>
      </c>
      <c r="S169" s="40">
        <f t="shared" si="150"/>
        <v>-4.3126066416081184</v>
      </c>
      <c r="T169" s="40">
        <f t="shared" si="151"/>
        <v>-0.91250606868780171</v>
      </c>
      <c r="W169" s="10" t="str">
        <f t="shared" ref="W169:AB169" si="184">W24</f>
        <v>54 Textiles, printing and other skilled trades</v>
      </c>
      <c r="X169" s="11">
        <f t="shared" si="184"/>
        <v>11.370304446393774</v>
      </c>
      <c r="Y169" s="11">
        <f t="shared" si="184"/>
        <v>10.24553884011922</v>
      </c>
      <c r="Z169" s="11">
        <f t="shared" si="184"/>
        <v>11.833095502601951</v>
      </c>
      <c r="AA169" s="11">
        <f t="shared" si="184"/>
        <v>11.71171244717946</v>
      </c>
      <c r="AB169" s="11">
        <f t="shared" si="184"/>
        <v>11.805426644765793</v>
      </c>
      <c r="AD169" s="40">
        <f t="shared" si="153"/>
        <v>0.80109625236617354</v>
      </c>
      <c r="AE169" s="40">
        <f t="shared" si="154"/>
        <v>-1.5605437779009357E-2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128.76241342771939</v>
      </c>
      <c r="C170" s="11">
        <f t="shared" si="146"/>
        <v>137.3133720560013</v>
      </c>
      <c r="D170" s="11">
        <f t="shared" si="146"/>
        <v>132.87245474046961</v>
      </c>
      <c r="E170" s="11">
        <f t="shared" si="146"/>
        <v>144.50754971539004</v>
      </c>
      <c r="F170" s="11">
        <f t="shared" si="146"/>
        <v>159.5835416397299</v>
      </c>
      <c r="H170" s="40">
        <f t="shared" si="147"/>
        <v>0.63039329362748475</v>
      </c>
      <c r="I170" s="40">
        <f t="shared" si="148"/>
        <v>1.2286727593316726</v>
      </c>
      <c r="L170" s="10" t="str">
        <f t="shared" ref="L170:Q170" si="185">L25</f>
        <v>61 Caring personal service occupations</v>
      </c>
      <c r="M170" s="11">
        <f t="shared" si="185"/>
        <v>14.086212892187454</v>
      </c>
      <c r="N170" s="11">
        <f t="shared" si="185"/>
        <v>15.06012529192842</v>
      </c>
      <c r="O170" s="11">
        <f t="shared" si="185"/>
        <v>14.423257589438908</v>
      </c>
      <c r="P170" s="11">
        <f t="shared" si="185"/>
        <v>17.769042617412055</v>
      </c>
      <c r="Q170" s="11">
        <f t="shared" si="185"/>
        <v>20.407057853706927</v>
      </c>
      <c r="S170" s="40">
        <f t="shared" si="150"/>
        <v>0.47403006692701144</v>
      </c>
      <c r="T170" s="40">
        <f t="shared" si="151"/>
        <v>2.3405631398969673</v>
      </c>
      <c r="W170" s="10" t="str">
        <f t="shared" ref="W170:AB170" si="186">W25</f>
        <v>61 Caring personal service occupations</v>
      </c>
      <c r="X170" s="11">
        <f t="shared" si="186"/>
        <v>114.67620053553208</v>
      </c>
      <c r="Y170" s="11">
        <f t="shared" si="186"/>
        <v>122.25324676407313</v>
      </c>
      <c r="Z170" s="11">
        <f t="shared" si="186"/>
        <v>118.4491971510306</v>
      </c>
      <c r="AA170" s="11">
        <f t="shared" si="186"/>
        <v>126.73850709797811</v>
      </c>
      <c r="AB170" s="11">
        <f t="shared" si="186"/>
        <v>139.17648378602297</v>
      </c>
      <c r="AD170" s="40">
        <f t="shared" si="153"/>
        <v>0.6495332403783971</v>
      </c>
      <c r="AE170" s="40">
        <f t="shared" si="154"/>
        <v>1.080857126360657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37.802675228286056</v>
      </c>
      <c r="C171" s="11">
        <f t="shared" si="146"/>
        <v>36.158254348237037</v>
      </c>
      <c r="D171" s="11">
        <f t="shared" si="146"/>
        <v>32.988591510431569</v>
      </c>
      <c r="E171" s="11">
        <f t="shared" si="146"/>
        <v>33.566810793759579</v>
      </c>
      <c r="F171" s="11">
        <f t="shared" si="146"/>
        <v>34.581780232515825</v>
      </c>
      <c r="H171" s="40">
        <f t="shared" si="147"/>
        <v>-2.6875856641107032</v>
      </c>
      <c r="I171" s="40">
        <f t="shared" si="148"/>
        <v>0.31492933442451854</v>
      </c>
      <c r="L171" s="10" t="str">
        <f t="shared" ref="L171:Q171" si="187">L26</f>
        <v>62 Leisure, travel and related personal service occupations</v>
      </c>
      <c r="M171" s="11">
        <f t="shared" si="187"/>
        <v>10.149572595378947</v>
      </c>
      <c r="N171" s="11">
        <f t="shared" si="187"/>
        <v>10.50829554018595</v>
      </c>
      <c r="O171" s="11">
        <f t="shared" si="187"/>
        <v>9.9721924701411258</v>
      </c>
      <c r="P171" s="11">
        <f t="shared" si="187"/>
        <v>10.253517665935236</v>
      </c>
      <c r="Q171" s="11">
        <f t="shared" si="187"/>
        <v>10.818526155028851</v>
      </c>
      <c r="S171" s="40">
        <f t="shared" si="150"/>
        <v>-0.35200160147532689</v>
      </c>
      <c r="T171" s="40">
        <f t="shared" si="151"/>
        <v>0.54454114974156198</v>
      </c>
      <c r="W171" s="10" t="str">
        <f t="shared" ref="W171:AB171" si="188">W26</f>
        <v>62 Leisure, travel and related personal service occupations</v>
      </c>
      <c r="X171" s="11">
        <f t="shared" si="188"/>
        <v>27.653102632907125</v>
      </c>
      <c r="Y171" s="11">
        <f t="shared" si="188"/>
        <v>25.64995880805105</v>
      </c>
      <c r="Z171" s="11">
        <f t="shared" si="188"/>
        <v>23.016399040290448</v>
      </c>
      <c r="AA171" s="11">
        <f t="shared" si="188"/>
        <v>23.313293127824345</v>
      </c>
      <c r="AB171" s="11">
        <f t="shared" si="188"/>
        <v>23.763254077486977</v>
      </c>
      <c r="AD171" s="40">
        <f t="shared" si="153"/>
        <v>-3.6040689032620254</v>
      </c>
      <c r="AE171" s="40">
        <f t="shared" si="154"/>
        <v>0.21311662216596527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1.5963480185983547</v>
      </c>
      <c r="C172" s="11">
        <f t="shared" si="146"/>
        <v>1.4227633772338655</v>
      </c>
      <c r="D172" s="11">
        <f t="shared" si="146"/>
        <v>1.7647217851406292</v>
      </c>
      <c r="E172" s="11">
        <f t="shared" si="146"/>
        <v>1.4735262890489211</v>
      </c>
      <c r="F172" s="11">
        <f t="shared" si="146"/>
        <v>1.6233622169730049</v>
      </c>
      <c r="H172" s="40">
        <f t="shared" si="147"/>
        <v>2.025735411165952</v>
      </c>
      <c r="I172" s="40">
        <f t="shared" si="148"/>
        <v>-0.55507777250433099</v>
      </c>
      <c r="L172" s="10" t="str">
        <f t="shared" ref="L172:Q172" si="189">L27</f>
        <v>63 Community and civil enforcement occupations</v>
      </c>
      <c r="M172" s="11">
        <f t="shared" si="189"/>
        <v>1.2288264291196502</v>
      </c>
      <c r="N172" s="11">
        <f t="shared" si="189"/>
        <v>0.95326669568651634</v>
      </c>
      <c r="O172" s="11">
        <f t="shared" si="189"/>
        <v>1.3544740653938743</v>
      </c>
      <c r="P172" s="11">
        <f t="shared" si="189"/>
        <v>0.93366590777530689</v>
      </c>
      <c r="Q172" s="11">
        <f t="shared" si="189"/>
        <v>1.0752843584613176</v>
      </c>
      <c r="S172" s="40">
        <f t="shared" si="150"/>
        <v>1.9661519730204136</v>
      </c>
      <c r="T172" s="40">
        <f t="shared" si="151"/>
        <v>-1.5270740736903599</v>
      </c>
      <c r="W172" s="10" t="str">
        <f t="shared" ref="W172:AB172" si="190">W27</f>
        <v>63 Community and civil enforcement occupations</v>
      </c>
      <c r="X172" s="11">
        <f t="shared" si="190"/>
        <v>0.36752158947870422</v>
      </c>
      <c r="Y172" s="11">
        <f t="shared" si="190"/>
        <v>0.46949668154734864</v>
      </c>
      <c r="Z172" s="11">
        <f t="shared" si="190"/>
        <v>0.41024771974675417</v>
      </c>
      <c r="AA172" s="11">
        <f t="shared" si="190"/>
        <v>0.53986038127361669</v>
      </c>
      <c r="AB172" s="11">
        <f t="shared" si="190"/>
        <v>0.54807785851168644</v>
      </c>
      <c r="AD172" s="40">
        <f t="shared" si="153"/>
        <v>2.2239513124163057</v>
      </c>
      <c r="AE172" s="40">
        <f t="shared" si="154"/>
        <v>1.9498064120579972</v>
      </c>
    </row>
    <row r="173" spans="1:31" x14ac:dyDescent="0.2">
      <c r="A173" s="10" t="str">
        <f t="shared" si="142"/>
        <v>71 Sales occupations</v>
      </c>
      <c r="B173" s="11">
        <f t="shared" si="142"/>
        <v>106.03309779114257</v>
      </c>
      <c r="C173" s="11">
        <f t="shared" si="146"/>
        <v>99.352008129088176</v>
      </c>
      <c r="D173" s="11">
        <f t="shared" si="146"/>
        <v>97.029890430374451</v>
      </c>
      <c r="E173" s="11">
        <f t="shared" si="146"/>
        <v>89.533836381990398</v>
      </c>
      <c r="F173" s="11">
        <f t="shared" si="146"/>
        <v>84.81407391797498</v>
      </c>
      <c r="H173" s="40">
        <f t="shared" si="147"/>
        <v>-1.7589901060506619</v>
      </c>
      <c r="I173" s="40">
        <f t="shared" si="148"/>
        <v>-0.89303907049932407</v>
      </c>
      <c r="L173" s="10" t="str">
        <f t="shared" ref="L173:Q173" si="191">L28</f>
        <v>71 Sales occupations</v>
      </c>
      <c r="M173" s="11">
        <f t="shared" si="191"/>
        <v>42.896930434053452</v>
      </c>
      <c r="N173" s="11">
        <f t="shared" si="191"/>
        <v>43.07833742088409</v>
      </c>
      <c r="O173" s="11">
        <f t="shared" si="191"/>
        <v>42.236285478595221</v>
      </c>
      <c r="P173" s="11">
        <f t="shared" si="191"/>
        <v>39.543408054134915</v>
      </c>
      <c r="Q173" s="11">
        <f t="shared" si="191"/>
        <v>37.901802229175516</v>
      </c>
      <c r="S173" s="40">
        <f t="shared" si="150"/>
        <v>-0.30993021501977136</v>
      </c>
      <c r="T173" s="40">
        <f t="shared" si="151"/>
        <v>-0.71927431016178822</v>
      </c>
      <c r="W173" s="10" t="str">
        <f t="shared" ref="W173:AB173" si="192">W28</f>
        <v>71 Sales occupations</v>
      </c>
      <c r="X173" s="11">
        <f t="shared" si="192"/>
        <v>63.136167357088965</v>
      </c>
      <c r="Y173" s="11">
        <f t="shared" si="192"/>
        <v>56.273670708204087</v>
      </c>
      <c r="Z173" s="11">
        <f t="shared" si="192"/>
        <v>54.793604951779244</v>
      </c>
      <c r="AA173" s="11">
        <f t="shared" si="192"/>
        <v>49.990428327855462</v>
      </c>
      <c r="AB173" s="11">
        <f t="shared" si="192"/>
        <v>46.912271688799557</v>
      </c>
      <c r="AD173" s="40">
        <f t="shared" si="153"/>
        <v>-2.7946133919037108</v>
      </c>
      <c r="AE173" s="40">
        <f t="shared" si="154"/>
        <v>-1.0299538818686615</v>
      </c>
    </row>
    <row r="174" spans="1:31" x14ac:dyDescent="0.2">
      <c r="A174" s="10" t="str">
        <f t="shared" si="142"/>
        <v>72 Customer service occupations</v>
      </c>
      <c r="B174" s="11">
        <f t="shared" si="142"/>
        <v>31.05047253693132</v>
      </c>
      <c r="C174" s="11">
        <f t="shared" si="146"/>
        <v>34.225444291397011</v>
      </c>
      <c r="D174" s="11">
        <f t="shared" si="146"/>
        <v>35.074335830452625</v>
      </c>
      <c r="E174" s="11">
        <f t="shared" si="146"/>
        <v>45.774066175542366</v>
      </c>
      <c r="F174" s="11">
        <f t="shared" si="146"/>
        <v>52.883253815713658</v>
      </c>
      <c r="H174" s="40">
        <f t="shared" si="147"/>
        <v>2.4670536025787504</v>
      </c>
      <c r="I174" s="40">
        <f t="shared" si="148"/>
        <v>2.7752592240012808</v>
      </c>
      <c r="L174" s="10" t="str">
        <f t="shared" ref="L174:Q174" si="193">L29</f>
        <v>72 Customer service occupations</v>
      </c>
      <c r="M174" s="11">
        <f t="shared" si="193"/>
        <v>13.539733145896912</v>
      </c>
      <c r="N174" s="11">
        <f t="shared" si="193"/>
        <v>13.016124180983425</v>
      </c>
      <c r="O174" s="11">
        <f t="shared" si="193"/>
        <v>14.918220634218764</v>
      </c>
      <c r="P174" s="11">
        <f t="shared" si="193"/>
        <v>21.023483807319383</v>
      </c>
      <c r="Q174" s="11">
        <f t="shared" si="193"/>
        <v>24.64328712200135</v>
      </c>
      <c r="S174" s="40">
        <f t="shared" si="150"/>
        <v>1.9580179353858584</v>
      </c>
      <c r="T174" s="40">
        <f t="shared" si="151"/>
        <v>3.4027543864249443</v>
      </c>
      <c r="W174" s="10" t="str">
        <f t="shared" ref="W174:AB174" si="194">W29</f>
        <v>72 Customer service occupations</v>
      </c>
      <c r="X174" s="11">
        <f t="shared" si="194"/>
        <v>17.510739391034395</v>
      </c>
      <c r="Y174" s="11">
        <f t="shared" si="194"/>
        <v>21.209320110413596</v>
      </c>
      <c r="Z174" s="11">
        <f t="shared" si="194"/>
        <v>20.156115196233873</v>
      </c>
      <c r="AA174" s="11">
        <f t="shared" si="194"/>
        <v>24.750582368222954</v>
      </c>
      <c r="AB174" s="11">
        <f t="shared" si="194"/>
        <v>28.239966693712329</v>
      </c>
      <c r="AD174" s="40">
        <f t="shared" si="153"/>
        <v>2.8538302729470333</v>
      </c>
      <c r="AE174" s="40">
        <f>IF(AB$151-Z$151 &lt;&gt; 0,(EXP(LN(AB174/Z174)/(AB$151-Z$151))-1)*100,0)</f>
        <v>2.2736659320855335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64.558561655457552</v>
      </c>
      <c r="C175" s="11">
        <f t="shared" si="146"/>
        <v>62.473375588207453</v>
      </c>
      <c r="D175" s="11">
        <f t="shared" si="146"/>
        <v>52.657702898153566</v>
      </c>
      <c r="E175" s="11">
        <f t="shared" si="146"/>
        <v>64.050502888890108</v>
      </c>
      <c r="F175" s="11">
        <f t="shared" si="146"/>
        <v>63.278153097288531</v>
      </c>
      <c r="H175" s="40">
        <f t="shared" si="147"/>
        <v>-3.9932843766594006</v>
      </c>
      <c r="I175" s="40">
        <f t="shared" si="148"/>
        <v>1.232382717411129</v>
      </c>
      <c r="L175" s="10" t="str">
        <f t="shared" ref="L175:Q175" si="195">L30</f>
        <v>81 Process, plant and machine operatives</v>
      </c>
      <c r="M175" s="11">
        <f t="shared" si="195"/>
        <v>52.054779242643654</v>
      </c>
      <c r="N175" s="11">
        <f t="shared" si="195"/>
        <v>48.963554509541531</v>
      </c>
      <c r="O175" s="11">
        <f t="shared" si="195"/>
        <v>41.012375068977221</v>
      </c>
      <c r="P175" s="11">
        <f t="shared" si="195"/>
        <v>49.087325160600408</v>
      </c>
      <c r="Q175" s="11">
        <f t="shared" si="195"/>
        <v>47.538345959724019</v>
      </c>
      <c r="S175" s="40">
        <f t="shared" si="150"/>
        <v>-4.6565501149668069</v>
      </c>
      <c r="T175" s="40">
        <f t="shared" si="151"/>
        <v>0.98928011794876536</v>
      </c>
      <c r="W175" s="10" t="str">
        <f t="shared" ref="W175:AB175" si="196">W30</f>
        <v>81 Process, plant and machine operatives</v>
      </c>
      <c r="X175" s="11">
        <f t="shared" si="196"/>
        <v>12.503782412813944</v>
      </c>
      <c r="Y175" s="11">
        <f t="shared" si="196"/>
        <v>13.509821078665963</v>
      </c>
      <c r="Z175" s="11">
        <f t="shared" si="196"/>
        <v>11.645327829176388</v>
      </c>
      <c r="AA175" s="11">
        <f t="shared" si="196"/>
        <v>14.963177728289754</v>
      </c>
      <c r="AB175" s="11">
        <f t="shared" si="196"/>
        <v>15.73980713756457</v>
      </c>
      <c r="AD175" s="40">
        <f t="shared" si="153"/>
        <v>-1.4124526853933506</v>
      </c>
      <c r="AE175" s="40">
        <f t="shared" si="154"/>
        <v>2.0288940657378296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74.678607341184431</v>
      </c>
      <c r="C176" s="11">
        <f t="shared" si="146"/>
        <v>81.792800946397207</v>
      </c>
      <c r="D176" s="11">
        <f t="shared" si="146"/>
        <v>72.448011015970366</v>
      </c>
      <c r="E176" s="11">
        <f t="shared" si="146"/>
        <v>79.08053817889683</v>
      </c>
      <c r="F176" s="11">
        <f t="shared" si="146"/>
        <v>80.564487734276156</v>
      </c>
      <c r="H176" s="40">
        <f t="shared" si="147"/>
        <v>-0.60465366640449769</v>
      </c>
      <c r="I176" s="40">
        <f t="shared" si="148"/>
        <v>0.71043663463363771</v>
      </c>
      <c r="L176" s="10" t="str">
        <f t="shared" ref="L176:Q176" si="197">L31</f>
        <v>82 Transport and mobile machine drivers and operatives</v>
      </c>
      <c r="M176" s="11">
        <f t="shared" si="197"/>
        <v>71.166586835439318</v>
      </c>
      <c r="N176" s="11">
        <f t="shared" si="197"/>
        <v>77.921563074060728</v>
      </c>
      <c r="O176" s="11">
        <f t="shared" si="197"/>
        <v>69.176206168460496</v>
      </c>
      <c r="P176" s="11">
        <f t="shared" si="197"/>
        <v>74.058289188356298</v>
      </c>
      <c r="Q176" s="11">
        <f t="shared" si="197"/>
        <v>74.730320944014125</v>
      </c>
      <c r="S176" s="40">
        <f t="shared" si="150"/>
        <v>-0.56572293190669809</v>
      </c>
      <c r="T176" s="40">
        <f t="shared" si="151"/>
        <v>0.51618735096983226</v>
      </c>
      <c r="W176" s="10" t="str">
        <f t="shared" ref="W176:AB176" si="198">W31</f>
        <v>82 Transport and mobile machine drivers and operatives</v>
      </c>
      <c r="X176" s="11">
        <f t="shared" si="198"/>
        <v>3.5120205057451455</v>
      </c>
      <c r="Y176" s="11">
        <f t="shared" si="198"/>
        <v>3.8712378723364425</v>
      </c>
      <c r="Z176" s="11">
        <f t="shared" si="198"/>
        <v>3.2718048475097281</v>
      </c>
      <c r="AA176" s="11">
        <f t="shared" si="198"/>
        <v>5.0222489905406293</v>
      </c>
      <c r="AB176" s="11">
        <f t="shared" si="198"/>
        <v>5.8341667902618521</v>
      </c>
      <c r="AD176" s="40">
        <f t="shared" si="153"/>
        <v>-1.4070026949192127</v>
      </c>
      <c r="AE176" s="40">
        <f t="shared" si="154"/>
        <v>3.931237068290816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34.971900151447365</v>
      </c>
      <c r="C177" s="11">
        <f t="shared" si="146"/>
        <v>31.375854209207485</v>
      </c>
      <c r="D177" s="11">
        <f t="shared" si="146"/>
        <v>27.445465274232749</v>
      </c>
      <c r="E177" s="11">
        <f t="shared" si="146"/>
        <v>23.480885142428576</v>
      </c>
      <c r="F177" s="11">
        <f t="shared" si="146"/>
        <v>22.369915544417388</v>
      </c>
      <c r="H177" s="40">
        <f t="shared" si="147"/>
        <v>-4.7312924248267274</v>
      </c>
      <c r="I177" s="40">
        <f t="shared" si="148"/>
        <v>-1.3539765140785809</v>
      </c>
      <c r="L177" s="10" t="str">
        <f t="shared" ref="L177:Q178" si="199">L32</f>
        <v>91 Elementary trades and related occupations</v>
      </c>
      <c r="M177" s="11">
        <f t="shared" si="199"/>
        <v>26.524555553064157</v>
      </c>
      <c r="N177" s="11">
        <f t="shared" si="199"/>
        <v>23.887710554791948</v>
      </c>
      <c r="O177" s="11">
        <f t="shared" si="199"/>
        <v>21.496789626203778</v>
      </c>
      <c r="P177" s="11">
        <f t="shared" si="199"/>
        <v>18.285686743924245</v>
      </c>
      <c r="Q177" s="11">
        <f t="shared" si="199"/>
        <v>17.417461080736121</v>
      </c>
      <c r="S177" s="40">
        <f t="shared" si="150"/>
        <v>-4.1162307335803172</v>
      </c>
      <c r="T177" s="40">
        <f t="shared" si="151"/>
        <v>-1.3930749154929978</v>
      </c>
      <c r="W177" s="10" t="str">
        <f t="shared" ref="W177:AB178" si="200">W32</f>
        <v>91 Elementary trades and related occupations</v>
      </c>
      <c r="X177" s="11">
        <f t="shared" si="200"/>
        <v>8.4473445983831752</v>
      </c>
      <c r="Y177" s="11">
        <f t="shared" si="200"/>
        <v>7.4881436544155049</v>
      </c>
      <c r="Z177" s="11">
        <f t="shared" si="200"/>
        <v>5.9486756480289804</v>
      </c>
      <c r="AA177" s="11">
        <f t="shared" si="200"/>
        <v>5.1951983985043508</v>
      </c>
      <c r="AB177" s="11">
        <f t="shared" si="200"/>
        <v>4.9524544636812458</v>
      </c>
      <c r="AD177" s="40">
        <f t="shared" si="153"/>
        <v>-6.7733634959905693</v>
      </c>
      <c r="AE177" s="40">
        <f t="shared" si="154"/>
        <v>-1.2144671545326502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158.32656659771354</v>
      </c>
      <c r="C178" s="11">
        <f t="shared" si="146"/>
        <v>161.45180963675131</v>
      </c>
      <c r="D178" s="11">
        <f t="shared" si="146"/>
        <v>145.02305311420466</v>
      </c>
      <c r="E178" s="11">
        <f t="shared" si="146"/>
        <v>148.20300079209477</v>
      </c>
      <c r="F178" s="11">
        <f t="shared" si="146"/>
        <v>141.33157751957435</v>
      </c>
      <c r="H178" s="40">
        <f>IF(D$151-B$151 &lt;&gt; 0,(EXP(LN(D178/B178)/(D$151-B$151))-1)*100,0)</f>
        <v>-1.7400248432638099</v>
      </c>
      <c r="I178" s="40">
        <f t="shared" ref="I178" si="201">IF(F$151-D$151 &lt;&gt; 0,(EXP(LN(F178/D178)/(F$151-D$151))-1)*100,0)</f>
        <v>-0.17174550500576036</v>
      </c>
      <c r="L178" s="10" t="str">
        <f t="shared" si="199"/>
        <v>92 Elementary administration and service occupations</v>
      </c>
      <c r="M178" s="11">
        <f t="shared" si="199"/>
        <v>79.962168807513947</v>
      </c>
      <c r="N178" s="11">
        <f t="shared" si="199"/>
        <v>76.759269821969369</v>
      </c>
      <c r="O178" s="11">
        <f t="shared" si="199"/>
        <v>71.730782345388491</v>
      </c>
      <c r="P178" s="11">
        <f t="shared" si="199"/>
        <v>77.384192635561831</v>
      </c>
      <c r="Q178" s="11">
        <f t="shared" si="199"/>
        <v>74.661520352299945</v>
      </c>
      <c r="S178" s="40">
        <f t="shared" ref="S178" si="202">IF(O$151-M$151 &lt;&gt; 0,(EXP(LN(O178/M178)/(O$151-M$151))-1)*100,0)</f>
        <v>-2.1492405891232691</v>
      </c>
      <c r="T178" s="40">
        <f t="shared" ref="T178" si="203">IF(Q$151-O$151 &lt;&gt; 0,(EXP(LN(Q178/O178)/(Q$151-O$151))-1)*100,0)</f>
        <v>0.26732240464666379</v>
      </c>
      <c r="W178" s="10" t="str">
        <f t="shared" si="200"/>
        <v>92 Elementary administration and service occupations</v>
      </c>
      <c r="X178" s="11">
        <f t="shared" si="200"/>
        <v>78.364397790199362</v>
      </c>
      <c r="Y178" s="11">
        <f t="shared" si="200"/>
        <v>84.692539814781838</v>
      </c>
      <c r="Z178" s="11">
        <f t="shared" si="200"/>
        <v>73.292270768816209</v>
      </c>
      <c r="AA178" s="11">
        <f t="shared" si="200"/>
        <v>70.818808156532867</v>
      </c>
      <c r="AB178" s="11">
        <f t="shared" si="200"/>
        <v>66.670057167274564</v>
      </c>
      <c r="AD178" s="40">
        <f t="shared" ref="AD178" si="204">IF(Z$151-X$151 &lt;&gt; 0,(EXP(LN(Z178/X178)/(Z$151-X$151))-1)*100,0)</f>
        <v>-1.3293758512293308</v>
      </c>
      <c r="AE178" s="40">
        <f t="shared" ref="AE178" si="205">IF(AB$151-Z$151 &lt;&gt; 0,(EXP(LN(AB178/Z178)/(AB$151-Z$151))-1)*100,0)</f>
        <v>-0.62933946240912864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1681.7960000000012</v>
      </c>
      <c r="C180" s="34">
        <f t="shared" si="206"/>
        <v>1779.3150000000003</v>
      </c>
      <c r="D180" s="34">
        <f t="shared" si="206"/>
        <v>1738.9649999999999</v>
      </c>
      <c r="E180" s="34">
        <f t="shared" si="206"/>
        <v>1788.1640000000002</v>
      </c>
      <c r="F180" s="34">
        <f t="shared" si="206"/>
        <v>1855.415</v>
      </c>
      <c r="H180" s="43">
        <f>IF(D$151-B$151 &lt;&gt; 0,(EXP(LN(D180/B180)/(D$151-B$151))-1)*100,0)</f>
        <v>0.67079660252966633</v>
      </c>
      <c r="I180" s="43">
        <f t="shared" si="148"/>
        <v>0.43305687324404207</v>
      </c>
      <c r="L180" s="231" t="str">
        <f t="shared" ref="L180:Q180" si="207">L35</f>
        <v>All occupations</v>
      </c>
      <c r="M180" s="34">
        <f t="shared" si="207"/>
        <v>909.2296856062967</v>
      </c>
      <c r="N180" s="34">
        <f t="shared" si="207"/>
        <v>952.88797341025872</v>
      </c>
      <c r="O180" s="34">
        <f t="shared" si="207"/>
        <v>924.91652855555867</v>
      </c>
      <c r="P180" s="34">
        <f t="shared" si="207"/>
        <v>948.02499123377947</v>
      </c>
      <c r="Q180" s="34">
        <f t="shared" si="207"/>
        <v>972.99978981656477</v>
      </c>
      <c r="S180" s="43">
        <f t="shared" ref="S180" si="208">IF(O$151-M$151 &lt;&gt; 0,(EXP(LN(O180/M180)/(O$151-M$151))-1)*100,0)</f>
        <v>0.34270092840438249</v>
      </c>
      <c r="T180" s="43">
        <f t="shared" ref="T180" si="209">IF(Q$151-O$151 &lt;&gt; 0,(EXP(LN(Q180/O180)/(Q$151-O$151))-1)*100,0)</f>
        <v>0.33844056870102612</v>
      </c>
      <c r="W180" s="231" t="str">
        <f t="shared" ref="W180:AB180" si="210">W35</f>
        <v>All occupations</v>
      </c>
      <c r="X180" s="34">
        <f t="shared" si="210"/>
        <v>772.56631439370415</v>
      </c>
      <c r="Y180" s="34">
        <f t="shared" si="210"/>
        <v>826.42702658974099</v>
      </c>
      <c r="Z180" s="34">
        <f t="shared" si="210"/>
        <v>814.04847144444113</v>
      </c>
      <c r="AA180" s="34">
        <f t="shared" si="210"/>
        <v>840.13900876622017</v>
      </c>
      <c r="AB180" s="34">
        <f t="shared" si="210"/>
        <v>882.41521018343485</v>
      </c>
      <c r="AD180" s="43">
        <f t="shared" ref="AD180" si="211">IF(Z$151-X$151 &lt;&gt; 0,(EXP(LN(Z180/X180)/(Z$151-X$151))-1)*100,0)</f>
        <v>1.0515313877363708</v>
      </c>
      <c r="AE180" s="43">
        <f t="shared" ref="AE180" si="212">IF(AB$151-Z$151 &lt;&gt; 0,(EXP(LN(AB180/Z180)/(AB$151-Z$151))-1)*100,0)</f>
        <v>0.5390663863793721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Midlands and Warwickshire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142.21066828701515</v>
      </c>
      <c r="C7" s="31">
        <f>'Occ T1'!C8</f>
        <v>163.87561539300219</v>
      </c>
      <c r="D7" s="31">
        <f>'Occ T1'!D8</f>
        <v>168.51982485976163</v>
      </c>
      <c r="E7" s="31">
        <f>'Occ T1'!E8</f>
        <v>172.86293453295531</v>
      </c>
      <c r="F7" s="31">
        <f>'Occ T1'!F8</f>
        <v>194.8017110559789</v>
      </c>
      <c r="H7" s="31">
        <f>C7-B7</f>
        <v>21.664947105987039</v>
      </c>
      <c r="I7" s="31">
        <f>D7-C7</f>
        <v>4.6442094667594347</v>
      </c>
      <c r="J7" s="31">
        <f>E7-D7</f>
        <v>4.3431096731936805</v>
      </c>
      <c r="K7" s="31">
        <f>F7-E7</f>
        <v>21.938776523023591</v>
      </c>
      <c r="L7" s="31">
        <f>F7-D7</f>
        <v>26.281886196217272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99.089197902651549</v>
      </c>
      <c r="C8" s="32">
        <f>'Occ T2'!C8</f>
        <v>117.96917012665905</v>
      </c>
      <c r="D8" s="32">
        <f>'Occ T2'!D8</f>
        <v>120.6562202931253</v>
      </c>
      <c r="E8" s="32">
        <f>'Occ T2'!E8</f>
        <v>113.34243894094324</v>
      </c>
      <c r="F8" s="32">
        <f>'Occ T2'!F8</f>
        <v>125.12247218995746</v>
      </c>
      <c r="H8" s="31">
        <f t="shared" ref="H8:H9" si="0">C8-B8</f>
        <v>18.879972224007503</v>
      </c>
      <c r="I8" s="31">
        <f t="shared" ref="I8:I9" si="1">D8-C8</f>
        <v>2.6870501664662498</v>
      </c>
      <c r="J8" s="31">
        <f t="shared" ref="J8:J9" si="2">E8-D8</f>
        <v>-7.3137813521820618</v>
      </c>
      <c r="K8" s="31">
        <f t="shared" ref="K8:K9" si="3">F8-E8</f>
        <v>11.780033249014224</v>
      </c>
      <c r="L8" s="31">
        <f t="shared" ref="L8:L49" si="4">F8-D8</f>
        <v>4.4662518968321621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43.12147038436359</v>
      </c>
      <c r="C9" s="32">
        <f>'Occ T2'!C9</f>
        <v>45.906445266343127</v>
      </c>
      <c r="D9" s="32">
        <f>'Occ T2'!D9</f>
        <v>47.863604566636312</v>
      </c>
      <c r="E9" s="32">
        <f>'Occ T2'!E9</f>
        <v>59.520495592012061</v>
      </c>
      <c r="F9" s="32">
        <f>'Occ T2'!F9</f>
        <v>69.67923886602145</v>
      </c>
      <c r="H9" s="31">
        <f t="shared" si="0"/>
        <v>2.7849748819795366</v>
      </c>
      <c r="I9" s="31">
        <f t="shared" si="1"/>
        <v>1.9571593002931849</v>
      </c>
      <c r="J9" s="31">
        <f t="shared" si="2"/>
        <v>11.656891025375749</v>
      </c>
      <c r="K9" s="31">
        <f t="shared" si="3"/>
        <v>10.158743274009389</v>
      </c>
      <c r="L9" s="31">
        <f t="shared" si="4"/>
        <v>21.815634299385138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306.94231982001145</v>
      </c>
      <c r="C11" s="31">
        <f>'Occ T1'!C9</f>
        <v>357.40724915200502</v>
      </c>
      <c r="D11" s="31">
        <f>'Occ T1'!D9</f>
        <v>374.82331954661129</v>
      </c>
      <c r="E11" s="31">
        <f>'Occ T1'!E9</f>
        <v>404.2491014285668</v>
      </c>
      <c r="F11" s="31">
        <f>'Occ T1'!F9</f>
        <v>450.01799119163456</v>
      </c>
      <c r="H11" s="31">
        <f>C11-B11</f>
        <v>50.464929331993574</v>
      </c>
      <c r="I11" s="31">
        <f t="shared" ref="I11:I49" si="5">D11-C11</f>
        <v>17.416070394606265</v>
      </c>
      <c r="J11" s="31">
        <f>E11-D11</f>
        <v>29.425781881955515</v>
      </c>
      <c r="K11" s="31">
        <f>F11-E11</f>
        <v>45.768889763067762</v>
      </c>
      <c r="L11" s="31">
        <f t="shared" si="4"/>
        <v>75.194671645023277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84.547658618718884</v>
      </c>
      <c r="C12" s="10">
        <f>'Occ T2'!C10</f>
        <v>97.355022515458941</v>
      </c>
      <c r="D12" s="10">
        <f>'Occ T2'!D10</f>
        <v>102.64675370167794</v>
      </c>
      <c r="E12" s="10">
        <f>'Occ T2'!E10</f>
        <v>106.99691745414124</v>
      </c>
      <c r="F12" s="10">
        <f>'Occ T2'!F10</f>
        <v>117.96718836435215</v>
      </c>
      <c r="H12" s="11">
        <f t="shared" ref="H12:K14" si="6">C12-B12</f>
        <v>12.807363896740057</v>
      </c>
      <c r="I12" s="31">
        <f t="shared" si="5"/>
        <v>5.2917311862189962</v>
      </c>
      <c r="J12" s="11">
        <f t="shared" si="6"/>
        <v>4.3501637524633026</v>
      </c>
      <c r="K12" s="11">
        <f t="shared" si="6"/>
        <v>10.970270910210914</v>
      </c>
      <c r="L12" s="31">
        <f t="shared" si="4"/>
        <v>15.320434662674216</v>
      </c>
    </row>
    <row r="13" spans="1:12" x14ac:dyDescent="0.2">
      <c r="A13" s="10" t="str">
        <f>'Occ T2'!A11</f>
        <v>22 Health professionals</v>
      </c>
      <c r="B13" s="10">
        <f>'Occ T2'!B11</f>
        <v>69.138058667564124</v>
      </c>
      <c r="C13" s="10">
        <f>'Occ T2'!C11</f>
        <v>87.514516045349993</v>
      </c>
      <c r="D13" s="10">
        <f>'Occ T2'!D11</f>
        <v>85.880589640524278</v>
      </c>
      <c r="E13" s="10">
        <f>'Occ T2'!E11</f>
        <v>93.149757493672681</v>
      </c>
      <c r="F13" s="10">
        <f>'Occ T2'!F11</f>
        <v>102.10881986355933</v>
      </c>
      <c r="H13" s="11">
        <f t="shared" si="6"/>
        <v>18.376457377785869</v>
      </c>
      <c r="I13" s="31">
        <f t="shared" si="5"/>
        <v>-1.6339264048257149</v>
      </c>
      <c r="J13" s="11">
        <f t="shared" si="6"/>
        <v>7.269167853148403</v>
      </c>
      <c r="K13" s="11">
        <f t="shared" si="6"/>
        <v>8.9590623698866523</v>
      </c>
      <c r="L13" s="31">
        <f t="shared" si="4"/>
        <v>16.228230223035055</v>
      </c>
    </row>
    <row r="14" spans="1:12" x14ac:dyDescent="0.2">
      <c r="A14" s="10" t="str">
        <f>'Occ T2'!A12</f>
        <v>23 Teaching and other educational professionals</v>
      </c>
      <c r="B14" s="10">
        <f>'Occ T2'!B12</f>
        <v>69.954845076795266</v>
      </c>
      <c r="C14" s="10">
        <f>'Occ T2'!C12</f>
        <v>73.393765154365568</v>
      </c>
      <c r="D14" s="10">
        <f>'Occ T2'!D12</f>
        <v>77.731930129671042</v>
      </c>
      <c r="E14" s="10">
        <f>'Occ T2'!E12</f>
        <v>82.861650552128296</v>
      </c>
      <c r="F14" s="10">
        <f>'Occ T2'!F12</f>
        <v>92.967387230334623</v>
      </c>
      <c r="H14" s="11">
        <f t="shared" si="6"/>
        <v>3.4389200775703017</v>
      </c>
      <c r="I14" s="31">
        <f t="shared" si="5"/>
        <v>4.3381649753054745</v>
      </c>
      <c r="J14" s="11">
        <f t="shared" si="6"/>
        <v>5.1297204224572539</v>
      </c>
      <c r="K14" s="11">
        <f t="shared" si="6"/>
        <v>10.105736678206327</v>
      </c>
      <c r="L14" s="31">
        <f t="shared" si="4"/>
        <v>15.235457100663581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83.301757456933146</v>
      </c>
      <c r="C15" s="10">
        <f>'Occ T2'!C13</f>
        <v>99.143945436830521</v>
      </c>
      <c r="D15" s="10">
        <f>'Occ T2'!D13</f>
        <v>108.56404607473803</v>
      </c>
      <c r="E15" s="10">
        <f>'Occ T2'!E13</f>
        <v>121.24077592862459</v>
      </c>
      <c r="F15" s="10">
        <f>'Occ T2'!F13</f>
        <v>136.97459573338844</v>
      </c>
      <c r="H15" s="11">
        <f t="shared" ref="H15" si="7">C15-B15</f>
        <v>15.842187979897375</v>
      </c>
      <c r="I15" s="31">
        <f t="shared" si="5"/>
        <v>9.4201006379075096</v>
      </c>
      <c r="J15" s="11">
        <f t="shared" ref="J15" si="8">E15-D15</f>
        <v>12.676729853886556</v>
      </c>
      <c r="K15" s="11">
        <f t="shared" ref="K15" si="9">F15-E15</f>
        <v>15.733819804763854</v>
      </c>
      <c r="L15" s="31">
        <f t="shared" si="4"/>
        <v>28.41054965865041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195.79757075873209</v>
      </c>
      <c r="C17" s="31">
        <f>'Occ T1'!C10</f>
        <v>216.52375118965344</v>
      </c>
      <c r="D17" s="31">
        <f>'Occ T1'!D10</f>
        <v>224.13005324321557</v>
      </c>
      <c r="E17" s="31">
        <f>'Occ T1'!E10</f>
        <v>218.56636198696722</v>
      </c>
      <c r="F17" s="31">
        <f>'Occ T1'!F10</f>
        <v>235.93060672186709</v>
      </c>
      <c r="H17" s="31">
        <f t="shared" ref="H17:K21" si="10">C17-B17</f>
        <v>20.726180430921346</v>
      </c>
      <c r="I17" s="31">
        <f t="shared" si="5"/>
        <v>7.606302053562132</v>
      </c>
      <c r="J17" s="31">
        <f t="shared" si="10"/>
        <v>-5.5636912562483474</v>
      </c>
      <c r="K17" s="31">
        <f t="shared" si="10"/>
        <v>17.36424473489987</v>
      </c>
      <c r="L17" s="31">
        <f t="shared" si="4"/>
        <v>11.800553478651523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27.002303337407632</v>
      </c>
      <c r="C18" s="10">
        <f>'Occ T2'!C14</f>
        <v>30.86539287525882</v>
      </c>
      <c r="D18" s="10">
        <f>'Occ T2'!D14</f>
        <v>33.509844515508398</v>
      </c>
      <c r="E18" s="10">
        <f>'Occ T2'!E14</f>
        <v>29.272105738987133</v>
      </c>
      <c r="F18" s="10">
        <f>'Occ T2'!F14</f>
        <v>30.90096062902888</v>
      </c>
      <c r="H18" s="11">
        <f t="shared" si="10"/>
        <v>3.863089537851188</v>
      </c>
      <c r="I18" s="31">
        <f t="shared" si="5"/>
        <v>2.6444516402495779</v>
      </c>
      <c r="J18" s="11">
        <f t="shared" si="10"/>
        <v>-4.2377387765212653</v>
      </c>
      <c r="K18" s="11">
        <f t="shared" si="10"/>
        <v>1.6288548900417474</v>
      </c>
      <c r="L18" s="31">
        <f t="shared" si="4"/>
        <v>-2.6088838864795179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29.432192219142692</v>
      </c>
      <c r="C19" s="10">
        <f>'Occ T2'!C15</f>
        <v>35.76613891548233</v>
      </c>
      <c r="D19" s="10">
        <f>'Occ T2'!D15</f>
        <v>35.987798414377352</v>
      </c>
      <c r="E19" s="10">
        <f>'Occ T2'!E15</f>
        <v>36.855417905962206</v>
      </c>
      <c r="F19" s="10">
        <f>'Occ T2'!F15</f>
        <v>40.770059801989063</v>
      </c>
      <c r="H19" s="11">
        <f t="shared" si="10"/>
        <v>6.3339466963396376</v>
      </c>
      <c r="I19" s="31">
        <f t="shared" si="5"/>
        <v>0.22165949889502201</v>
      </c>
      <c r="J19" s="11">
        <f t="shared" si="10"/>
        <v>0.86761949158485407</v>
      </c>
      <c r="K19" s="11">
        <f t="shared" si="10"/>
        <v>3.9146418960268576</v>
      </c>
      <c r="L19" s="31">
        <f t="shared" si="4"/>
        <v>4.7822613876117117</v>
      </c>
    </row>
    <row r="20" spans="1:12" x14ac:dyDescent="0.2">
      <c r="A20" s="10" t="str">
        <f>'Occ T2'!A16</f>
        <v>33 Protective service occupations</v>
      </c>
      <c r="B20" s="10">
        <f>'Occ T2'!B16</f>
        <v>16.596171709530033</v>
      </c>
      <c r="C20" s="10">
        <f>'Occ T2'!C16</f>
        <v>17.450992269828408</v>
      </c>
      <c r="D20" s="10">
        <f>'Occ T2'!D16</f>
        <v>18.531636294242329</v>
      </c>
      <c r="E20" s="10">
        <f>'Occ T2'!E16</f>
        <v>22.211218924729433</v>
      </c>
      <c r="F20" s="10">
        <f>'Occ T2'!F16</f>
        <v>26.002449817594655</v>
      </c>
      <c r="H20" s="11">
        <f t="shared" si="10"/>
        <v>0.85482056029837494</v>
      </c>
      <c r="I20" s="31">
        <f t="shared" si="5"/>
        <v>1.080644024413921</v>
      </c>
      <c r="J20" s="11">
        <f t="shared" si="10"/>
        <v>3.6795826304871042</v>
      </c>
      <c r="K20" s="11">
        <f t="shared" si="10"/>
        <v>3.7912308928652223</v>
      </c>
      <c r="L20" s="31">
        <f t="shared" si="4"/>
        <v>7.4708135233523265</v>
      </c>
    </row>
    <row r="21" spans="1:12" x14ac:dyDescent="0.2">
      <c r="A21" s="10" t="str">
        <f>'Occ T2'!A17</f>
        <v>34 Culture, media and sports occupations</v>
      </c>
      <c r="B21" s="10">
        <f>'Occ T2'!B17</f>
        <v>26.88607280121613</v>
      </c>
      <c r="C21" s="10">
        <f>'Occ T2'!C17</f>
        <v>28.580760555035493</v>
      </c>
      <c r="D21" s="10">
        <f>'Occ T2'!D17</f>
        <v>29.48860449113824</v>
      </c>
      <c r="E21" s="10">
        <f>'Occ T2'!E17</f>
        <v>27.905340096194951</v>
      </c>
      <c r="F21" s="10">
        <f>'Occ T2'!F17</f>
        <v>31.076502211328989</v>
      </c>
      <c r="H21" s="11">
        <f t="shared" si="10"/>
        <v>1.6946877538193625</v>
      </c>
      <c r="I21" s="31">
        <f t="shared" si="5"/>
        <v>0.90784393610274705</v>
      </c>
      <c r="J21" s="11">
        <f t="shared" si="10"/>
        <v>-1.5832643949432885</v>
      </c>
      <c r="K21" s="11">
        <f t="shared" si="10"/>
        <v>3.1711621151340381</v>
      </c>
      <c r="L21" s="31">
        <f t="shared" si="4"/>
        <v>1.5878977201907496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95.880830691435605</v>
      </c>
      <c r="C22" s="10">
        <f>'Occ T2'!C18</f>
        <v>103.86046657404839</v>
      </c>
      <c r="D22" s="10">
        <f>'Occ T2'!D18</f>
        <v>106.61216952794926</v>
      </c>
      <c r="E22" s="10">
        <f>'Occ T2'!E18</f>
        <v>102.3222793210935</v>
      </c>
      <c r="F22" s="10">
        <f>'Occ T2'!F18</f>
        <v>107.18063426192548</v>
      </c>
      <c r="H22" s="11">
        <f t="shared" ref="H22" si="11">C22-B22</f>
        <v>7.9796358826127829</v>
      </c>
      <c r="I22" s="31">
        <f t="shared" si="5"/>
        <v>2.7517029539008746</v>
      </c>
      <c r="J22" s="11">
        <f t="shared" ref="J22" si="12">E22-D22</f>
        <v>-4.2898902068557589</v>
      </c>
      <c r="K22" s="11">
        <f t="shared" ref="K22" si="13">F22-E22</f>
        <v>4.8583549408319726</v>
      </c>
      <c r="L22" s="31">
        <f t="shared" si="4"/>
        <v>0.56846473397621367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212.05938773828487</v>
      </c>
      <c r="C24" s="31">
        <f>'Occ T1'!C11</f>
        <v>204.51546366490692</v>
      </c>
      <c r="D24" s="31">
        <f>'Occ T1'!D11</f>
        <v>210.85546336265179</v>
      </c>
      <c r="E24" s="31">
        <f>'Occ T1'!E11</f>
        <v>200.55689200805716</v>
      </c>
      <c r="F24" s="31">
        <f>'Occ T1'!F11</f>
        <v>181.94757817639854</v>
      </c>
      <c r="H24" s="31">
        <f t="shared" ref="H24:K26" si="14">C24-B24</f>
        <v>-7.5439240733779513</v>
      </c>
      <c r="I24" s="31">
        <f t="shared" si="5"/>
        <v>6.3399996977448723</v>
      </c>
      <c r="J24" s="31">
        <f t="shared" si="14"/>
        <v>-10.298571354594628</v>
      </c>
      <c r="K24" s="31">
        <f t="shared" si="14"/>
        <v>-18.609313831658625</v>
      </c>
      <c r="L24" s="31">
        <f t="shared" si="4"/>
        <v>-28.907885186253253</v>
      </c>
    </row>
    <row r="25" spans="1:12" x14ac:dyDescent="0.2">
      <c r="A25" t="str">
        <f>'Occ T2'!A19</f>
        <v>41 Administrative occupations</v>
      </c>
      <c r="B25" s="32">
        <f>'Occ T2'!B19</f>
        <v>172.76022276603067</v>
      </c>
      <c r="C25" s="32">
        <f>'Occ T2'!C19</f>
        <v>169.07101960036096</v>
      </c>
      <c r="D25" s="32">
        <f>'Occ T2'!D19</f>
        <v>176.29493090437899</v>
      </c>
      <c r="E25" s="32">
        <f>'Occ T2'!E19</f>
        <v>164.18836055172079</v>
      </c>
      <c r="F25" s="32">
        <f>'Occ T2'!F19</f>
        <v>156.98165131280132</v>
      </c>
      <c r="H25" s="11">
        <f t="shared" si="14"/>
        <v>-3.68920316566971</v>
      </c>
      <c r="I25" s="31">
        <f t="shared" si="5"/>
        <v>7.2239113040180314</v>
      </c>
      <c r="J25" s="11">
        <f t="shared" si="14"/>
        <v>-12.106570352658196</v>
      </c>
      <c r="K25" s="11">
        <f t="shared" si="14"/>
        <v>-7.2067092389194727</v>
      </c>
      <c r="L25" s="31">
        <f t="shared" si="4"/>
        <v>-19.313279591577668</v>
      </c>
    </row>
    <row r="26" spans="1:12" x14ac:dyDescent="0.2">
      <c r="A26" t="str">
        <f>'Occ T2'!A20</f>
        <v>42 Secretarial and related occupations</v>
      </c>
      <c r="B26" s="32">
        <f>'Occ T2'!B20</f>
        <v>39.299164972254204</v>
      </c>
      <c r="C26" s="32">
        <f>'Occ T2'!C20</f>
        <v>35.444444064545948</v>
      </c>
      <c r="D26" s="32">
        <f>'Occ T2'!D20</f>
        <v>34.560532458272817</v>
      </c>
      <c r="E26" s="32">
        <f>'Occ T2'!E20</f>
        <v>36.368531456336378</v>
      </c>
      <c r="F26" s="32">
        <f>'Occ T2'!F20</f>
        <v>24.965926863597208</v>
      </c>
      <c r="H26" s="11">
        <f t="shared" si="14"/>
        <v>-3.8547209077082556</v>
      </c>
      <c r="I26" s="31">
        <f t="shared" si="5"/>
        <v>-0.8839116062731307</v>
      </c>
      <c r="J26" s="11">
        <f t="shared" si="14"/>
        <v>1.8079989980635602</v>
      </c>
      <c r="K26" s="11">
        <f t="shared" si="14"/>
        <v>-11.40260459273917</v>
      </c>
      <c r="L26" s="31">
        <f t="shared" si="4"/>
        <v>-9.5946055946756097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187.00541064747705</v>
      </c>
      <c r="C28" s="31">
        <f>'Occ T1'!C12</f>
        <v>191.42723801791206</v>
      </c>
      <c r="D28" s="31">
        <f>'Occ T1'!D12</f>
        <v>163.33211238832959</v>
      </c>
      <c r="E28" s="31">
        <f>'Occ T1'!E12</f>
        <v>162.25799368541186</v>
      </c>
      <c r="F28" s="31">
        <f>'Occ T1'!F12</f>
        <v>151.68696713565697</v>
      </c>
      <c r="H28" s="31">
        <f t="shared" ref="H28:K30" si="15">C28-B28</f>
        <v>4.4218273704350111</v>
      </c>
      <c r="I28" s="31">
        <f t="shared" si="5"/>
        <v>-28.095125629582469</v>
      </c>
      <c r="J28" s="31">
        <f t="shared" si="15"/>
        <v>-1.0741187029177297</v>
      </c>
      <c r="K28" s="31">
        <f t="shared" si="15"/>
        <v>-10.57102654975489</v>
      </c>
      <c r="L28" s="31">
        <f t="shared" si="4"/>
        <v>-11.64514525267262</v>
      </c>
    </row>
    <row r="29" spans="1:12" x14ac:dyDescent="0.2">
      <c r="A29" s="10" t="str">
        <f>'Occ T2'!A21</f>
        <v>51 Skilled agricultural and related trades</v>
      </c>
      <c r="B29" s="10">
        <f>'Occ T2'!B21</f>
        <v>15.633452399827814</v>
      </c>
      <c r="C29" s="10">
        <f>'Occ T2'!C21</f>
        <v>13.860322645639624</v>
      </c>
      <c r="D29" s="10">
        <f>'Occ T2'!D21</f>
        <v>11.649214200970073</v>
      </c>
      <c r="E29" s="10">
        <f>'Occ T2'!E21</f>
        <v>12.087357465985662</v>
      </c>
      <c r="F29" s="10">
        <f>'Occ T2'!F21</f>
        <v>13.377495045573635</v>
      </c>
      <c r="H29" s="11">
        <f t="shared" si="15"/>
        <v>-1.7731297541881901</v>
      </c>
      <c r="I29" s="31">
        <f t="shared" si="5"/>
        <v>-2.2111084446695504</v>
      </c>
      <c r="J29" s="11">
        <f t="shared" si="15"/>
        <v>0.43814326501558831</v>
      </c>
      <c r="K29" s="11">
        <f t="shared" si="15"/>
        <v>1.2901375795879737</v>
      </c>
      <c r="L29" s="31">
        <f t="shared" si="4"/>
        <v>1.728280844603562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82.603521847802156</v>
      </c>
      <c r="C30" s="10">
        <f>'Occ T2'!C22</f>
        <v>84.624727793848237</v>
      </c>
      <c r="D30" s="10">
        <f>'Occ T2'!D22</f>
        <v>70.03056740270614</v>
      </c>
      <c r="E30" s="10">
        <f>'Occ T2'!E22</f>
        <v>68.762726563361895</v>
      </c>
      <c r="F30" s="10">
        <f>'Occ T2'!F22</f>
        <v>64.259822470670713</v>
      </c>
      <c r="H30" s="11">
        <f t="shared" si="15"/>
        <v>2.0212059460460807</v>
      </c>
      <c r="I30" s="31">
        <f t="shared" si="5"/>
        <v>-14.594160391142097</v>
      </c>
      <c r="J30" s="11">
        <f t="shared" si="15"/>
        <v>-1.2678408393442453</v>
      </c>
      <c r="K30" s="11">
        <f t="shared" si="15"/>
        <v>-4.5029040926911819</v>
      </c>
      <c r="L30" s="31">
        <f t="shared" si="4"/>
        <v>-5.7707449320354272</v>
      </c>
    </row>
    <row r="31" spans="1:12" x14ac:dyDescent="0.2">
      <c r="A31" s="10" t="str">
        <f>'Occ T2'!A23</f>
        <v>53 Skilled construction and building trades</v>
      </c>
      <c r="B31" s="10">
        <f>'Occ T2'!B23</f>
        <v>56.899438998929455</v>
      </c>
      <c r="C31" s="10">
        <f>'Occ T2'!C23</f>
        <v>64.675061016869549</v>
      </c>
      <c r="D31" s="10">
        <f>'Occ T2'!D23</f>
        <v>53.375525984465952</v>
      </c>
      <c r="E31" s="10">
        <f>'Occ T2'!E23</f>
        <v>54.278415085428627</v>
      </c>
      <c r="F31" s="10">
        <f>'Occ T2'!F23</f>
        <v>47.913026188349534</v>
      </c>
      <c r="H31" s="11">
        <f t="shared" ref="H31:H32" si="16">C31-B31</f>
        <v>7.7756220179400941</v>
      </c>
      <c r="I31" s="31">
        <f t="shared" si="5"/>
        <v>-11.299535032403597</v>
      </c>
      <c r="J31" s="11">
        <f t="shared" ref="J31:J32" si="17">E31-D31</f>
        <v>0.90288910096267472</v>
      </c>
      <c r="K31" s="11">
        <f t="shared" ref="K31:K32" si="18">F31-E31</f>
        <v>-6.3653888970790931</v>
      </c>
      <c r="L31" s="31">
        <f t="shared" si="4"/>
        <v>-5.4624997961164183</v>
      </c>
    </row>
    <row r="32" spans="1:12" x14ac:dyDescent="0.2">
      <c r="A32" s="10" t="str">
        <f>'Occ T2'!A24</f>
        <v>54 Textiles, printing and other skilled trades</v>
      </c>
      <c r="B32" s="10">
        <f>'Occ T2'!B24</f>
        <v>31.868997400917642</v>
      </c>
      <c r="C32" s="10">
        <f>'Occ T2'!C24</f>
        <v>28.267126561554651</v>
      </c>
      <c r="D32" s="10">
        <f>'Occ T2'!D24</f>
        <v>28.276804800187421</v>
      </c>
      <c r="E32" s="10">
        <f>'Occ T2'!E24</f>
        <v>27.129494570635675</v>
      </c>
      <c r="F32" s="10">
        <f>'Occ T2'!F24</f>
        <v>26.136623431063093</v>
      </c>
      <c r="H32" s="11">
        <f t="shared" si="16"/>
        <v>-3.6018708393629915</v>
      </c>
      <c r="I32" s="31">
        <f t="shared" si="5"/>
        <v>9.6782386327696202E-3</v>
      </c>
      <c r="J32" s="11">
        <f t="shared" si="17"/>
        <v>-1.1473102295517457</v>
      </c>
      <c r="K32" s="11">
        <f t="shared" si="18"/>
        <v>-0.992871139572582</v>
      </c>
      <c r="L32" s="31">
        <f t="shared" si="4"/>
        <v>-2.1401813691243277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168.16143667460381</v>
      </c>
      <c r="C34" s="31">
        <f>'Occ T1'!C13</f>
        <v>174.89438978147223</v>
      </c>
      <c r="D34" s="31">
        <f>'Occ T1'!D13</f>
        <v>167.62576803604182</v>
      </c>
      <c r="E34" s="31">
        <f>'Occ T1'!E13</f>
        <v>179.54788679819853</v>
      </c>
      <c r="F34" s="31">
        <f>'Occ T1'!F13</f>
        <v>195.78868408921872</v>
      </c>
      <c r="H34" s="31">
        <f t="shared" ref="H34:K36" si="19">C34-B34</f>
        <v>6.7329531068684219</v>
      </c>
      <c r="I34" s="31">
        <f t="shared" si="5"/>
        <v>-7.2686217454304085</v>
      </c>
      <c r="J34" s="31">
        <f t="shared" si="19"/>
        <v>11.922118762156714</v>
      </c>
      <c r="K34" s="31">
        <f t="shared" si="19"/>
        <v>16.240797291020186</v>
      </c>
      <c r="L34" s="31">
        <f t="shared" si="4"/>
        <v>28.1629160531769</v>
      </c>
    </row>
    <row r="35" spans="1:12" x14ac:dyDescent="0.2">
      <c r="A35" s="10" t="str">
        <f>'Occ T2'!A25</f>
        <v>61 Caring personal service occupations</v>
      </c>
      <c r="B35" s="10">
        <f>'Occ T2'!B25</f>
        <v>128.76241342771939</v>
      </c>
      <c r="C35" s="10">
        <f>'Occ T2'!C25</f>
        <v>137.3133720560013</v>
      </c>
      <c r="D35" s="10">
        <f>'Occ T2'!D25</f>
        <v>132.87245474046961</v>
      </c>
      <c r="E35" s="10">
        <f>'Occ T2'!E25</f>
        <v>144.50754971539004</v>
      </c>
      <c r="F35" s="10">
        <f>'Occ T2'!F25</f>
        <v>159.5835416397299</v>
      </c>
      <c r="G35" s="10"/>
      <c r="H35" s="11">
        <f t="shared" si="19"/>
        <v>8.5509586282819043</v>
      </c>
      <c r="I35" s="31">
        <f t="shared" si="5"/>
        <v>-4.4409173155316921</v>
      </c>
      <c r="J35" s="11">
        <f t="shared" si="19"/>
        <v>11.635094974920435</v>
      </c>
      <c r="K35" s="11">
        <f t="shared" si="19"/>
        <v>15.07599192433986</v>
      </c>
      <c r="L35" s="31">
        <f t="shared" si="4"/>
        <v>26.711086899260295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37.802675228286056</v>
      </c>
      <c r="C36" s="10">
        <f>'Occ T2'!C26</f>
        <v>36.158254348237037</v>
      </c>
      <c r="D36" s="10">
        <f>'Occ T2'!D26</f>
        <v>32.988591510431569</v>
      </c>
      <c r="E36" s="10">
        <f>'Occ T2'!E26</f>
        <v>33.566810793759579</v>
      </c>
      <c r="F36" s="10">
        <f>'Occ T2'!F26</f>
        <v>34.581780232515825</v>
      </c>
      <c r="G36" s="10"/>
      <c r="H36" s="11">
        <f t="shared" si="19"/>
        <v>-1.6444208800490188</v>
      </c>
      <c r="I36" s="31">
        <f t="shared" si="5"/>
        <v>-3.1696628378054683</v>
      </c>
      <c r="J36" s="11">
        <f t="shared" si="19"/>
        <v>0.57821928332801065</v>
      </c>
      <c r="K36" s="11">
        <f t="shared" si="19"/>
        <v>1.0149694387562462</v>
      </c>
      <c r="L36" s="31">
        <f t="shared" si="4"/>
        <v>1.5931887220842569</v>
      </c>
    </row>
    <row r="37" spans="1:12" x14ac:dyDescent="0.2">
      <c r="A37" s="10" t="str">
        <f>'Occ T2'!A27</f>
        <v>63 Community and civil enforcement occupations</v>
      </c>
      <c r="B37" s="10">
        <f>'Occ T2'!B27</f>
        <v>1.5963480185983547</v>
      </c>
      <c r="C37" s="10">
        <f>'Occ T2'!C27</f>
        <v>1.4227633772338655</v>
      </c>
      <c r="D37" s="10">
        <f>'Occ T2'!D27</f>
        <v>1.7647217851406292</v>
      </c>
      <c r="E37" s="10">
        <f>'Occ T2'!E27</f>
        <v>1.4735262890489211</v>
      </c>
      <c r="F37" s="10">
        <f>'Occ T2'!F27</f>
        <v>1.6233622169730049</v>
      </c>
      <c r="G37" s="10"/>
      <c r="H37" s="11">
        <f t="shared" ref="H37" si="20">C37-B37</f>
        <v>-0.17358464136448926</v>
      </c>
      <c r="I37" s="31">
        <f t="shared" ref="I37" si="21">D37-C37</f>
        <v>0.34195840790676368</v>
      </c>
      <c r="J37" s="11">
        <f t="shared" ref="J37" si="22">E37-D37</f>
        <v>-0.29119549609170803</v>
      </c>
      <c r="K37" s="11">
        <f t="shared" ref="K37" si="23">F37-E37</f>
        <v>0.14983592792408373</v>
      </c>
      <c r="L37" s="31">
        <f t="shared" ref="L37" si="24">F37-D37</f>
        <v>-0.14135956816762429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137.08357032807388</v>
      </c>
      <c r="C39" s="31">
        <f>'Occ T1'!C14</f>
        <v>133.5774524204852</v>
      </c>
      <c r="D39" s="31">
        <f>'Occ T1'!D14</f>
        <v>132.10422626082709</v>
      </c>
      <c r="E39" s="31">
        <f>'Occ T1'!E14</f>
        <v>135.30790255753277</v>
      </c>
      <c r="F39" s="31">
        <f>'Occ T1'!F14</f>
        <v>137.69732773368864</v>
      </c>
      <c r="H39" s="31">
        <f>C39-B39</f>
        <v>-3.5061179075886741</v>
      </c>
      <c r="I39" s="31">
        <f t="shared" si="5"/>
        <v>-1.4732261596581111</v>
      </c>
      <c r="J39" s="31">
        <f>E39-D39</f>
        <v>3.2036762967056802</v>
      </c>
      <c r="K39" s="31">
        <f>F39-E39</f>
        <v>2.3894251761558678</v>
      </c>
      <c r="L39" s="31">
        <f t="shared" si="4"/>
        <v>5.593101472861548</v>
      </c>
    </row>
    <row r="40" spans="1:12" s="30" customFormat="1" x14ac:dyDescent="0.2">
      <c r="A40" s="126" t="str">
        <f>'Occ T2'!A28</f>
        <v>71 Sales occupations</v>
      </c>
      <c r="B40" s="126">
        <f>'Occ T2'!B28</f>
        <v>106.03309779114257</v>
      </c>
      <c r="C40" s="126">
        <f>'Occ T2'!C28</f>
        <v>99.352008129088176</v>
      </c>
      <c r="D40" s="126">
        <f>'Occ T2'!D28</f>
        <v>97.029890430374451</v>
      </c>
      <c r="E40" s="126">
        <f>'Occ T2'!E28</f>
        <v>89.533836381990398</v>
      </c>
      <c r="F40" s="126">
        <f>'Occ T2'!F28</f>
        <v>84.81407391797498</v>
      </c>
      <c r="G40"/>
      <c r="H40" s="11">
        <f>C40-B40</f>
        <v>-6.68108966205439</v>
      </c>
      <c r="I40" s="31">
        <f t="shared" si="5"/>
        <v>-2.3221176987137255</v>
      </c>
      <c r="J40" s="11">
        <f t="shared" ref="J40" si="25">E40-D40</f>
        <v>-7.4960540483840532</v>
      </c>
      <c r="K40" s="11">
        <f t="shared" ref="K40" si="26">F40-E40</f>
        <v>-4.7197624640154174</v>
      </c>
      <c r="L40" s="31">
        <f t="shared" si="4"/>
        <v>-12.215816512399471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31.05047253693132</v>
      </c>
      <c r="C41" s="126">
        <f>'Occ T2'!C29</f>
        <v>34.225444291397011</v>
      </c>
      <c r="D41" s="126">
        <f>'Occ T2'!D29</f>
        <v>35.074335830452625</v>
      </c>
      <c r="E41" s="126">
        <f>'Occ T2'!E29</f>
        <v>45.774066175542366</v>
      </c>
      <c r="F41" s="126">
        <f>'Occ T2'!F29</f>
        <v>52.883253815713658</v>
      </c>
      <c r="G41"/>
      <c r="H41" s="11">
        <f t="shared" ref="H41" si="27">C41-B41</f>
        <v>3.174971754465691</v>
      </c>
      <c r="I41" s="31">
        <f t="shared" si="5"/>
        <v>0.84889153905561443</v>
      </c>
      <c r="J41" s="11">
        <f t="shared" ref="J41" si="28">E41-D41</f>
        <v>10.699730345089741</v>
      </c>
      <c r="K41" s="11">
        <f t="shared" ref="K41" si="29">F41-E41</f>
        <v>7.1091876401712923</v>
      </c>
      <c r="L41" s="31">
        <f t="shared" si="4"/>
        <v>17.808917985261033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139.23716899664197</v>
      </c>
      <c r="C43" s="31">
        <f>'Occ T1'!C15</f>
        <v>144.26617653460465</v>
      </c>
      <c r="D43" s="31">
        <f>'Occ T1'!D15</f>
        <v>125.10571391412392</v>
      </c>
      <c r="E43" s="31">
        <f>'Occ T1'!E15</f>
        <v>143.13104106778695</v>
      </c>
      <c r="F43" s="31">
        <f>'Occ T1'!F15</f>
        <v>143.84264083156469</v>
      </c>
      <c r="H43" s="31">
        <f t="shared" ref="H43:K45" si="30">C43-B43</f>
        <v>5.0290075379626842</v>
      </c>
      <c r="I43" s="31">
        <f t="shared" si="5"/>
        <v>-19.160462620480729</v>
      </c>
      <c r="J43" s="31">
        <f t="shared" si="30"/>
        <v>18.025327153663028</v>
      </c>
      <c r="K43" s="31">
        <f t="shared" si="30"/>
        <v>0.71159976377774115</v>
      </c>
      <c r="L43" s="31">
        <f t="shared" si="4"/>
        <v>18.736926917440769</v>
      </c>
    </row>
    <row r="44" spans="1:12" x14ac:dyDescent="0.2">
      <c r="A44" s="10" t="str">
        <f>'Occ T2'!A30</f>
        <v>81 Process, plant and machine operatives</v>
      </c>
      <c r="B44" s="10">
        <f>'Occ T2'!B30</f>
        <v>64.558561655457552</v>
      </c>
      <c r="C44" s="10">
        <f>'Occ T2'!C30</f>
        <v>62.473375588207453</v>
      </c>
      <c r="D44" s="10">
        <f>'Occ T2'!D30</f>
        <v>52.657702898153566</v>
      </c>
      <c r="E44" s="10">
        <f>'Occ T2'!E30</f>
        <v>64.050502888890108</v>
      </c>
      <c r="F44" s="10">
        <f>'Occ T2'!F30</f>
        <v>63.278153097288531</v>
      </c>
      <c r="H44" s="11">
        <f t="shared" si="30"/>
        <v>-2.085186067250099</v>
      </c>
      <c r="I44" s="31">
        <f t="shared" si="5"/>
        <v>-9.8156726900538871</v>
      </c>
      <c r="J44" s="11">
        <f t="shared" si="30"/>
        <v>11.392799990736542</v>
      </c>
      <c r="K44" s="11">
        <f t="shared" si="30"/>
        <v>-0.77234979160157735</v>
      </c>
      <c r="L44" s="31">
        <f t="shared" si="4"/>
        <v>10.620450199134964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74.678607341184431</v>
      </c>
      <c r="C45" s="10">
        <f>'Occ T2'!C31</f>
        <v>81.792800946397207</v>
      </c>
      <c r="D45" s="10">
        <f>'Occ T2'!D31</f>
        <v>72.448011015970366</v>
      </c>
      <c r="E45" s="10">
        <f>'Occ T2'!E31</f>
        <v>79.08053817889683</v>
      </c>
      <c r="F45" s="10">
        <f>'Occ T2'!F31</f>
        <v>80.564487734276156</v>
      </c>
      <c r="H45" s="11">
        <f t="shared" si="30"/>
        <v>7.1141936052127761</v>
      </c>
      <c r="I45" s="31">
        <f t="shared" si="5"/>
        <v>-9.3447899304268418</v>
      </c>
      <c r="J45" s="11">
        <f t="shared" si="30"/>
        <v>6.6325271629264648</v>
      </c>
      <c r="K45" s="11">
        <f t="shared" si="30"/>
        <v>1.4839495553793256</v>
      </c>
      <c r="L45" s="31">
        <f t="shared" si="4"/>
        <v>8.1164767183057904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193.29846674916089</v>
      </c>
      <c r="C47" s="31">
        <f>'Occ T1'!C16</f>
        <v>192.8276638459588</v>
      </c>
      <c r="D47" s="31">
        <f>'Occ T1'!D16</f>
        <v>172.46851838843742</v>
      </c>
      <c r="E47" s="31">
        <f>'Occ T1'!E16</f>
        <v>171.68388593452335</v>
      </c>
      <c r="F47" s="31">
        <f>'Occ T1'!F16</f>
        <v>163.70149306399173</v>
      </c>
      <c r="H47" s="31">
        <f t="shared" ref="H47:K49" si="31">C47-B47</f>
        <v>-0.47080290320209883</v>
      </c>
      <c r="I47" s="31">
        <f t="shared" si="5"/>
        <v>-20.359145457521379</v>
      </c>
      <c r="J47" s="31">
        <f t="shared" si="31"/>
        <v>-0.78463245391407099</v>
      </c>
      <c r="K47" s="31">
        <f t="shared" si="31"/>
        <v>-7.9823928705316121</v>
      </c>
      <c r="L47" s="31">
        <f t="shared" si="4"/>
        <v>-8.7670253244456831</v>
      </c>
    </row>
    <row r="48" spans="1:12" x14ac:dyDescent="0.2">
      <c r="A48" s="10" t="str">
        <f>'Occ T2'!A32</f>
        <v>91 Elementary trades and related occupations</v>
      </c>
      <c r="B48" s="10">
        <f>'Occ T2'!B32</f>
        <v>34.971900151447365</v>
      </c>
      <c r="C48" s="10">
        <f>'Occ T2'!C32</f>
        <v>31.375854209207485</v>
      </c>
      <c r="D48" s="10">
        <f>'Occ T2'!D32</f>
        <v>27.445465274232749</v>
      </c>
      <c r="E48" s="10">
        <f>'Occ T2'!E32</f>
        <v>23.480885142428576</v>
      </c>
      <c r="F48" s="10">
        <f>'Occ T2'!F32</f>
        <v>22.369915544417388</v>
      </c>
      <c r="H48" s="11">
        <f t="shared" si="31"/>
        <v>-3.5960459422398792</v>
      </c>
      <c r="I48" s="31">
        <f t="shared" si="5"/>
        <v>-3.9303889349747365</v>
      </c>
      <c r="J48" s="11">
        <f t="shared" si="31"/>
        <v>-3.9645801318041727</v>
      </c>
      <c r="K48" s="11">
        <f t="shared" si="31"/>
        <v>-1.110969598011188</v>
      </c>
      <c r="L48" s="31">
        <f t="shared" si="4"/>
        <v>-5.0755497298153607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158.32656659771354</v>
      </c>
      <c r="C49" s="10">
        <f>'Occ T2'!C33</f>
        <v>161.45180963675131</v>
      </c>
      <c r="D49" s="10">
        <f>'Occ T2'!D33</f>
        <v>145.02305311420466</v>
      </c>
      <c r="E49" s="10">
        <f>'Occ T2'!E33</f>
        <v>148.20300079209477</v>
      </c>
      <c r="F49" s="10">
        <f>'Occ T2'!F33</f>
        <v>141.33157751957435</v>
      </c>
      <c r="H49" s="11">
        <f t="shared" si="31"/>
        <v>3.1252430390377697</v>
      </c>
      <c r="I49" s="31">
        <f t="shared" si="5"/>
        <v>-16.428756522546649</v>
      </c>
      <c r="J49" s="11">
        <f t="shared" si="31"/>
        <v>3.1799476778901123</v>
      </c>
      <c r="K49" s="11">
        <f t="shared" si="31"/>
        <v>-6.871423272520417</v>
      </c>
      <c r="L49" s="31">
        <f t="shared" si="4"/>
        <v>-3.6914755946303046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1681.7960000000012</v>
      </c>
      <c r="C51" s="34">
        <f>'Occ T1'!C18</f>
        <v>1779.3150000000005</v>
      </c>
      <c r="D51" s="34">
        <f>'Occ T1'!D18</f>
        <v>1738.9649999999999</v>
      </c>
      <c r="E51" s="34">
        <f>'Occ T1'!E18</f>
        <v>1788.1640000000002</v>
      </c>
      <c r="F51" s="34">
        <f>'Occ T1'!F18</f>
        <v>1855.415</v>
      </c>
      <c r="G51" s="24"/>
      <c r="H51" s="34">
        <f>C51-B51</f>
        <v>97.518999999999323</v>
      </c>
      <c r="I51" s="205">
        <f>D51-C51</f>
        <v>-40.350000000000591</v>
      </c>
      <c r="J51" s="34">
        <f>E51-D51</f>
        <v>49.199000000000296</v>
      </c>
      <c r="K51" s="34">
        <f>F51-E51</f>
        <v>67.250999999999749</v>
      </c>
      <c r="L51" s="205">
        <f>F51-D51</f>
        <v>116.45000000000005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Midlands and Warwickshire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3.6085365854638729</v>
      </c>
      <c r="C59" s="44">
        <f>IF(AND(D$5-C$5 &lt;&gt; 0,D7 &lt;&gt; 0,C7 &lt;&gt; 0),(EXP(LN(D7/C7)/(D$5-C$5))-1)*100,0)</f>
        <v>2.8339844556017679</v>
      </c>
      <c r="D59" s="44">
        <f>IF(AND(E$5-D$5 &lt;&gt; 0,E7 &lt;&gt; 0,D7 &lt;&gt; 0),(EXP(LN(E7/D7)/(E$5-D$5))-1)*100,0)</f>
        <v>0.51020909053225427</v>
      </c>
      <c r="E59" s="44">
        <f>IF(AND(F$5-E$5 &lt;&gt; 0,F7 &lt;&gt; 0,E7 &lt;&gt; 0),(EXP(LN(F7/E7)/(F$5-E$5))-1)*100,0)</f>
        <v>1.2019984326810285</v>
      </c>
      <c r="F59" s="44">
        <f>IF(AND(F$5-D$5 &lt;&gt; 0,F7 &lt;&gt; 0,D7 &lt;&gt; 0),(EXP(LN(F7/D7)/(F$5-D$5))-1)*100,0)</f>
        <v>0.97087454922950567</v>
      </c>
      <c r="H59" s="44">
        <f>(B7/B$51)*100</f>
        <v>8.4558809919285736</v>
      </c>
      <c r="I59" s="44">
        <f>(C7/C$51)*100</f>
        <v>9.210039559774529</v>
      </c>
      <c r="J59" s="44">
        <f>(D7/D$51)*100</f>
        <v>9.690811767905716</v>
      </c>
      <c r="K59" s="44">
        <f>(E7/E$51)*100</f>
        <v>9.6670626705914717</v>
      </c>
      <c r="L59" s="44">
        <f>(F7/F$51)*100</f>
        <v>10.499091095845344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4.4565199399559496</v>
      </c>
      <c r="C60" s="44">
        <f t="shared" si="32"/>
        <v>2.2777562676598251</v>
      </c>
      <c r="D60" s="44">
        <f t="shared" si="32"/>
        <v>-1.2428456372828967</v>
      </c>
      <c r="E60" s="44">
        <f t="shared" si="32"/>
        <v>0.99369837542861994</v>
      </c>
      <c r="F60" s="44">
        <f>IF(AND(F$5-D$5 &lt;&gt; 0,F8 &lt;&gt; 0,D8 &lt;&gt; 0),(EXP(LN(F8/D8)/(F$5-D$5))-1)*100,0)</f>
        <v>0.24261174648481099</v>
      </c>
      <c r="H60" s="44">
        <f t="shared" ref="H60:L60" si="33">(B8/B$51)*100</f>
        <v>5.8918678545228715</v>
      </c>
      <c r="I60" s="44">
        <f t="shared" si="33"/>
        <v>6.6300329130400755</v>
      </c>
      <c r="J60" s="44">
        <f t="shared" si="33"/>
        <v>6.9383926814585291</v>
      </c>
      <c r="K60" s="44">
        <f t="shared" si="33"/>
        <v>6.3384811986452707</v>
      </c>
      <c r="L60" s="44">
        <f t="shared" si="33"/>
        <v>6.7436380642582643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1.5769166766150144</v>
      </c>
      <c r="C61" s="44">
        <f>IF(AND(D$5-C$5 &lt;&gt; 0,D9 &lt;&gt; 0,C9 &lt;&gt; 0),(EXP(LN(D9/C9)/(D$5-C$5))-1)*100,0)</f>
        <v>4.2633649565720244</v>
      </c>
      <c r="D61" s="44">
        <f t="shared" si="34"/>
        <v>4.455720098614746</v>
      </c>
      <c r="E61" s="44">
        <f t="shared" si="34"/>
        <v>1.5882983927689942</v>
      </c>
      <c r="F61" s="44">
        <f>IF(AND(F$5-D$5 &lt;&gt; 0,F9 &lt;&gt; 0,D9 &lt;&gt; 0),(EXP(LN(F9/D9)/(F$5-D$5))-1)*100,0)</f>
        <v>2.5352512039607644</v>
      </c>
      <c r="H61" s="44">
        <f t="shared" ref="H61:L61" si="35">(B9/B$51)*100</f>
        <v>2.5640131374056998</v>
      </c>
      <c r="I61" s="44">
        <f t="shared" si="35"/>
        <v>2.5800066467344522</v>
      </c>
      <c r="J61" s="44">
        <f t="shared" si="35"/>
        <v>2.7524190864471865</v>
      </c>
      <c r="K61" s="44">
        <f t="shared" si="35"/>
        <v>3.3285814719462001</v>
      </c>
      <c r="L61" s="44">
        <f t="shared" si="35"/>
        <v>3.755453031587082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3.8787335989306504</v>
      </c>
      <c r="C63" s="44">
        <f t="shared" si="36"/>
        <v>4.8728923198754881</v>
      </c>
      <c r="D63" s="44">
        <f t="shared" si="36"/>
        <v>1.5230115640718633</v>
      </c>
      <c r="E63" s="44">
        <f t="shared" si="36"/>
        <v>1.0783354427048808</v>
      </c>
      <c r="F63" s="44">
        <f>IF(AND(F$5-D$5 &lt;&gt; 0,F11 &lt;&gt; 0,D11 &lt;&gt; 0),(EXP(LN(F11/D11)/(F$5-D$5))-1)*100,0)</f>
        <v>1.2263439824878875</v>
      </c>
      <c r="H63" s="44">
        <f>(B11/B$51)*100</f>
        <v>18.25086513584354</v>
      </c>
      <c r="I63" s="44">
        <f>(C11/C$51)*100</f>
        <v>20.086788969463242</v>
      </c>
      <c r="J63" s="44">
        <f>(D11/D$51)*100</f>
        <v>21.554391235396416</v>
      </c>
      <c r="K63" s="44">
        <f>(E11/E$51)*100</f>
        <v>22.606936580121666</v>
      </c>
      <c r="L63" s="44">
        <f>(F11/F$51)*100</f>
        <v>24.254303818371341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3.5891320183315534</v>
      </c>
      <c r="C64" s="44">
        <f t="shared" si="36"/>
        <v>5.4354989085218852</v>
      </c>
      <c r="D64" s="49">
        <f t="shared" si="36"/>
        <v>0.83358527766101975</v>
      </c>
      <c r="E64" s="49">
        <f t="shared" si="36"/>
        <v>0.98084400906703895</v>
      </c>
      <c r="F64" s="44">
        <f>IF(AND(F$5-D$5 &lt;&gt; 0,F12 &lt;&gt; 0,D12 &lt;&gt; 0),(EXP(LN(F12/D12)/(F$5-D$5))-1)*100,0)</f>
        <v>0.93173388535694457</v>
      </c>
      <c r="H64" s="40">
        <f t="shared" ref="H64:L67" si="37">(B12/B$11)*100</f>
        <v>27.545129217859877</v>
      </c>
      <c r="I64" s="40">
        <f t="shared" si="37"/>
        <v>27.239241158775133</v>
      </c>
      <c r="J64" s="40">
        <f t="shared" si="37"/>
        <v>27.385370212781883</v>
      </c>
      <c r="K64" s="40">
        <f t="shared" si="37"/>
        <v>26.468065624890009</v>
      </c>
      <c r="L64" s="40">
        <f t="shared" si="37"/>
        <v>26.213882705439946</v>
      </c>
    </row>
    <row r="65" spans="1:12" x14ac:dyDescent="0.2">
      <c r="A65" t="str">
        <f>A13</f>
        <v>22 Health professionals</v>
      </c>
      <c r="B65" s="49">
        <f t="shared" si="36"/>
        <v>6.0695505646234604</v>
      </c>
      <c r="C65" s="44">
        <f t="shared" si="36"/>
        <v>-1.8670347259636455</v>
      </c>
      <c r="D65" s="49">
        <f t="shared" si="36"/>
        <v>1.6382882438766844</v>
      </c>
      <c r="E65" s="49">
        <f t="shared" si="36"/>
        <v>0.92253549045984151</v>
      </c>
      <c r="F65" s="44">
        <f>IF(AND(F$5-D$5 &lt;&gt; 0,F13 &lt;&gt; 0,D13 &lt;&gt; 0),(EXP(LN(F13/D13)/(F$5-D$5))-1)*100,0)</f>
        <v>1.160557932267281</v>
      </c>
      <c r="H65" s="40">
        <f t="shared" si="37"/>
        <v>22.524772311653258</v>
      </c>
      <c r="I65" s="40">
        <f t="shared" si="37"/>
        <v>24.485937611223473</v>
      </c>
      <c r="J65" s="40">
        <f t="shared" si="37"/>
        <v>22.912285645515865</v>
      </c>
      <c r="K65" s="40">
        <f t="shared" si="37"/>
        <v>23.042662844392936</v>
      </c>
      <c r="L65" s="40">
        <f t="shared" si="37"/>
        <v>22.689941705036755</v>
      </c>
    </row>
    <row r="66" spans="1:12" x14ac:dyDescent="0.2">
      <c r="A66" t="str">
        <f>A14</f>
        <v>23 Teaching and other educational professionals</v>
      </c>
      <c r="B66" s="49">
        <f t="shared" si="36"/>
        <v>1.2069512006939176</v>
      </c>
      <c r="C66" s="44">
        <f t="shared" si="36"/>
        <v>5.9108085900501539</v>
      </c>
      <c r="D66" s="49">
        <f t="shared" si="36"/>
        <v>1.2863277677876539</v>
      </c>
      <c r="E66" s="49">
        <f t="shared" si="36"/>
        <v>1.157410765573319</v>
      </c>
      <c r="F66" s="44">
        <f>IF(AND(F$5-D$5 &lt;&gt; 0,F14 &lt;&gt; 0,D14 &lt;&gt; 0),(EXP(LN(F14/D14)/(F$5-D$5))-1)*100,0)</f>
        <v>1.2003648576280668</v>
      </c>
      <c r="H66" s="40">
        <f t="shared" si="37"/>
        <v>22.790876513156032</v>
      </c>
      <c r="I66" s="40">
        <f t="shared" si="37"/>
        <v>20.535052192842137</v>
      </c>
      <c r="J66" s="40">
        <f t="shared" si="37"/>
        <v>20.738285500404853</v>
      </c>
      <c r="K66" s="40">
        <f t="shared" si="37"/>
        <v>20.497670930944651</v>
      </c>
      <c r="L66" s="40">
        <f t="shared" si="37"/>
        <v>20.658593445155311</v>
      </c>
    </row>
    <row r="67" spans="1:12" x14ac:dyDescent="0.2">
      <c r="A67" t="str">
        <f>A15</f>
        <v>24 Business, media and public service professionals</v>
      </c>
      <c r="B67" s="49">
        <f t="shared" si="36"/>
        <v>4.4486926464200049</v>
      </c>
      <c r="C67" s="44">
        <f t="shared" si="36"/>
        <v>9.5014381326084205</v>
      </c>
      <c r="D67" s="49">
        <f t="shared" si="36"/>
        <v>2.2333371068705477</v>
      </c>
      <c r="E67" s="49">
        <f t="shared" si="36"/>
        <v>1.2276446856714918</v>
      </c>
      <c r="F67" s="44">
        <f>IF(AND(F$5-D$5 &lt;&gt; 0,F15 &lt;&gt; 0,D15 &lt;&gt; 0),(EXP(LN(F15/D15)/(F$5-D$5))-1)*100,0)</f>
        <v>1.5617714119106507</v>
      </c>
      <c r="H67" s="40">
        <f t="shared" si="37"/>
        <v>27.139221957330822</v>
      </c>
      <c r="I67" s="40">
        <f t="shared" si="37"/>
        <v>27.739769037159256</v>
      </c>
      <c r="J67" s="40">
        <f t="shared" si="37"/>
        <v>28.964058641297395</v>
      </c>
      <c r="K67" s="40">
        <f t="shared" si="37"/>
        <v>29.991600599772401</v>
      </c>
      <c r="L67" s="40">
        <f t="shared" si="37"/>
        <v>30.43758214436798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2.5473780683641811</v>
      </c>
      <c r="C69" s="44">
        <f t="shared" si="39"/>
        <v>3.5129181033353607</v>
      </c>
      <c r="D69" s="44">
        <f t="shared" si="39"/>
        <v>-0.50147427027801283</v>
      </c>
      <c r="E69" s="44">
        <f t="shared" si="39"/>
        <v>0.76740999055162629</v>
      </c>
      <c r="F69" s="44">
        <f t="shared" ref="F69:F74" si="40">IF(AND(F$5-D$5 &lt;&gt; 0,F17 &lt;&gt; 0,D17 &lt;&gt; 0),(EXP(LN(F17/D17)/(F$5-D$5))-1)*100,0)</f>
        <v>0.34266070585216024</v>
      </c>
      <c r="H69" s="44">
        <f>(B17/B$51)*100</f>
        <v>11.642171271588941</v>
      </c>
      <c r="I69" s="44">
        <f>(C17/C$51)*100</f>
        <v>12.168938675257241</v>
      </c>
      <c r="J69" s="44">
        <f>(D17/D$51)*100</f>
        <v>12.888704099462359</v>
      </c>
      <c r="K69" s="44">
        <f>(E17/E$51)*100</f>
        <v>12.222948341816926</v>
      </c>
      <c r="L69" s="44">
        <f>(F17/F$51)*100</f>
        <v>12.71578631852535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3.399335892076083</v>
      </c>
      <c r="C70" s="44">
        <f t="shared" si="39"/>
        <v>8.5676914949277325</v>
      </c>
      <c r="D70" s="49">
        <f t="shared" si="39"/>
        <v>-2.667851397952592</v>
      </c>
      <c r="E70" s="49">
        <f t="shared" si="39"/>
        <v>0.54299119971603638</v>
      </c>
      <c r="F70" s="44">
        <f t="shared" si="40"/>
        <v>-0.53888935404475813</v>
      </c>
      <c r="H70" s="40">
        <f t="shared" ref="H70:L74" si="41">(B18/B$17)*100</f>
        <v>13.790928678415892</v>
      </c>
      <c r="I70" s="40">
        <f t="shared" si="41"/>
        <v>14.254968660793143</v>
      </c>
      <c r="J70" s="40">
        <f t="shared" si="41"/>
        <v>14.951071500949078</v>
      </c>
      <c r="K70" s="40">
        <f t="shared" si="41"/>
        <v>13.392777128592451</v>
      </c>
      <c r="L70" s="40">
        <f t="shared" si="41"/>
        <v>13.09747855879389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4.993487578316036</v>
      </c>
      <c r="C71" s="44">
        <f t="shared" si="39"/>
        <v>0.61974679296197266</v>
      </c>
      <c r="D71" s="49">
        <f t="shared" si="39"/>
        <v>0.47759055947849127</v>
      </c>
      <c r="E71" s="49">
        <f t="shared" si="39"/>
        <v>1.0145656677426285</v>
      </c>
      <c r="F71" s="44">
        <f t="shared" si="40"/>
        <v>0.83525586252601869</v>
      </c>
      <c r="H71" s="40">
        <f t="shared" si="41"/>
        <v>15.031949633026839</v>
      </c>
      <c r="I71" s="40">
        <f t="shared" si="41"/>
        <v>16.518344393615607</v>
      </c>
      <c r="J71" s="40">
        <f t="shared" si="41"/>
        <v>16.056659021681959</v>
      </c>
      <c r="K71" s="40">
        <f t="shared" si="41"/>
        <v>16.862346781505124</v>
      </c>
      <c r="L71" s="40">
        <f t="shared" si="41"/>
        <v>17.280530223894143</v>
      </c>
    </row>
    <row r="72" spans="1:12" x14ac:dyDescent="0.2">
      <c r="A72" t="str">
        <f t="shared" si="38"/>
        <v>33 Protective service occupations</v>
      </c>
      <c r="B72" s="49">
        <f t="shared" si="39"/>
        <v>1.2635274423937526</v>
      </c>
      <c r="C72" s="44">
        <f t="shared" si="39"/>
        <v>6.1924503071511872</v>
      </c>
      <c r="D72" s="49">
        <f t="shared" si="39"/>
        <v>3.6887705290204797</v>
      </c>
      <c r="E72" s="49">
        <f t="shared" si="39"/>
        <v>1.5884156958285711</v>
      </c>
      <c r="F72" s="44">
        <f t="shared" si="40"/>
        <v>2.2837636273631778</v>
      </c>
      <c r="H72" s="40">
        <f t="shared" si="41"/>
        <v>8.4761887725258642</v>
      </c>
      <c r="I72" s="40">
        <f t="shared" si="41"/>
        <v>8.05962032984689</v>
      </c>
      <c r="J72" s="40">
        <f t="shared" si="41"/>
        <v>8.2682514130011189</v>
      </c>
      <c r="K72" s="40">
        <f t="shared" si="41"/>
        <v>10.162231151586745</v>
      </c>
      <c r="L72" s="40">
        <f t="shared" si="41"/>
        <v>11.021227885133325</v>
      </c>
    </row>
    <row r="73" spans="1:12" x14ac:dyDescent="0.2">
      <c r="A73" t="str">
        <f t="shared" si="38"/>
        <v>34 Culture, media and sports occupations</v>
      </c>
      <c r="B73" s="49">
        <f t="shared" si="39"/>
        <v>1.5398699441803387</v>
      </c>
      <c r="C73" s="44">
        <f t="shared" si="39"/>
        <v>3.1764162970911558</v>
      </c>
      <c r="D73" s="49">
        <f t="shared" si="39"/>
        <v>-1.0976479653505455</v>
      </c>
      <c r="E73" s="49">
        <f t="shared" si="39"/>
        <v>1.0821524262427884</v>
      </c>
      <c r="F73" s="44">
        <f t="shared" si="40"/>
        <v>0.35026585164052992</v>
      </c>
      <c r="H73" s="40">
        <f t="shared" si="41"/>
        <v>13.731566074609777</v>
      </c>
      <c r="I73" s="40">
        <f t="shared" si="41"/>
        <v>13.199826992652444</v>
      </c>
      <c r="J73" s="40">
        <f t="shared" si="41"/>
        <v>13.156916738487798</v>
      </c>
      <c r="K73" s="40">
        <f t="shared" si="41"/>
        <v>12.767445018762267</v>
      </c>
      <c r="L73" s="40">
        <f t="shared" si="41"/>
        <v>13.171882462865165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2.0186612850346286</v>
      </c>
      <c r="C74" s="44">
        <f t="shared" si="39"/>
        <v>2.6494228696142264</v>
      </c>
      <c r="D74" s="49">
        <f t="shared" si="39"/>
        <v>-0.81804033924284258</v>
      </c>
      <c r="E74" s="49">
        <f t="shared" si="39"/>
        <v>0.46495907931256575</v>
      </c>
      <c r="F74" s="44">
        <f t="shared" si="40"/>
        <v>3.545905780368841E-2</v>
      </c>
      <c r="H74" s="40">
        <f t="shared" si="41"/>
        <v>48.969366841421632</v>
      </c>
      <c r="I74" s="40">
        <f t="shared" si="41"/>
        <v>47.967239623091913</v>
      </c>
      <c r="J74" s="40">
        <f t="shared" si="41"/>
        <v>47.567101325880053</v>
      </c>
      <c r="K74" s="40">
        <f t="shared" si="41"/>
        <v>46.815199919553415</v>
      </c>
      <c r="L74" s="40">
        <f t="shared" si="41"/>
        <v>45.428880869313474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-0.90148148704485287</v>
      </c>
      <c r="C76" s="44">
        <f t="shared" si="42"/>
        <v>3.1000099376997658</v>
      </c>
      <c r="D76" s="44">
        <f t="shared" si="42"/>
        <v>-0.99650037849269291</v>
      </c>
      <c r="E76" s="44">
        <f t="shared" si="42"/>
        <v>-0.96906742041419358</v>
      </c>
      <c r="F76" s="44">
        <f>IF(AND(F$5-D$5 &lt;&gt; 0,F24 &lt;&gt; 0,D24 &lt;&gt; 0),(EXP(LN(F24/D24)/(F$5-D$5))-1)*100,0)</f>
        <v>-0.97821258427192026</v>
      </c>
      <c r="H76" s="44">
        <f>(B24/B$51)*100</f>
        <v>12.60910287206562</v>
      </c>
      <c r="I76" s="44">
        <f>(C24/C$51)*100</f>
        <v>11.494056064547697</v>
      </c>
      <c r="J76" s="44">
        <f>(D24/D$51)*100</f>
        <v>12.125342566564123</v>
      </c>
      <c r="K76" s="44">
        <f>(E24/E$51)*100</f>
        <v>11.215799669832137</v>
      </c>
      <c r="L76" s="44">
        <f>(F24/F$51)*100</f>
        <v>9.8063009179293346</v>
      </c>
    </row>
    <row r="77" spans="1:12" x14ac:dyDescent="0.2">
      <c r="A77" t="str">
        <f>A25</f>
        <v>41 Administrative occupations</v>
      </c>
      <c r="B77" s="49">
        <f t="shared" si="42"/>
        <v>-0.53819094957944236</v>
      </c>
      <c r="C77" s="44">
        <f t="shared" si="42"/>
        <v>4.2727081915596488</v>
      </c>
      <c r="D77" s="49">
        <f t="shared" si="42"/>
        <v>-1.4128054491322817</v>
      </c>
      <c r="E77" s="49">
        <f t="shared" si="42"/>
        <v>-0.44784796484949041</v>
      </c>
      <c r="F77" s="44">
        <f>IF(AND(F$5-D$5 &lt;&gt; 0,F25 &lt;&gt; 0,D25 &lt;&gt; 0),(EXP(LN(F25/D25)/(F$5-D$5))-1)*100,0)</f>
        <v>-0.77054534999414503</v>
      </c>
      <c r="H77" s="40">
        <f t="shared" ref="H77:L78" si="43">(B25/B$24)*100</f>
        <v>81.467849458871569</v>
      </c>
      <c r="I77" s="40">
        <f t="shared" si="43"/>
        <v>82.669064026072505</v>
      </c>
      <c r="J77" s="40">
        <f t="shared" si="43"/>
        <v>83.609373024007496</v>
      </c>
      <c r="K77" s="40">
        <f t="shared" si="43"/>
        <v>81.86622703802405</v>
      </c>
      <c r="L77" s="40">
        <f t="shared" si="43"/>
        <v>86.278505537791389</v>
      </c>
    </row>
    <row r="78" spans="1:12" x14ac:dyDescent="0.2">
      <c r="A78" t="str">
        <f>A26</f>
        <v>42 Secretarial and related occupations</v>
      </c>
      <c r="B78" s="49">
        <f t="shared" si="42"/>
        <v>-2.5478978896042448</v>
      </c>
      <c r="C78" s="44">
        <f t="shared" si="42"/>
        <v>-2.4937945271859441</v>
      </c>
      <c r="D78" s="49">
        <f t="shared" si="42"/>
        <v>1.0250485894187866</v>
      </c>
      <c r="E78" s="49">
        <f t="shared" si="42"/>
        <v>-3.6920379593049502</v>
      </c>
      <c r="F78" s="44">
        <f>IF(AND(F$5-D$5 &lt;&gt; 0,F26 &lt;&gt; 0,D26 &lt;&gt; 0),(EXP(LN(F26/D26)/(F$5-D$5))-1)*100,0)</f>
        <v>-2.1446702825286268</v>
      </c>
      <c r="H78" s="40">
        <f t="shared" si="43"/>
        <v>18.532150541128434</v>
      </c>
      <c r="I78" s="40">
        <f t="shared" si="43"/>
        <v>17.330935973927485</v>
      </c>
      <c r="J78" s="40">
        <f t="shared" si="43"/>
        <v>16.390626975992515</v>
      </c>
      <c r="K78" s="40">
        <f t="shared" si="43"/>
        <v>18.133772961975954</v>
      </c>
      <c r="L78" s="40">
        <f t="shared" si="43"/>
        <v>13.721494462208611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0.58596580012564292</v>
      </c>
      <c r="C80" s="44">
        <f t="shared" si="44"/>
        <v>-14.67666039613108</v>
      </c>
      <c r="D80" s="44">
        <f t="shared" si="44"/>
        <v>-0.13187307409823212</v>
      </c>
      <c r="E80" s="44">
        <f t="shared" si="44"/>
        <v>-0.6714223347963566</v>
      </c>
      <c r="F80" s="44">
        <f>IF(AND(F$5-D$5 &lt;&gt; 0,F28 &lt;&gt; 0,D28 &lt;&gt; 0),(EXP(LN(F28/D28)/(F$5-D$5))-1)*100,0)</f>
        <v>-0.49189724785198008</v>
      </c>
      <c r="H80" s="44">
        <f>(B28/B$51)*100</f>
        <v>11.119387288795842</v>
      </c>
      <c r="I80" s="44">
        <f>(C28/C$51)*100</f>
        <v>10.758479415837668</v>
      </c>
      <c r="J80" s="44">
        <f>(D28/D$51)*100</f>
        <v>9.3924899229328709</v>
      </c>
      <c r="K80" s="44">
        <f>(E28/E$51)*100</f>
        <v>9.0739995708118393</v>
      </c>
      <c r="L80" s="44">
        <f>(F28/F$51)*100</f>
        <v>8.1753660035979543</v>
      </c>
    </row>
    <row r="81" spans="1:12" x14ac:dyDescent="0.2">
      <c r="A81" t="str">
        <f>A29</f>
        <v>51 Skilled agricultural and related trades</v>
      </c>
      <c r="B81" s="49">
        <f t="shared" si="44"/>
        <v>-2.9647316797977608</v>
      </c>
      <c r="C81" s="44">
        <f t="shared" si="44"/>
        <v>-15.952792017905526</v>
      </c>
      <c r="D81" s="49">
        <f t="shared" si="44"/>
        <v>0.74115992772758599</v>
      </c>
      <c r="E81" s="49">
        <f t="shared" si="44"/>
        <v>1.0192973221971435</v>
      </c>
      <c r="F81" s="44">
        <f>IF(AND(F$5-D$5 &lt;&gt; 0,F29 &lt;&gt; 0,D29 &lt;&gt; 0),(EXP(LN(F29/D29)/(F$5-D$5))-1)*100,0)</f>
        <v>0.92649963827704518</v>
      </c>
      <c r="H81" s="40">
        <f t="shared" ref="H81:L84" si="45">(B29/B$28)*100</f>
        <v>8.359893088493763</v>
      </c>
      <c r="I81" s="40">
        <f t="shared" si="45"/>
        <v>7.2405174880821805</v>
      </c>
      <c r="J81" s="40">
        <f t="shared" si="45"/>
        <v>7.1322252743989081</v>
      </c>
      <c r="K81" s="40">
        <f t="shared" si="45"/>
        <v>7.4494680917975638</v>
      </c>
      <c r="L81" s="40">
        <f t="shared" si="45"/>
        <v>8.8191459676360004</v>
      </c>
    </row>
    <row r="82" spans="1:12" x14ac:dyDescent="0.2">
      <c r="A82" t="str">
        <f>A30</f>
        <v>52 Skilled metal, electrical and electronic trades</v>
      </c>
      <c r="B82" s="49">
        <f t="shared" si="44"/>
        <v>0.60618484925405447</v>
      </c>
      <c r="C82" s="44">
        <f t="shared" si="44"/>
        <v>-17.245739834690511</v>
      </c>
      <c r="D82" s="49">
        <f t="shared" si="44"/>
        <v>-0.36473304426422049</v>
      </c>
      <c r="E82" s="49">
        <f t="shared" si="44"/>
        <v>-0.67498409983811625</v>
      </c>
      <c r="F82" s="44">
        <f>IF(AND(F$5-D$5 &lt;&gt; 0,F30 &lt;&gt; 0,D30 &lt;&gt; 0),(EXP(LN(F30/D30)/(F$5-D$5))-1)*100,0)</f>
        <v>-0.57167457244942099</v>
      </c>
      <c r="H82" s="40">
        <f t="shared" si="45"/>
        <v>44.171728273422865</v>
      </c>
      <c r="I82" s="40">
        <f t="shared" si="45"/>
        <v>44.207255284083345</v>
      </c>
      <c r="J82" s="40">
        <f t="shared" si="45"/>
        <v>42.876178100363546</v>
      </c>
      <c r="K82" s="40">
        <f t="shared" si="45"/>
        <v>42.378637256343779</v>
      </c>
      <c r="L82" s="40">
        <f t="shared" si="45"/>
        <v>42.363443401964616</v>
      </c>
    </row>
    <row r="83" spans="1:12" x14ac:dyDescent="0.2">
      <c r="A83" t="str">
        <f>A31</f>
        <v>53 Skilled construction and building trades</v>
      </c>
      <c r="B83" s="49">
        <f t="shared" si="44"/>
        <v>3.2540786216667117</v>
      </c>
      <c r="C83" s="44">
        <f t="shared" si="44"/>
        <v>-17.471239848473086</v>
      </c>
      <c r="D83" s="49">
        <f t="shared" si="44"/>
        <v>0.33604957801791624</v>
      </c>
      <c r="E83" s="49">
        <f t="shared" si="44"/>
        <v>-1.2396445387884536</v>
      </c>
      <c r="F83" s="44">
        <f>IF(AND(F$5-D$5 &lt;&gt; 0,F31 &lt;&gt; 0,D31 &lt;&gt; 0),(EXP(LN(F31/D31)/(F$5-D$5))-1)*100,0)</f>
        <v>-0.71718197471510869</v>
      </c>
      <c r="H83" s="40">
        <f t="shared" si="45"/>
        <v>30.426627123741518</v>
      </c>
      <c r="I83" s="40">
        <f t="shared" si="45"/>
        <v>33.785714972713457</v>
      </c>
      <c r="J83" s="40">
        <f t="shared" si="45"/>
        <v>32.679137742101318</v>
      </c>
      <c r="K83" s="40">
        <f t="shared" si="45"/>
        <v>33.451920520269965</v>
      </c>
      <c r="L83" s="40">
        <f t="shared" si="45"/>
        <v>31.586778411555866</v>
      </c>
    </row>
    <row r="84" spans="1:12" x14ac:dyDescent="0.2">
      <c r="A84" t="str">
        <f>A32</f>
        <v>54 Textiles, printing and other skilled trades</v>
      </c>
      <c r="B84" s="49">
        <f t="shared" si="44"/>
        <v>-2.9538489158737802</v>
      </c>
      <c r="C84" s="44">
        <f t="shared" si="44"/>
        <v>3.4238494711136269E-2</v>
      </c>
      <c r="D84" s="49">
        <f t="shared" si="44"/>
        <v>-0.82498523643596</v>
      </c>
      <c r="E84" s="49">
        <f t="shared" si="44"/>
        <v>-0.3721455081188263</v>
      </c>
      <c r="F84" s="44">
        <f>IF(AND(F$5-D$5 &lt;&gt; 0,F32 &lt;&gt; 0,D32 &lt;&gt; 0),(EXP(LN(F32/D32)/(F$5-D$5))-1)*100,0)</f>
        <v>-0.52332136327136736</v>
      </c>
      <c r="H84" s="40">
        <f t="shared" si="45"/>
        <v>17.041751514341865</v>
      </c>
      <c r="I84" s="40">
        <f t="shared" si="45"/>
        <v>14.766512255121011</v>
      </c>
      <c r="J84" s="40">
        <f t="shared" si="45"/>
        <v>17.31245888313623</v>
      </c>
      <c r="K84" s="40">
        <f t="shared" si="45"/>
        <v>16.719974131588693</v>
      </c>
      <c r="L84" s="40">
        <f t="shared" si="45"/>
        <v>17.230632218843521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0.98627833453663882</v>
      </c>
      <c r="C86" s="44">
        <f t="shared" si="46"/>
        <v>-4.1560062358274807</v>
      </c>
      <c r="D86" s="44">
        <f t="shared" si="46"/>
        <v>1.383645536790179</v>
      </c>
      <c r="E86" s="44">
        <f t="shared" si="46"/>
        <v>0.86969994507191117</v>
      </c>
      <c r="F86" s="44">
        <f>IF(AND(F$5-D$5 &lt;&gt; 0,F34 &lt;&gt; 0,D34 &lt;&gt; 0),(EXP(LN(F34/D34)/(F$5-D$5))-1)*100,0)</f>
        <v>1.0407250046194472</v>
      </c>
      <c r="H86" s="44">
        <f>(B34/B$51)*100</f>
        <v>9.9989200042456794</v>
      </c>
      <c r="I86" s="44">
        <f>(C34/C$51)*100</f>
        <v>9.8293101435930215</v>
      </c>
      <c r="J86" s="44">
        <f>(D34/D$51)*100</f>
        <v>9.6393986098651681</v>
      </c>
      <c r="K86" s="44">
        <f>(E34/E$51)*100</f>
        <v>10.040907142644551</v>
      </c>
      <c r="L86" s="44">
        <f>(F34/F$51)*100</f>
        <v>10.552285288693836</v>
      </c>
    </row>
    <row r="87" spans="1:12" x14ac:dyDescent="0.2">
      <c r="A87" t="str">
        <f>A35</f>
        <v>61 Caring personal service occupations</v>
      </c>
      <c r="B87" s="49">
        <f t="shared" si="46"/>
        <v>1.620407253932088</v>
      </c>
      <c r="C87" s="44">
        <f t="shared" si="46"/>
        <v>-3.234147737425408</v>
      </c>
      <c r="D87" s="49">
        <f t="shared" si="46"/>
        <v>1.6930131822333605</v>
      </c>
      <c r="E87" s="49">
        <f t="shared" si="46"/>
        <v>0.99729823821708141</v>
      </c>
      <c r="F87" s="44">
        <f>IF(AND(F$5-D$5 &lt;&gt; 0,F35 &lt;&gt; 0,D35 &lt;&gt; 0),(EXP(LN(F35/D35)/(F$5-D$5))-1)*100,0)</f>
        <v>1.2286727593316726</v>
      </c>
      <c r="H87" s="40">
        <f t="shared" ref="H87:L89" si="47">(B35/B$34)*100</f>
        <v>76.570714412292745</v>
      </c>
      <c r="I87" s="40">
        <f t="shared" si="47"/>
        <v>78.512165100076786</v>
      </c>
      <c r="J87" s="40">
        <f t="shared" si="47"/>
        <v>79.267320470621328</v>
      </c>
      <c r="K87" s="40">
        <f t="shared" si="47"/>
        <v>80.484127266732017</v>
      </c>
      <c r="L87" s="40">
        <f t="shared" si="47"/>
        <v>81.508051592506476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-1.10570699156185</v>
      </c>
      <c r="C88" s="44">
        <f t="shared" si="46"/>
        <v>-8.7660836922012884</v>
      </c>
      <c r="D88" s="49">
        <f t="shared" si="46"/>
        <v>0.34812485018740347</v>
      </c>
      <c r="E88" s="49">
        <f t="shared" si="46"/>
        <v>0.29833569471802157</v>
      </c>
      <c r="F88" s="44">
        <f>IF(AND(F$5-D$5 &lt;&gt; 0,F36 &lt;&gt; 0,D36 &lt;&gt; 0),(EXP(LN(F36/D36)/(F$5-D$5))-1)*100,0)</f>
        <v>0.31492933442451854</v>
      </c>
      <c r="H88" s="40">
        <f t="shared" si="47"/>
        <v>22.479990642227378</v>
      </c>
      <c r="I88" s="40">
        <f t="shared" si="47"/>
        <v>20.674336320002148</v>
      </c>
      <c r="J88" s="40">
        <f t="shared" si="47"/>
        <v>19.679904764605507</v>
      </c>
      <c r="K88" s="40">
        <f t="shared" si="47"/>
        <v>18.695185664583587</v>
      </c>
      <c r="L88" s="40">
        <f t="shared" si="47"/>
        <v>17.662808447477634</v>
      </c>
    </row>
    <row r="89" spans="1:12" x14ac:dyDescent="0.2">
      <c r="A89" t="str">
        <f>A37</f>
        <v>63 Community and civil enforcement occupations</v>
      </c>
      <c r="B89" s="49">
        <f t="shared" si="46"/>
        <v>-2.8369195849624607</v>
      </c>
      <c r="C89" s="44">
        <f t="shared" si="46"/>
        <v>24.03480532171125</v>
      </c>
      <c r="D89" s="49">
        <f t="shared" si="46"/>
        <v>-3.5424274460214344</v>
      </c>
      <c r="E89" s="49">
        <f t="shared" si="46"/>
        <v>0.97311503837391733</v>
      </c>
      <c r="F89" s="44">
        <f>IF(AND(F$5-D$5 &lt;&gt; 0,F37 &lt;&gt; 0,D37 &lt;&gt; 0),(EXP(LN(F37/D37)/(F$5-D$5))-1)*100,0)</f>
        <v>-0.55507777250433099</v>
      </c>
      <c r="H89" s="40">
        <f t="shared" si="47"/>
        <v>0.94929494547987492</v>
      </c>
      <c r="I89" s="40">
        <f t="shared" si="47"/>
        <v>0.81349857992105168</v>
      </c>
      <c r="J89" s="40">
        <f t="shared" si="47"/>
        <v>1.0527747647731522</v>
      </c>
      <c r="K89" s="40">
        <f t="shared" si="47"/>
        <v>0.82068706868440056</v>
      </c>
      <c r="L89" s="40">
        <f t="shared" si="47"/>
        <v>0.82913996001590007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-0.64563835814833714</v>
      </c>
      <c r="C91" s="44">
        <f t="shared" si="48"/>
        <v>-1.1029003270855764</v>
      </c>
      <c r="D91" s="44">
        <f t="shared" si="48"/>
        <v>0.48038491095079294</v>
      </c>
      <c r="E91" s="44">
        <f t="shared" si="48"/>
        <v>0.17520388266976106</v>
      </c>
      <c r="F91" s="44">
        <f t="shared" ref="F91:F93" si="49">IF(AND(F$5-D$5 &lt;&gt; 0,F39 &lt;&gt; 0,D39 &lt;&gt; 0),(EXP(LN(F39/D39)/(F$5-D$5))-1)*100,0)</f>
        <v>0.2768277637271277</v>
      </c>
      <c r="H91" s="44">
        <f>(B39/B$51)*100</f>
        <v>8.1510224978578716</v>
      </c>
      <c r="I91" s="44">
        <f>(C39/C$51)*100</f>
        <v>7.5072402818211037</v>
      </c>
      <c r="J91" s="44">
        <f>(D39/D$51)*100</f>
        <v>7.5967156475735331</v>
      </c>
      <c r="K91" s="44">
        <f>(E39/E$51)*100</f>
        <v>7.5668620192293741</v>
      </c>
      <c r="L91" s="44">
        <f>(F39/F$51)*100</f>
        <v>7.4213762276196231</v>
      </c>
    </row>
    <row r="92" spans="1:12" s="30" customFormat="1" x14ac:dyDescent="0.2">
      <c r="A92" t="str">
        <f>A40</f>
        <v>71 Sales occupations</v>
      </c>
      <c r="B92" s="49">
        <f t="shared" si="48"/>
        <v>-1.6138876756043308</v>
      </c>
      <c r="C92" s="44">
        <f t="shared" si="48"/>
        <v>-2.3372629727791638</v>
      </c>
      <c r="D92" s="49">
        <f t="shared" si="48"/>
        <v>-1.5951892281170776</v>
      </c>
      <c r="E92" s="49">
        <f t="shared" si="48"/>
        <v>-0.54008744432018085</v>
      </c>
      <c r="F92" s="44">
        <f t="shared" si="49"/>
        <v>-0.89303907049932407</v>
      </c>
      <c r="G92"/>
      <c r="H92" s="40">
        <f>(B40/B$34)*100</f>
        <v>63.054348183477416</v>
      </c>
      <c r="I92" s="40">
        <f t="shared" ref="H92:L93" si="50">(C40/C$34)*100</f>
        <v>56.806858272141803</v>
      </c>
      <c r="J92" s="40">
        <f t="shared" si="50"/>
        <v>57.884829741398534</v>
      </c>
      <c r="K92" s="40">
        <f t="shared" si="50"/>
        <v>49.866271321043875</v>
      </c>
      <c r="L92" s="40">
        <f t="shared" si="50"/>
        <v>43.319190949424922</v>
      </c>
    </row>
    <row r="93" spans="1:12" s="30" customFormat="1" x14ac:dyDescent="0.2">
      <c r="A93" t="str">
        <f>A41</f>
        <v>72 Customer service occupations</v>
      </c>
      <c r="B93" s="49">
        <f t="shared" si="48"/>
        <v>2.4637438451448501</v>
      </c>
      <c r="C93" s="44">
        <f t="shared" si="48"/>
        <v>2.480293701458236</v>
      </c>
      <c r="D93" s="49">
        <f t="shared" si="48"/>
        <v>5.4692863590982022</v>
      </c>
      <c r="E93" s="49">
        <f t="shared" si="48"/>
        <v>1.4541618975655535</v>
      </c>
      <c r="F93" s="44">
        <f t="shared" si="49"/>
        <v>2.7752592240012808</v>
      </c>
      <c r="G93"/>
      <c r="H93" s="40">
        <f t="shared" si="50"/>
        <v>18.464680815622842</v>
      </c>
      <c r="I93" s="40">
        <f t="shared" si="50"/>
        <v>19.569206498939824</v>
      </c>
      <c r="J93" s="40">
        <f t="shared" si="50"/>
        <v>20.924190976957174</v>
      </c>
      <c r="K93" s="40">
        <f t="shared" si="50"/>
        <v>25.494071242949119</v>
      </c>
      <c r="L93" s="40">
        <f t="shared" si="50"/>
        <v>27.010372975189593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0.89097855741187004</v>
      </c>
      <c r="C95" s="44">
        <f t="shared" si="51"/>
        <v>-13.28132697540838</v>
      </c>
      <c r="D95" s="44">
        <f t="shared" si="51"/>
        <v>2.7285922870643686</v>
      </c>
      <c r="E95" s="44">
        <f t="shared" si="51"/>
        <v>4.9605782707784485E-2</v>
      </c>
      <c r="F95" s="44">
        <f>IF(AND(F$5-D$5 &lt;&gt; 0,F43 &lt;&gt; 0,D43 &lt;&gt; 0),(EXP(LN(F43/D43)/(F$5-D$5))-1)*100,0)</f>
        <v>0.93474732000633498</v>
      </c>
      <c r="H95" s="44">
        <f>(B43/B$51)*100</f>
        <v>8.2790759995054017</v>
      </c>
      <c r="I95" s="44">
        <f>(C43/C$51)*100</f>
        <v>8.1079615770453586</v>
      </c>
      <c r="J95" s="44">
        <f>(D43/D$51)*100</f>
        <v>7.1942629043209001</v>
      </c>
      <c r="K95" s="44">
        <f>(E43/E$51)*100</f>
        <v>8.0043576018635285</v>
      </c>
      <c r="L95" s="44">
        <f>(F43/F$51)*100</f>
        <v>7.7525858544619224</v>
      </c>
    </row>
    <row r="96" spans="1:12" x14ac:dyDescent="0.2">
      <c r="A96" t="str">
        <f>A44</f>
        <v>81 Process, plant and machine operatives</v>
      </c>
      <c r="B96" s="49">
        <f t="shared" si="51"/>
        <v>-0.81744730753445793</v>
      </c>
      <c r="C96" s="44">
        <f t="shared" si="51"/>
        <v>-15.711769369969353</v>
      </c>
      <c r="D96" s="49">
        <f t="shared" si="51"/>
        <v>3.9949203961694657</v>
      </c>
      <c r="E96" s="49">
        <f t="shared" si="51"/>
        <v>-0.12124386998586534</v>
      </c>
      <c r="F96" s="44">
        <f>IF(AND(F$5-D$5 &lt;&gt; 0,F44 &lt;&gt; 0,D44 &lt;&gt; 0),(EXP(LN(F44/D44)/(F$5-D$5))-1)*100,0)</f>
        <v>1.232382717411129</v>
      </c>
      <c r="H96" s="40">
        <f>(B44/B$43)*100</f>
        <v>46.365896492059917</v>
      </c>
      <c r="I96" s="40">
        <f t="shared" ref="H96:L97" si="52">(C44/C$43)*100</f>
        <v>43.304242954842692</v>
      </c>
      <c r="J96" s="40">
        <f t="shared" si="52"/>
        <v>42.090565850812609</v>
      </c>
      <c r="K96" s="40">
        <f t="shared" si="52"/>
        <v>44.749554262346038</v>
      </c>
      <c r="L96" s="40">
        <f t="shared" si="52"/>
        <v>43.991234262297297</v>
      </c>
    </row>
    <row r="97" spans="1:12" x14ac:dyDescent="0.2">
      <c r="A97" t="str">
        <f>A45</f>
        <v>82 Transport and mobile machine drivers and operatives</v>
      </c>
      <c r="B97" s="49">
        <f t="shared" si="51"/>
        <v>2.300961975371596</v>
      </c>
      <c r="C97" s="44">
        <f t="shared" si="51"/>
        <v>-11.424954057449311</v>
      </c>
      <c r="D97" s="49">
        <f t="shared" si="51"/>
        <v>1.7673884627719794</v>
      </c>
      <c r="E97" s="49">
        <f t="shared" si="51"/>
        <v>0.18608442068366315</v>
      </c>
      <c r="F97" s="44">
        <f>IF(AND(F$5-D$5 &lt;&gt; 0,F45 &lt;&gt; 0,D45 &lt;&gt; 0),(EXP(LN(F45/D45)/(F$5-D$5))-1)*100,0)</f>
        <v>0.71043663463363771</v>
      </c>
      <c r="H97" s="40">
        <f t="shared" si="52"/>
        <v>53.634103507940104</v>
      </c>
      <c r="I97" s="40">
        <f t="shared" si="52"/>
        <v>56.695757045157315</v>
      </c>
      <c r="J97" s="40">
        <f t="shared" si="52"/>
        <v>57.909434149187398</v>
      </c>
      <c r="K97" s="40">
        <f t="shared" si="52"/>
        <v>55.250445737653955</v>
      </c>
      <c r="L97" s="40">
        <f t="shared" si="52"/>
        <v>56.008765737702696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-6.0946361299274443E-2</v>
      </c>
      <c r="C99" s="44">
        <f t="shared" si="53"/>
        <v>-10.558207806627461</v>
      </c>
      <c r="D99" s="44">
        <f t="shared" si="53"/>
        <v>-9.1154515804603431E-2</v>
      </c>
      <c r="E99" s="44">
        <f t="shared" si="53"/>
        <v>-0.47497150891819828</v>
      </c>
      <c r="F99" s="44">
        <f>IF(AND(F$5-D$5 &lt;&gt; 0,F47 &lt;&gt; 0,D47 &lt;&gt; 0),(EXP(LN(F47/D47)/(F$5-D$5))-1)*100,0)</f>
        <v>-0.34719662478526203</v>
      </c>
      <c r="H99" s="44">
        <f>(B47/B$51)*100</f>
        <v>11.493573938168526</v>
      </c>
      <c r="I99" s="44">
        <f>(C47/C$51)*100</f>
        <v>10.837185312660139</v>
      </c>
      <c r="J99" s="44">
        <f>(D47/D$51)*100</f>
        <v>9.9178832459789259</v>
      </c>
      <c r="K99" s="44">
        <f>(E47/E$51)*100</f>
        <v>9.6011264030884931</v>
      </c>
      <c r="L99" s="44">
        <f>(F47/F$51)*100</f>
        <v>8.8229044749552923</v>
      </c>
    </row>
    <row r="100" spans="1:12" x14ac:dyDescent="0.2">
      <c r="A100" t="str">
        <f>A48</f>
        <v>91 Elementary trades and related occupations</v>
      </c>
      <c r="B100" s="49">
        <f t="shared" si="53"/>
        <v>-2.6761944958649475</v>
      </c>
      <c r="C100" s="44">
        <f t="shared" si="53"/>
        <v>-12.526794995819856</v>
      </c>
      <c r="D100" s="49">
        <f t="shared" si="53"/>
        <v>-3.0721067592125229</v>
      </c>
      <c r="E100" s="49">
        <f t="shared" si="53"/>
        <v>-0.48352415870444032</v>
      </c>
      <c r="F100" s="44">
        <f>IF(AND(F$5-D$5 &lt;&gt; 0,F48 &lt;&gt; 0,D48 &lt;&gt; 0),(EXP(LN(F48/D48)/(F$5-D$5))-1)*100,0)</f>
        <v>-1.3539765140785809</v>
      </c>
      <c r="H100" s="40">
        <f t="shared" ref="H100:L101" si="54">(B48/B$47)*100</f>
        <v>18.09217669420504</v>
      </c>
      <c r="I100" s="40">
        <f t="shared" si="54"/>
        <v>16.271448599964486</v>
      </c>
      <c r="J100" s="40">
        <f t="shared" si="54"/>
        <v>15.913318865776688</v>
      </c>
      <c r="K100" s="40">
        <f t="shared" si="54"/>
        <v>13.676813647719795</v>
      </c>
      <c r="L100" s="40">
        <f t="shared" si="54"/>
        <v>13.665065067960544</v>
      </c>
    </row>
    <row r="101" spans="1:12" x14ac:dyDescent="0.2">
      <c r="A101" t="str">
        <f>A49</f>
        <v>92 Elementary administration and service occupations</v>
      </c>
      <c r="B101" s="49">
        <f t="shared" si="53"/>
        <v>0.48986917029478771</v>
      </c>
      <c r="C101" s="44">
        <f t="shared" si="53"/>
        <v>-10.175640991271351</v>
      </c>
      <c r="D101" s="49">
        <f t="shared" si="53"/>
        <v>0.4347471782383705</v>
      </c>
      <c r="E101" s="49">
        <f t="shared" si="53"/>
        <v>-0.47361705691234546</v>
      </c>
      <c r="F101" s="44">
        <f>IF(AND(F$5-D$5 &lt;&gt; 0,F49 &lt;&gt; 0,D49 &lt;&gt; 0),(EXP(LN(F49/D49)/(F$5-D$5))-1)*100,0)</f>
        <v>-0.17174550500576036</v>
      </c>
      <c r="H101" s="40">
        <f t="shared" si="54"/>
        <v>81.907823305794963</v>
      </c>
      <c r="I101" s="40">
        <f t="shared" si="54"/>
        <v>83.728551400035514</v>
      </c>
      <c r="J101" s="40">
        <f t="shared" si="54"/>
        <v>84.086681134223312</v>
      </c>
      <c r="K101" s="40">
        <f t="shared" si="54"/>
        <v>86.323186352280203</v>
      </c>
      <c r="L101" s="40">
        <f t="shared" si="54"/>
        <v>86.334934932039459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1.4191301054205852</v>
      </c>
      <c r="C103" s="206">
        <f t="shared" ref="C103" si="56">IF(AND(D$5-C$5 &lt;&gt; 0,D51 &lt;&gt; 0,C51 &lt;&gt; 0),(EXP(LN(D51/C51)/(D$5-C$5))-1)*100,0)</f>
        <v>-2.267726625133859</v>
      </c>
      <c r="D103" s="50">
        <f>IF(AND(E$5-D$5 &lt;&gt; 0,E51 &lt;&gt; 0,D51 &lt;&gt; 0),(EXP(LN(E51/D51)/(E$5-D$5))-1)*100,0)</f>
        <v>0.55954536947928624</v>
      </c>
      <c r="E103" s="50">
        <f>IF(AND(F$5-E$5 &lt;&gt; 0,F51 &lt;&gt; 0,E51 &lt;&gt; 0),(EXP(LN(F51/E51)/(F$5-E$5))-1)*100,0)</f>
        <v>0.36987230131872995</v>
      </c>
      <c r="F103" s="206">
        <f>IF(AND(F$5-D$5 &lt;&gt; 0,F51 &lt;&gt; 0,D51 &lt;&gt; 0),(EXP(LN(F51/D51)/(F$5-D$5))-1)*100,0)</f>
        <v>0.43305687324404207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Midlands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28.548997108029223</v>
      </c>
      <c r="C9" s="330">
        <v>70.540200794622265</v>
      </c>
      <c r="D9" s="330">
        <f>SUM(B9:C9)</f>
        <v>99.089197902651492</v>
      </c>
      <c r="E9" s="331"/>
      <c r="F9" s="330">
        <v>38.602772451073911</v>
      </c>
      <c r="G9" s="330">
        <v>82.053447842051369</v>
      </c>
      <c r="H9" s="330">
        <f>SUM(F9:G9)</f>
        <v>120.65622029312527</v>
      </c>
      <c r="I9" s="331"/>
      <c r="J9" s="330">
        <v>46.098961402858059</v>
      </c>
      <c r="K9" s="330">
        <v>79.023510787099426</v>
      </c>
      <c r="L9" s="330">
        <f>SUM(J9:K9)</f>
        <v>125.12247218995748</v>
      </c>
      <c r="M9" s="236"/>
      <c r="N9" s="328">
        <f>IF(B9&gt;0,(EXP(LN(F9/B9)/($F$6-$B$6))-1)*100,0)</f>
        <v>6.2198119078649583</v>
      </c>
      <c r="O9" s="328">
        <f>IF(F9&gt;0,(EXP(LN(J9/F9)/($J$6-$F$6))-1)*100,0)</f>
        <v>1.1901352248351982</v>
      </c>
      <c r="P9" s="328"/>
      <c r="Q9" s="328">
        <f>IF(C9&gt;0,(EXP(LN(G9/C9)/($F$6-$B$6))-1)*100,0)</f>
        <v>3.0699412757254185</v>
      </c>
      <c r="R9" s="328">
        <f>IF(G9&gt;0,(EXP(LN(K9/G9)/($J$6-$F$6))-1)*100,0)</f>
        <v>-0.25052183425351426</v>
      </c>
      <c r="S9" s="327"/>
      <c r="T9" s="328">
        <f>IF(D9&gt;0,(EXP(LN(H9/D9)/($F$6-$B$6))-1)*100,0)</f>
        <v>4.0170854434155689</v>
      </c>
      <c r="U9" s="328">
        <f>IF(H9&gt;0,(EXP(LN(L9/H9)/($J$6-$F$6))-1)*100,0)</f>
        <v>0.24261174648481099</v>
      </c>
    </row>
    <row r="10" spans="1:21" x14ac:dyDescent="0.2">
      <c r="A10" s="329" t="str">
        <f>name!D5</f>
        <v>12 Other managers and proprietors</v>
      </c>
      <c r="B10" s="330">
        <v>17.349296183222901</v>
      </c>
      <c r="C10" s="330">
        <v>25.772174201140693</v>
      </c>
      <c r="D10" s="330">
        <f t="shared" ref="D10:D33" si="0">SUM(B10:C10)</f>
        <v>43.12147038436359</v>
      </c>
      <c r="E10" s="331"/>
      <c r="F10" s="330">
        <v>21.118076717808705</v>
      </c>
      <c r="G10" s="330">
        <v>26.745527848827642</v>
      </c>
      <c r="H10" s="330">
        <f t="shared" ref="H10:H33" si="1">SUM(F10:G10)</f>
        <v>47.863604566636347</v>
      </c>
      <c r="I10" s="331"/>
      <c r="J10" s="330">
        <v>30.035209092002287</v>
      </c>
      <c r="K10" s="330">
        <v>39.644029774019288</v>
      </c>
      <c r="L10" s="330">
        <f t="shared" ref="L10:L33" si="2">SUM(J10:K10)</f>
        <v>69.679238866021578</v>
      </c>
      <c r="M10" s="236"/>
      <c r="N10" s="328">
        <f t="shared" ref="N10:N36" si="3">IF(B10&gt;0,(EXP(LN(F10/B10)/($F$6-$B$6))-1)*100,0)</f>
        <v>4.0098572681612987</v>
      </c>
      <c r="O10" s="328">
        <f t="shared" ref="O10:O34" si="4">IF(F10&gt;0,(EXP(LN(J10/F10)/($J$6-$F$6))-1)*100,0)</f>
        <v>2.3760619544769712</v>
      </c>
      <c r="P10" s="328"/>
      <c r="Q10" s="328">
        <f t="shared" ref="Q10:Q34" si="5">IF(C10&gt;0,(EXP(LN(G10/C10)/($F$6-$B$6))-1)*100,0)</f>
        <v>0.74419316663476565</v>
      </c>
      <c r="R10" s="328">
        <f t="shared" ref="R10:R34" si="6">IF(G10&gt;0,(EXP(LN(K10/G10)/($J$6-$F$6))-1)*100,0)</f>
        <v>2.6585457990544681</v>
      </c>
      <c r="S10" s="327"/>
      <c r="T10" s="328">
        <f t="shared" ref="T10:T34" si="7">IF(D10&gt;0,(EXP(LN(H10/D10)/($F$6-$B$6))-1)*100,0)</f>
        <v>2.1086109195410874</v>
      </c>
      <c r="U10" s="328">
        <f t="shared" ref="U10:U34" si="8">IF(H10&gt;0,(EXP(LN(L10/H10)/($J$6-$F$6))-1)*100,0)</f>
        <v>2.5352512039607866</v>
      </c>
    </row>
    <row r="11" spans="1:21" x14ac:dyDescent="0.2">
      <c r="A11" s="329" t="str">
        <f>name!D6</f>
        <v>21 Science, research, engineering and technology professionals</v>
      </c>
      <c r="B11" s="330">
        <v>13.574784029785983</v>
      </c>
      <c r="C11" s="330">
        <v>70.972874588932811</v>
      </c>
      <c r="D11" s="330">
        <f t="shared" si="0"/>
        <v>84.547658618718799</v>
      </c>
      <c r="E11" s="331"/>
      <c r="F11" s="330">
        <v>18.699058866288677</v>
      </c>
      <c r="G11" s="330">
        <v>83.947694835389257</v>
      </c>
      <c r="H11" s="330">
        <f t="shared" si="1"/>
        <v>102.64675370167794</v>
      </c>
      <c r="I11" s="331"/>
      <c r="J11" s="330">
        <v>26.834112144167314</v>
      </c>
      <c r="K11" s="330">
        <v>91.133076220184961</v>
      </c>
      <c r="L11" s="330">
        <f t="shared" si="2"/>
        <v>117.96718836435227</v>
      </c>
      <c r="M11" s="236"/>
      <c r="N11" s="328">
        <f t="shared" si="3"/>
        <v>6.6147674591244821</v>
      </c>
      <c r="O11" s="328">
        <f t="shared" si="4"/>
        <v>2.437231388835337</v>
      </c>
      <c r="P11" s="328"/>
      <c r="Q11" s="328">
        <f t="shared" si="5"/>
        <v>3.4149379934404589</v>
      </c>
      <c r="R11" s="328">
        <f t="shared" si="6"/>
        <v>0.54901418922155276</v>
      </c>
      <c r="S11" s="327"/>
      <c r="T11" s="328">
        <f t="shared" si="7"/>
        <v>3.9558004422961757</v>
      </c>
      <c r="U11" s="328">
        <f t="shared" si="8"/>
        <v>0.93173388535696677</v>
      </c>
    </row>
    <row r="12" spans="1:21" x14ac:dyDescent="0.2">
      <c r="A12" s="329" t="str">
        <f>name!D7</f>
        <v>22 Health professionals</v>
      </c>
      <c r="B12" s="330">
        <v>52.893655863191569</v>
      </c>
      <c r="C12" s="330">
        <v>16.244402804372641</v>
      </c>
      <c r="D12" s="330">
        <f t="shared" si="0"/>
        <v>69.138058667564209</v>
      </c>
      <c r="E12" s="331"/>
      <c r="F12" s="330">
        <v>63.929587168758687</v>
      </c>
      <c r="G12" s="330">
        <v>21.951002471765495</v>
      </c>
      <c r="H12" s="330">
        <f t="shared" si="1"/>
        <v>85.880589640524178</v>
      </c>
      <c r="I12" s="331"/>
      <c r="J12" s="330">
        <v>76.802955333630777</v>
      </c>
      <c r="K12" s="330">
        <v>25.305864529928581</v>
      </c>
      <c r="L12" s="330">
        <f t="shared" si="2"/>
        <v>102.10881986355936</v>
      </c>
      <c r="M12" s="236"/>
      <c r="N12" s="328">
        <f t="shared" si="3"/>
        <v>3.8627130739506965</v>
      </c>
      <c r="O12" s="328">
        <f t="shared" si="4"/>
        <v>1.2305824033393975</v>
      </c>
      <c r="P12" s="328"/>
      <c r="Q12" s="328">
        <f t="shared" si="5"/>
        <v>6.2062614910703084</v>
      </c>
      <c r="R12" s="328">
        <f t="shared" si="6"/>
        <v>0.95266496535832967</v>
      </c>
      <c r="S12" s="327"/>
      <c r="T12" s="328">
        <f t="shared" si="7"/>
        <v>4.4324741957010749</v>
      </c>
      <c r="U12" s="328">
        <f t="shared" si="8"/>
        <v>1.160557932267281</v>
      </c>
    </row>
    <row r="13" spans="1:21" x14ac:dyDescent="0.2">
      <c r="A13" s="329" t="str">
        <f>name!D8</f>
        <v>23 Teaching and other educational professionals</v>
      </c>
      <c r="B13" s="330">
        <v>46.406308946177944</v>
      </c>
      <c r="C13" s="330">
        <v>23.548536130617343</v>
      </c>
      <c r="D13" s="330">
        <f t="shared" si="0"/>
        <v>69.954845076795294</v>
      </c>
      <c r="E13" s="331"/>
      <c r="F13" s="330">
        <v>52.320550290184897</v>
      </c>
      <c r="G13" s="330">
        <v>25.411379839485932</v>
      </c>
      <c r="H13" s="330">
        <f t="shared" si="1"/>
        <v>77.731930129670829</v>
      </c>
      <c r="I13" s="331"/>
      <c r="J13" s="330">
        <v>63.187295074854902</v>
      </c>
      <c r="K13" s="330">
        <v>29.780092155479796</v>
      </c>
      <c r="L13" s="330">
        <f t="shared" si="2"/>
        <v>92.967387230334694</v>
      </c>
      <c r="M13" s="236"/>
      <c r="N13" s="328">
        <f t="shared" si="3"/>
        <v>2.4280854765085014</v>
      </c>
      <c r="O13" s="328">
        <f t="shared" si="4"/>
        <v>1.2660408148994939</v>
      </c>
      <c r="P13" s="328"/>
      <c r="Q13" s="328">
        <f t="shared" si="5"/>
        <v>1.5343204730550841</v>
      </c>
      <c r="R13" s="328">
        <f t="shared" si="6"/>
        <v>1.0632327238876194</v>
      </c>
      <c r="S13" s="327"/>
      <c r="T13" s="328">
        <f t="shared" si="7"/>
        <v>2.1307051602479143</v>
      </c>
      <c r="U13" s="328">
        <f t="shared" si="8"/>
        <v>1.200364857628089</v>
      </c>
    </row>
    <row r="14" spans="1:21" x14ac:dyDescent="0.2">
      <c r="A14" s="329" t="str">
        <f>name!D9</f>
        <v>24 Business, media and public service professionals</v>
      </c>
      <c r="B14" s="330">
        <v>32.52334278788485</v>
      </c>
      <c r="C14" s="330">
        <v>50.778414669048196</v>
      </c>
      <c r="D14" s="330">
        <f t="shared" si="0"/>
        <v>83.301757456933046</v>
      </c>
      <c r="E14" s="331"/>
      <c r="F14" s="330">
        <v>44.676238083888343</v>
      </c>
      <c r="G14" s="330">
        <v>63.887807990849588</v>
      </c>
      <c r="H14" s="330">
        <f t="shared" si="1"/>
        <v>108.56404607473793</v>
      </c>
      <c r="I14" s="331"/>
      <c r="J14" s="330">
        <v>58.94429213387518</v>
      </c>
      <c r="K14" s="330">
        <v>78.030303599513317</v>
      </c>
      <c r="L14" s="330">
        <f t="shared" si="2"/>
        <v>136.9745957333885</v>
      </c>
      <c r="M14" s="236"/>
      <c r="N14" s="328">
        <f t="shared" si="3"/>
        <v>6.5556012644724104</v>
      </c>
      <c r="O14" s="328">
        <f t="shared" si="4"/>
        <v>1.8648485898274725</v>
      </c>
      <c r="P14" s="328"/>
      <c r="Q14" s="328">
        <f t="shared" si="5"/>
        <v>4.7002623633704443</v>
      </c>
      <c r="R14" s="328">
        <f t="shared" si="6"/>
        <v>1.3420504878032702</v>
      </c>
      <c r="S14" s="327"/>
      <c r="T14" s="328">
        <f t="shared" si="7"/>
        <v>5.4402364922739865</v>
      </c>
      <c r="U14" s="328">
        <f t="shared" si="8"/>
        <v>1.5617714119106729</v>
      </c>
    </row>
    <row r="15" spans="1:21" x14ac:dyDescent="0.2">
      <c r="A15" s="329" t="str">
        <f>name!D10</f>
        <v>31 Science, engineering and technology associate professionals</v>
      </c>
      <c r="B15" s="330">
        <v>5.9888661463954538</v>
      </c>
      <c r="C15" s="330">
        <v>21.013437191012095</v>
      </c>
      <c r="D15" s="330">
        <f t="shared" si="0"/>
        <v>27.002303337407547</v>
      </c>
      <c r="E15" s="331"/>
      <c r="F15" s="330">
        <v>7.5959211704383494</v>
      </c>
      <c r="G15" s="330">
        <v>25.913923345070078</v>
      </c>
      <c r="H15" s="330">
        <f t="shared" si="1"/>
        <v>33.509844515508426</v>
      </c>
      <c r="I15" s="331"/>
      <c r="J15" s="330">
        <v>9.2067601446265055</v>
      </c>
      <c r="K15" s="330">
        <v>21.694200484402369</v>
      </c>
      <c r="L15" s="330">
        <f t="shared" si="2"/>
        <v>30.900960629028873</v>
      </c>
      <c r="M15" s="236"/>
      <c r="N15" s="328">
        <f t="shared" si="3"/>
        <v>4.869010088684611</v>
      </c>
      <c r="O15" s="328">
        <f t="shared" si="4"/>
        <v>1.2904324536430867</v>
      </c>
      <c r="P15" s="328"/>
      <c r="Q15" s="328">
        <f t="shared" si="5"/>
        <v>4.2814868438153741</v>
      </c>
      <c r="R15" s="328">
        <f t="shared" si="6"/>
        <v>-1.1779105973413473</v>
      </c>
      <c r="S15" s="327"/>
      <c r="T15" s="328">
        <f t="shared" si="7"/>
        <v>4.4129389545626951</v>
      </c>
      <c r="U15" s="328">
        <f t="shared" si="8"/>
        <v>-0.53888935404476923</v>
      </c>
    </row>
    <row r="16" spans="1:21" x14ac:dyDescent="0.2">
      <c r="A16" s="329" t="str">
        <f>name!D11</f>
        <v>32 Health and social care associate professionals</v>
      </c>
      <c r="B16" s="330">
        <v>22.678837036905811</v>
      </c>
      <c r="C16" s="330">
        <v>6.7533551822368745</v>
      </c>
      <c r="D16" s="330">
        <f t="shared" si="0"/>
        <v>29.432192219142685</v>
      </c>
      <c r="E16" s="331"/>
      <c r="F16" s="330">
        <v>27.935134579824034</v>
      </c>
      <c r="G16" s="330">
        <v>8.0526638345533392</v>
      </c>
      <c r="H16" s="330">
        <f t="shared" si="1"/>
        <v>35.987798414377373</v>
      </c>
      <c r="I16" s="331"/>
      <c r="J16" s="330">
        <v>32.815030250345799</v>
      </c>
      <c r="K16" s="330">
        <v>7.9550295516432152</v>
      </c>
      <c r="L16" s="330">
        <f t="shared" si="2"/>
        <v>40.770059801989014</v>
      </c>
      <c r="M16" s="236"/>
      <c r="N16" s="328">
        <f t="shared" si="3"/>
        <v>4.2571857109730882</v>
      </c>
      <c r="O16" s="328">
        <f t="shared" si="4"/>
        <v>1.0791239857971258</v>
      </c>
      <c r="P16" s="328"/>
      <c r="Q16" s="328">
        <f t="shared" si="5"/>
        <v>3.5819292442258233</v>
      </c>
      <c r="R16" s="328">
        <f t="shared" si="6"/>
        <v>-8.1290749032258969E-2</v>
      </c>
      <c r="S16" s="327"/>
      <c r="T16" s="328">
        <f t="shared" si="7"/>
        <v>4.1037882922570379</v>
      </c>
      <c r="U16" s="328">
        <f t="shared" si="8"/>
        <v>0.83525586252599648</v>
      </c>
    </row>
    <row r="17" spans="1:21" x14ac:dyDescent="0.2">
      <c r="A17" s="329" t="str">
        <f>name!D12</f>
        <v>33 Protective service occupations</v>
      </c>
      <c r="B17" s="330">
        <v>3.7695718116735262</v>
      </c>
      <c r="C17" s="330">
        <v>12.826599897856505</v>
      </c>
      <c r="D17" s="330">
        <f t="shared" si="0"/>
        <v>16.596171709530033</v>
      </c>
      <c r="E17" s="331"/>
      <c r="F17" s="330">
        <v>4.9493120015264118</v>
      </c>
      <c r="G17" s="330">
        <v>13.582324292715917</v>
      </c>
      <c r="H17" s="330">
        <f t="shared" si="1"/>
        <v>18.531636294242329</v>
      </c>
      <c r="I17" s="331"/>
      <c r="J17" s="330">
        <v>8.9083112542775851</v>
      </c>
      <c r="K17" s="330">
        <v>17.094138563317049</v>
      </c>
      <c r="L17" s="330">
        <f t="shared" si="2"/>
        <v>26.002449817594634</v>
      </c>
      <c r="M17" s="236"/>
      <c r="N17" s="328">
        <f t="shared" si="3"/>
        <v>5.5967525057988299</v>
      </c>
      <c r="O17" s="328">
        <f t="shared" si="4"/>
        <v>3.9960162879272509</v>
      </c>
      <c r="P17" s="328"/>
      <c r="Q17" s="328">
        <f t="shared" si="5"/>
        <v>1.1515424134165286</v>
      </c>
      <c r="R17" s="328">
        <f t="shared" si="6"/>
        <v>1.544921523737397</v>
      </c>
      <c r="S17" s="327"/>
      <c r="T17" s="328">
        <f t="shared" si="7"/>
        <v>2.2306612007632509</v>
      </c>
      <c r="U17" s="328">
        <f t="shared" si="8"/>
        <v>2.2837636273631778</v>
      </c>
    </row>
    <row r="18" spans="1:21" x14ac:dyDescent="0.2">
      <c r="A18" s="329" t="str">
        <f>name!D13</f>
        <v>34 Culture, media and sports occupations</v>
      </c>
      <c r="B18" s="330">
        <v>10.688255523464763</v>
      </c>
      <c r="C18" s="330">
        <v>16.197817277751398</v>
      </c>
      <c r="D18" s="330">
        <f t="shared" si="0"/>
        <v>26.886072801216159</v>
      </c>
      <c r="E18" s="331"/>
      <c r="F18" s="330">
        <v>11.708566609026242</v>
      </c>
      <c r="G18" s="330">
        <v>17.780037882112065</v>
      </c>
      <c r="H18" s="330">
        <f t="shared" si="1"/>
        <v>29.488604491138307</v>
      </c>
      <c r="I18" s="331"/>
      <c r="J18" s="330">
        <v>12.696548546519111</v>
      </c>
      <c r="K18" s="330">
        <v>18.379953664809857</v>
      </c>
      <c r="L18" s="330">
        <f t="shared" si="2"/>
        <v>31.076502211328968</v>
      </c>
      <c r="M18" s="236"/>
      <c r="N18" s="328">
        <f t="shared" si="3"/>
        <v>1.8402321418215628</v>
      </c>
      <c r="O18" s="328">
        <f t="shared" si="4"/>
        <v>0.54152380720429161</v>
      </c>
      <c r="P18" s="327"/>
      <c r="Q18" s="328">
        <f t="shared" si="5"/>
        <v>1.8814781438503125</v>
      </c>
      <c r="R18" s="328">
        <f t="shared" si="6"/>
        <v>0.22147312542486475</v>
      </c>
      <c r="S18" s="327"/>
      <c r="T18" s="328">
        <f t="shared" si="7"/>
        <v>1.8650892592405377</v>
      </c>
      <c r="U18" s="328">
        <f t="shared" si="8"/>
        <v>0.35026585164050772</v>
      </c>
    </row>
    <row r="19" spans="1:21" x14ac:dyDescent="0.2">
      <c r="A19" s="329" t="str">
        <f>name!D14</f>
        <v>35 Business and public service associate professionals</v>
      </c>
      <c r="B19" s="330">
        <v>42.618778505863744</v>
      </c>
      <c r="C19" s="330">
        <v>53.262052185571804</v>
      </c>
      <c r="D19" s="330">
        <f t="shared" si="0"/>
        <v>95.880830691435548</v>
      </c>
      <c r="E19" s="331"/>
      <c r="F19" s="330">
        <v>48.47518815730939</v>
      </c>
      <c r="G19" s="330">
        <v>58.13698137063998</v>
      </c>
      <c r="H19" s="330">
        <f t="shared" si="1"/>
        <v>106.61216952794936</v>
      </c>
      <c r="I19" s="331"/>
      <c r="J19" s="330">
        <v>53.699834247996591</v>
      </c>
      <c r="K19" s="330">
        <v>53.480800013928764</v>
      </c>
      <c r="L19" s="330">
        <f t="shared" si="2"/>
        <v>107.18063426192535</v>
      </c>
      <c r="M19" s="236"/>
      <c r="N19" s="328">
        <f t="shared" si="3"/>
        <v>2.6085855735854757</v>
      </c>
      <c r="O19" s="328">
        <f t="shared" si="4"/>
        <v>0.68471910328593566</v>
      </c>
      <c r="P19" s="327"/>
      <c r="Q19" s="328">
        <f t="shared" si="5"/>
        <v>1.7669869725915222</v>
      </c>
      <c r="R19" s="328">
        <f t="shared" si="6"/>
        <v>-0.55498266630109594</v>
      </c>
      <c r="S19" s="327"/>
      <c r="T19" s="328">
        <f t="shared" si="7"/>
        <v>2.1445027642319481</v>
      </c>
      <c r="U19" s="328">
        <f t="shared" si="8"/>
        <v>3.545905780368841E-2</v>
      </c>
    </row>
    <row r="20" spans="1:21" x14ac:dyDescent="0.2">
      <c r="A20" s="329" t="str">
        <f>name!D15</f>
        <v>41 Administrative occupations</v>
      </c>
      <c r="B20" s="330">
        <v>118.03954687731775</v>
      </c>
      <c r="C20" s="330">
        <v>54.720675888713004</v>
      </c>
      <c r="D20" s="330">
        <f t="shared" si="0"/>
        <v>172.76022276603075</v>
      </c>
      <c r="E20" s="331"/>
      <c r="F20" s="330">
        <v>114.74352381849104</v>
      </c>
      <c r="G20" s="330">
        <v>61.55140708588786</v>
      </c>
      <c r="H20" s="330">
        <f t="shared" si="1"/>
        <v>176.2949309043789</v>
      </c>
      <c r="I20" s="331"/>
      <c r="J20" s="330">
        <v>90.711784681041323</v>
      </c>
      <c r="K20" s="330">
        <v>66.269866631759839</v>
      </c>
      <c r="L20" s="330">
        <f t="shared" si="2"/>
        <v>156.98165131280115</v>
      </c>
      <c r="M20" s="236"/>
      <c r="N20" s="328">
        <f t="shared" si="3"/>
        <v>-0.5648049715074599</v>
      </c>
      <c r="O20" s="328">
        <f t="shared" si="4"/>
        <v>-1.5545378988064518</v>
      </c>
      <c r="P20" s="327"/>
      <c r="Q20" s="328">
        <f t="shared" si="5"/>
        <v>2.3805142154124104</v>
      </c>
      <c r="R20" s="328">
        <f t="shared" si="6"/>
        <v>0.49363156841535361</v>
      </c>
      <c r="S20" s="327"/>
      <c r="T20" s="328">
        <f t="shared" si="7"/>
        <v>0.4058955090384897</v>
      </c>
      <c r="U20" s="328">
        <f t="shared" si="8"/>
        <v>-0.77054534999415614</v>
      </c>
    </row>
    <row r="21" spans="1:21" x14ac:dyDescent="0.2">
      <c r="A21" s="329" t="str">
        <f>name!D16</f>
        <v>42 Secretarial and related occupations</v>
      </c>
      <c r="B21" s="330">
        <v>35.84891153139737</v>
      </c>
      <c r="C21" s="330">
        <v>3.450253440856855</v>
      </c>
      <c r="D21" s="330">
        <f t="shared" si="0"/>
        <v>39.299164972254225</v>
      </c>
      <c r="E21" s="331"/>
      <c r="F21" s="330">
        <v>31.944251106968167</v>
      </c>
      <c r="G21" s="330">
        <v>2.6162813513046985</v>
      </c>
      <c r="H21" s="330">
        <f t="shared" si="1"/>
        <v>34.560532458272867</v>
      </c>
      <c r="I21" s="331"/>
      <c r="J21" s="330">
        <v>20.911480374898829</v>
      </c>
      <c r="K21" s="330">
        <v>4.0544464886983738</v>
      </c>
      <c r="L21" s="330">
        <f t="shared" si="2"/>
        <v>24.965926863597204</v>
      </c>
      <c r="M21" s="236"/>
      <c r="N21" s="328">
        <f t="shared" si="3"/>
        <v>-2.2800249433481357</v>
      </c>
      <c r="O21" s="328">
        <f t="shared" si="4"/>
        <v>-2.7851065513387785</v>
      </c>
      <c r="P21" s="327"/>
      <c r="Q21" s="328">
        <f t="shared" si="5"/>
        <v>-5.3835412297831624</v>
      </c>
      <c r="R21" s="328">
        <f t="shared" si="6"/>
        <v>2.9634632195087773</v>
      </c>
      <c r="S21" s="327"/>
      <c r="T21" s="328">
        <f t="shared" si="7"/>
        <v>-2.5370796192845657</v>
      </c>
      <c r="U21" s="328">
        <f t="shared" si="8"/>
        <v>-2.1446702825286379</v>
      </c>
    </row>
    <row r="22" spans="1:21" x14ac:dyDescent="0.2">
      <c r="A22" s="329" t="str">
        <f>name!D17</f>
        <v>51 Skilled agricultural and related trades</v>
      </c>
      <c r="B22" s="330">
        <v>2.2286259748468309</v>
      </c>
      <c r="C22" s="330">
        <v>13.404826424981005</v>
      </c>
      <c r="D22" s="330">
        <f t="shared" si="0"/>
        <v>15.633452399827835</v>
      </c>
      <c r="E22" s="331"/>
      <c r="F22" s="330">
        <v>2.1935448118898671</v>
      </c>
      <c r="G22" s="330">
        <v>9.4556693890802279</v>
      </c>
      <c r="H22" s="330">
        <f t="shared" si="1"/>
        <v>11.649214200970095</v>
      </c>
      <c r="I22" s="331"/>
      <c r="J22" s="330">
        <v>2.9571539205353385</v>
      </c>
      <c r="K22" s="330">
        <v>10.420341125038298</v>
      </c>
      <c r="L22" s="330">
        <f t="shared" si="2"/>
        <v>13.377495045573637</v>
      </c>
      <c r="M22" s="236"/>
      <c r="N22" s="328">
        <f t="shared" si="3"/>
        <v>-0.31682444830006817</v>
      </c>
      <c r="O22" s="328">
        <f t="shared" si="4"/>
        <v>2.0113499143474156</v>
      </c>
      <c r="P22" s="327"/>
      <c r="Q22" s="328">
        <f t="shared" si="5"/>
        <v>-6.7419743505183209</v>
      </c>
      <c r="R22" s="328">
        <f t="shared" si="6"/>
        <v>0.64973686690623644</v>
      </c>
      <c r="S22" s="327"/>
      <c r="T22" s="328">
        <f t="shared" si="7"/>
        <v>-5.713753482330997</v>
      </c>
      <c r="U22" s="328">
        <f t="shared" si="8"/>
        <v>0.92649963827704518</v>
      </c>
    </row>
    <row r="23" spans="1:21" x14ac:dyDescent="0.2">
      <c r="A23" s="329" t="str">
        <f>name!D18</f>
        <v>52 Skilled metal, electrical and electronic trades</v>
      </c>
      <c r="B23" s="330">
        <v>1.1215023435297051</v>
      </c>
      <c r="C23" s="330">
        <v>81.482019504272373</v>
      </c>
      <c r="D23" s="330">
        <f t="shared" si="0"/>
        <v>82.603521847802071</v>
      </c>
      <c r="E23" s="331"/>
      <c r="F23" s="330">
        <v>1.4759747562741858</v>
      </c>
      <c r="G23" s="330">
        <v>68.554592646431971</v>
      </c>
      <c r="H23" s="330">
        <f t="shared" si="1"/>
        <v>70.030567402706154</v>
      </c>
      <c r="I23" s="331"/>
      <c r="J23" s="330">
        <v>3.9221080682020317</v>
      </c>
      <c r="K23" s="330">
        <v>60.33771440246867</v>
      </c>
      <c r="L23" s="330">
        <f t="shared" si="2"/>
        <v>64.259822470670699</v>
      </c>
      <c r="M23" s="236"/>
      <c r="N23" s="328">
        <f t="shared" si="3"/>
        <v>5.6466545031418791</v>
      </c>
      <c r="O23" s="328">
        <f t="shared" si="4"/>
        <v>6.7323426385770047</v>
      </c>
      <c r="P23" s="327"/>
      <c r="Q23" s="328">
        <f t="shared" si="5"/>
        <v>-3.3960345211575649</v>
      </c>
      <c r="R23" s="328">
        <f t="shared" si="6"/>
        <v>-0.84754158554862791</v>
      </c>
      <c r="S23" s="327"/>
      <c r="T23" s="328">
        <f t="shared" si="7"/>
        <v>-3.2484756471288789</v>
      </c>
      <c r="U23" s="328">
        <f t="shared" si="8"/>
        <v>-0.57167457244942099</v>
      </c>
    </row>
    <row r="24" spans="1:21" x14ac:dyDescent="0.2">
      <c r="A24" s="329" t="str">
        <f>name!D19</f>
        <v>53 Skilled construction and building trades</v>
      </c>
      <c r="B24" s="330">
        <v>0.74545246444009106</v>
      </c>
      <c r="C24" s="330">
        <v>56.153986534489384</v>
      </c>
      <c r="D24" s="330">
        <f t="shared" si="0"/>
        <v>56.899438998929476</v>
      </c>
      <c r="E24" s="331"/>
      <c r="F24" s="330">
        <v>0.86403219947608934</v>
      </c>
      <c r="G24" s="330">
        <v>52.51149378498986</v>
      </c>
      <c r="H24" s="330">
        <f t="shared" si="1"/>
        <v>53.375525984465952</v>
      </c>
      <c r="I24" s="331"/>
      <c r="J24" s="330">
        <v>1.0414072055218169</v>
      </c>
      <c r="K24" s="330">
        <v>46.871618982827769</v>
      </c>
      <c r="L24" s="330">
        <f t="shared" si="2"/>
        <v>47.913026188349583</v>
      </c>
      <c r="M24" s="236"/>
      <c r="N24" s="328">
        <f t="shared" si="3"/>
        <v>2.9963879762907153</v>
      </c>
      <c r="O24" s="328">
        <f t="shared" si="4"/>
        <v>1.2525672180401903</v>
      </c>
      <c r="P24" s="327"/>
      <c r="Q24" s="328">
        <f t="shared" si="5"/>
        <v>-1.3323565299261375</v>
      </c>
      <c r="R24" s="328">
        <f t="shared" si="6"/>
        <v>-0.7546032752449805</v>
      </c>
      <c r="S24" s="327"/>
      <c r="T24" s="328">
        <f t="shared" si="7"/>
        <v>-1.2705229482946945</v>
      </c>
      <c r="U24" s="328">
        <f t="shared" si="8"/>
        <v>-0.71718197471510869</v>
      </c>
    </row>
    <row r="25" spans="1:21" x14ac:dyDescent="0.2">
      <c r="A25" s="329" t="str">
        <f>name!D20</f>
        <v>54 Textiles, printing and other skilled trades</v>
      </c>
      <c r="B25" s="330">
        <v>11.370304446393774</v>
      </c>
      <c r="C25" s="330">
        <v>20.498692954523882</v>
      </c>
      <c r="D25" s="330">
        <f t="shared" si="0"/>
        <v>31.868997400917657</v>
      </c>
      <c r="E25" s="331"/>
      <c r="F25" s="330">
        <v>11.833095502601951</v>
      </c>
      <c r="G25" s="330">
        <v>16.443709297585485</v>
      </c>
      <c r="H25" s="330">
        <f t="shared" si="1"/>
        <v>28.276804800187435</v>
      </c>
      <c r="I25" s="331"/>
      <c r="J25" s="330">
        <v>11.805426644765793</v>
      </c>
      <c r="K25" s="330">
        <v>14.331196786297312</v>
      </c>
      <c r="L25" s="330">
        <f t="shared" si="2"/>
        <v>26.136623431063107</v>
      </c>
      <c r="M25" s="236"/>
      <c r="N25" s="328">
        <f t="shared" si="3"/>
        <v>0.80109625236617354</v>
      </c>
      <c r="O25" s="328">
        <f t="shared" si="4"/>
        <v>-1.5605437779009357E-2</v>
      </c>
      <c r="P25" s="327"/>
      <c r="Q25" s="328">
        <f t="shared" si="5"/>
        <v>-4.3126066416081184</v>
      </c>
      <c r="R25" s="328">
        <f t="shared" si="6"/>
        <v>-0.91250606868780171</v>
      </c>
      <c r="S25" s="327"/>
      <c r="T25" s="328">
        <f t="shared" si="7"/>
        <v>-2.363458667481011</v>
      </c>
      <c r="U25" s="328">
        <f t="shared" si="8"/>
        <v>-0.52332136327136736</v>
      </c>
    </row>
    <row r="26" spans="1:21" x14ac:dyDescent="0.2">
      <c r="A26" s="329" t="str">
        <f>name!D21</f>
        <v>61 Caring personal service occupations</v>
      </c>
      <c r="B26" s="330">
        <v>114.67620053553208</v>
      </c>
      <c r="C26" s="330">
        <v>14.086212892187454</v>
      </c>
      <c r="D26" s="330">
        <f t="shared" si="0"/>
        <v>128.76241342771954</v>
      </c>
      <c r="E26" s="331"/>
      <c r="F26" s="330">
        <v>118.4491971510306</v>
      </c>
      <c r="G26" s="330">
        <v>14.423257589438908</v>
      </c>
      <c r="H26" s="330">
        <f t="shared" si="1"/>
        <v>132.87245474046952</v>
      </c>
      <c r="I26" s="331"/>
      <c r="J26" s="330">
        <v>139.17648378602297</v>
      </c>
      <c r="K26" s="330">
        <v>20.407057853706927</v>
      </c>
      <c r="L26" s="330">
        <f t="shared" si="2"/>
        <v>159.5835416397299</v>
      </c>
      <c r="M26" s="236"/>
      <c r="N26" s="328">
        <f t="shared" si="3"/>
        <v>0.6495332403783971</v>
      </c>
      <c r="O26" s="328">
        <f t="shared" si="4"/>
        <v>1.080857126360657</v>
      </c>
      <c r="P26" s="327"/>
      <c r="Q26" s="328">
        <f t="shared" si="5"/>
        <v>0.47403006692701144</v>
      </c>
      <c r="R26" s="328">
        <f t="shared" si="6"/>
        <v>2.3405631398969673</v>
      </c>
      <c r="S26" s="327"/>
      <c r="T26" s="328">
        <f t="shared" si="7"/>
        <v>0.63039329362744034</v>
      </c>
      <c r="U26" s="328">
        <f t="shared" si="8"/>
        <v>1.2286727593316726</v>
      </c>
    </row>
    <row r="27" spans="1:21" x14ac:dyDescent="0.2">
      <c r="A27" s="329" t="str">
        <f>name!D22</f>
        <v>62 Leisure, travel and related personal service occupations</v>
      </c>
      <c r="B27" s="330">
        <v>27.653102632907125</v>
      </c>
      <c r="C27" s="330">
        <v>10.149572595378947</v>
      </c>
      <c r="D27" s="330">
        <f t="shared" si="0"/>
        <v>37.80267522828607</v>
      </c>
      <c r="E27" s="331"/>
      <c r="F27" s="330">
        <v>23.016399040290448</v>
      </c>
      <c r="G27" s="330">
        <v>9.9721924701411258</v>
      </c>
      <c r="H27" s="330">
        <f t="shared" si="1"/>
        <v>32.988591510431576</v>
      </c>
      <c r="I27" s="331"/>
      <c r="J27" s="330">
        <v>23.763254077486977</v>
      </c>
      <c r="K27" s="330">
        <v>10.818526155028851</v>
      </c>
      <c r="L27" s="330">
        <f t="shared" si="2"/>
        <v>34.581780232515825</v>
      </c>
      <c r="M27" s="236"/>
      <c r="N27" s="328">
        <f t="shared" si="3"/>
        <v>-3.6040689032620254</v>
      </c>
      <c r="O27" s="328">
        <f t="shared" si="4"/>
        <v>0.21311662216596527</v>
      </c>
      <c r="P27" s="327"/>
      <c r="Q27" s="328">
        <f t="shared" si="5"/>
        <v>-0.35200160147532689</v>
      </c>
      <c r="R27" s="328">
        <f t="shared" si="6"/>
        <v>0.54454114974156198</v>
      </c>
      <c r="S27" s="327"/>
      <c r="T27" s="328">
        <f t="shared" si="7"/>
        <v>-2.6875856641107143</v>
      </c>
      <c r="U27" s="328">
        <f t="shared" si="8"/>
        <v>0.31492933442451854</v>
      </c>
    </row>
    <row r="28" spans="1:21" x14ac:dyDescent="0.2">
      <c r="A28" s="329" t="str">
        <f>name!D23</f>
        <v>63 Community and civil enforcement occupations</v>
      </c>
      <c r="B28" s="330">
        <v>0.36752158947870422</v>
      </c>
      <c r="C28" s="330">
        <v>1.2288264291196502</v>
      </c>
      <c r="D28" s="330">
        <f t="shared" si="0"/>
        <v>1.5963480185983545</v>
      </c>
      <c r="E28" s="331"/>
      <c r="F28" s="330">
        <v>0.41024771974675417</v>
      </c>
      <c r="G28" s="330">
        <v>1.3544740653938743</v>
      </c>
      <c r="H28" s="330">
        <f t="shared" si="1"/>
        <v>1.7647217851406285</v>
      </c>
      <c r="I28" s="331"/>
      <c r="J28" s="330">
        <v>0.54807785851168644</v>
      </c>
      <c r="K28" s="330">
        <v>1.0752843584613176</v>
      </c>
      <c r="L28" s="330">
        <f>SUM(J28:K28)</f>
        <v>1.6233622169730042</v>
      </c>
      <c r="M28" s="236"/>
      <c r="N28" s="328">
        <f t="shared" si="3"/>
        <v>2.2239513124163057</v>
      </c>
      <c r="O28" s="328">
        <f t="shared" si="4"/>
        <v>1.9498064120579972</v>
      </c>
      <c r="P28" s="327"/>
      <c r="Q28" s="328">
        <f t="shared" si="5"/>
        <v>1.9661519730204136</v>
      </c>
      <c r="R28" s="328">
        <f t="shared" si="6"/>
        <v>-1.5270740736903599</v>
      </c>
      <c r="S28" s="327"/>
      <c r="T28" s="328">
        <f t="shared" si="7"/>
        <v>2.025735411165952</v>
      </c>
      <c r="U28" s="328">
        <f t="shared" si="8"/>
        <v>-0.55507777250433099</v>
      </c>
    </row>
    <row r="29" spans="1:21" x14ac:dyDescent="0.2">
      <c r="A29" s="329" t="str">
        <f>name!D24</f>
        <v>71 Sales occupations</v>
      </c>
      <c r="B29" s="330">
        <v>63.136167357088965</v>
      </c>
      <c r="C29" s="330">
        <v>42.896930434053452</v>
      </c>
      <c r="D29" s="330">
        <f t="shared" si="0"/>
        <v>106.03309779114241</v>
      </c>
      <c r="E29" s="331"/>
      <c r="F29" s="330">
        <v>54.793604951779244</v>
      </c>
      <c r="G29" s="330">
        <v>42.236285478595221</v>
      </c>
      <c r="H29" s="330">
        <f t="shared" si="1"/>
        <v>97.029890430374465</v>
      </c>
      <c r="I29" s="331"/>
      <c r="J29" s="330">
        <v>46.912271688799557</v>
      </c>
      <c r="K29" s="330">
        <v>37.901802229175516</v>
      </c>
      <c r="L29" s="330">
        <f t="shared" si="2"/>
        <v>84.814073917975065</v>
      </c>
      <c r="M29" s="236"/>
      <c r="N29" s="328">
        <f t="shared" si="3"/>
        <v>-2.7946133919037108</v>
      </c>
      <c r="O29" s="328">
        <f t="shared" si="4"/>
        <v>-1.0299538818686615</v>
      </c>
      <c r="P29" s="327"/>
      <c r="Q29" s="328">
        <f t="shared" si="5"/>
        <v>-0.30993021501977136</v>
      </c>
      <c r="R29" s="328">
        <f t="shared" si="6"/>
        <v>-0.71927431016178822</v>
      </c>
      <c r="S29" s="327"/>
      <c r="T29" s="328">
        <f t="shared" si="7"/>
        <v>-1.7589901060506286</v>
      </c>
      <c r="U29" s="328">
        <f t="shared" si="8"/>
        <v>-0.89303907049932407</v>
      </c>
    </row>
    <row r="30" spans="1:21" x14ac:dyDescent="0.2">
      <c r="A30" s="329" t="str">
        <f>name!D25</f>
        <v>72 Customer service occupations</v>
      </c>
      <c r="B30" s="330">
        <v>17.510739391034395</v>
      </c>
      <c r="C30" s="330">
        <v>13.539733145896912</v>
      </c>
      <c r="D30" s="330">
        <f t="shared" si="0"/>
        <v>31.050472536931309</v>
      </c>
      <c r="E30" s="331"/>
      <c r="F30" s="330">
        <v>20.156115196233873</v>
      </c>
      <c r="G30" s="330">
        <v>14.918220634218764</v>
      </c>
      <c r="H30" s="330">
        <f t="shared" si="1"/>
        <v>35.07433583045264</v>
      </c>
      <c r="I30" s="331"/>
      <c r="J30" s="330">
        <v>28.239966693712329</v>
      </c>
      <c r="K30" s="330">
        <v>24.64328712200135</v>
      </c>
      <c r="L30" s="330">
        <f t="shared" si="2"/>
        <v>52.88325381571368</v>
      </c>
      <c r="M30" s="236"/>
      <c r="N30" s="328">
        <f t="shared" si="3"/>
        <v>2.8538302729470333</v>
      </c>
      <c r="O30" s="328">
        <f t="shared" si="4"/>
        <v>2.2736659320855335</v>
      </c>
      <c r="P30" s="327"/>
      <c r="Q30" s="328">
        <f t="shared" si="5"/>
        <v>1.9580179353858584</v>
      </c>
      <c r="R30" s="328">
        <f t="shared" si="6"/>
        <v>3.4027543864249443</v>
      </c>
      <c r="S30" s="327"/>
      <c r="T30" s="328">
        <f t="shared" si="7"/>
        <v>2.4670536025787726</v>
      </c>
      <c r="U30" s="328">
        <f t="shared" si="8"/>
        <v>2.7752592240012808</v>
      </c>
    </row>
    <row r="31" spans="1:21" x14ac:dyDescent="0.2">
      <c r="A31" s="329" t="str">
        <f>name!D26</f>
        <v>81 Process, plant and machine operatives</v>
      </c>
      <c r="B31" s="330">
        <v>12.503782412813944</v>
      </c>
      <c r="C31" s="330">
        <v>52.054779242643654</v>
      </c>
      <c r="D31" s="330">
        <f t="shared" si="0"/>
        <v>64.558561655457595</v>
      </c>
      <c r="E31" s="331"/>
      <c r="F31" s="330">
        <v>11.645327829176388</v>
      </c>
      <c r="G31" s="330">
        <v>41.012375068977221</v>
      </c>
      <c r="H31" s="330">
        <f t="shared" si="1"/>
        <v>52.657702898153609</v>
      </c>
      <c r="I31" s="331"/>
      <c r="J31" s="330">
        <v>15.73980713756457</v>
      </c>
      <c r="K31" s="330">
        <v>47.538345959724019</v>
      </c>
      <c r="L31" s="330">
        <f t="shared" si="2"/>
        <v>63.278153097288588</v>
      </c>
      <c r="M31" s="236"/>
      <c r="N31" s="328">
        <f t="shared" si="3"/>
        <v>-1.4124526853933506</v>
      </c>
      <c r="O31" s="328">
        <f t="shared" si="4"/>
        <v>2.0288940657378296</v>
      </c>
      <c r="P31" s="327"/>
      <c r="Q31" s="328">
        <f t="shared" si="5"/>
        <v>-4.6565501149668069</v>
      </c>
      <c r="R31" s="328">
        <f t="shared" si="6"/>
        <v>0.98928011794876536</v>
      </c>
      <c r="S31" s="327"/>
      <c r="T31" s="328">
        <f t="shared" si="7"/>
        <v>-3.9932843766594006</v>
      </c>
      <c r="U31" s="328">
        <f t="shared" si="8"/>
        <v>1.232382717411129</v>
      </c>
    </row>
    <row r="32" spans="1:21" x14ac:dyDescent="0.2">
      <c r="A32" s="329" t="str">
        <f>name!D27</f>
        <v>82 Transport and mobile machine drivers and operatives</v>
      </c>
      <c r="B32" s="330">
        <v>3.5120205057451455</v>
      </c>
      <c r="C32" s="330">
        <v>71.166586835439318</v>
      </c>
      <c r="D32" s="330">
        <f t="shared" si="0"/>
        <v>74.67860734118446</v>
      </c>
      <c r="E32" s="331"/>
      <c r="F32" s="330">
        <v>3.2718048475097281</v>
      </c>
      <c r="G32" s="330">
        <v>69.176206168460496</v>
      </c>
      <c r="H32" s="330">
        <f t="shared" si="1"/>
        <v>72.448011015970224</v>
      </c>
      <c r="I32" s="331"/>
      <c r="J32" s="330">
        <v>5.8341667902618521</v>
      </c>
      <c r="K32" s="330">
        <v>74.730320944014125</v>
      </c>
      <c r="L32" s="330">
        <f t="shared" si="2"/>
        <v>80.564487734275971</v>
      </c>
      <c r="M32" s="236"/>
      <c r="N32" s="328">
        <f t="shared" si="3"/>
        <v>-1.4070026949192127</v>
      </c>
      <c r="O32" s="328">
        <f t="shared" si="4"/>
        <v>3.931237068290816</v>
      </c>
      <c r="P32" s="327"/>
      <c r="Q32" s="328">
        <f t="shared" si="5"/>
        <v>-0.56572293190669809</v>
      </c>
      <c r="R32" s="328">
        <f t="shared" si="6"/>
        <v>0.51618735096983226</v>
      </c>
      <c r="S32" s="327"/>
      <c r="T32" s="328">
        <f t="shared" si="7"/>
        <v>-0.6046536664045421</v>
      </c>
      <c r="U32" s="328">
        <f t="shared" si="8"/>
        <v>0.71043663463363771</v>
      </c>
    </row>
    <row r="33" spans="1:21" x14ac:dyDescent="0.2">
      <c r="A33" s="329" t="str">
        <f>name!D28</f>
        <v>91 Elementary trades and related occupations</v>
      </c>
      <c r="B33" s="330">
        <v>8.4473445983831752</v>
      </c>
      <c r="C33" s="330">
        <v>26.524555553064157</v>
      </c>
      <c r="D33" s="330">
        <f t="shared" si="0"/>
        <v>34.971900151447329</v>
      </c>
      <c r="E33" s="331"/>
      <c r="F33" s="330">
        <v>5.9486756480289804</v>
      </c>
      <c r="G33" s="330">
        <v>21.496789626203778</v>
      </c>
      <c r="H33" s="330">
        <f t="shared" si="1"/>
        <v>27.44546527423276</v>
      </c>
      <c r="I33" s="331"/>
      <c r="J33" s="330">
        <v>4.9524544636812458</v>
      </c>
      <c r="K33" s="330">
        <v>17.417461080736121</v>
      </c>
      <c r="L33" s="330">
        <f t="shared" si="2"/>
        <v>22.369915544417367</v>
      </c>
      <c r="M33" s="236"/>
      <c r="N33" s="328">
        <f t="shared" si="3"/>
        <v>-6.7733634959905693</v>
      </c>
      <c r="O33" s="328">
        <f t="shared" si="4"/>
        <v>-1.2144671545326502</v>
      </c>
      <c r="P33" s="327"/>
      <c r="Q33" s="328">
        <f t="shared" si="5"/>
        <v>-4.1162307335803172</v>
      </c>
      <c r="R33" s="328">
        <f t="shared" si="6"/>
        <v>-1.3930749154929978</v>
      </c>
      <c r="S33" s="327"/>
      <c r="T33" s="328">
        <f t="shared" si="7"/>
        <v>-4.7312924248266945</v>
      </c>
      <c r="U33" s="328">
        <f t="shared" si="8"/>
        <v>-1.3539765140785809</v>
      </c>
    </row>
    <row r="34" spans="1:21" x14ac:dyDescent="0.2">
      <c r="A34" s="329" t="str">
        <f>name!D29</f>
        <v>92 Elementary administration and service occupations</v>
      </c>
      <c r="B34" s="330">
        <v>78.364397790199362</v>
      </c>
      <c r="C34" s="330">
        <v>79.962168807513947</v>
      </c>
      <c r="D34" s="330">
        <f t="shared" ref="D34" si="9">SUM(B34:C34)</f>
        <v>158.32656659771331</v>
      </c>
      <c r="E34" s="331"/>
      <c r="F34" s="330">
        <v>73.292270768816209</v>
      </c>
      <c r="G34" s="330">
        <v>71.730782345388491</v>
      </c>
      <c r="H34" s="330">
        <f t="shared" ref="H34" si="10">SUM(F34:G34)</f>
        <v>145.02305311420469</v>
      </c>
      <c r="I34" s="331"/>
      <c r="J34" s="330">
        <v>66.670057167274564</v>
      </c>
      <c r="K34" s="330">
        <v>74.661520352299945</v>
      </c>
      <c r="L34" s="330">
        <f t="shared" ref="L34" si="11">SUM(J34:K34)</f>
        <v>141.33157751957452</v>
      </c>
      <c r="M34" s="236"/>
      <c r="N34" s="328">
        <f t="shared" si="3"/>
        <v>-1.3293758512293308</v>
      </c>
      <c r="O34" s="328">
        <f t="shared" si="4"/>
        <v>-0.62933946240912864</v>
      </c>
      <c r="P34" s="327"/>
      <c r="Q34" s="328">
        <f t="shared" si="5"/>
        <v>-2.1492405891232691</v>
      </c>
      <c r="R34" s="328">
        <f t="shared" si="6"/>
        <v>0.26732240464666379</v>
      </c>
      <c r="S34" s="327"/>
      <c r="T34" s="328">
        <f t="shared" si="7"/>
        <v>-1.7400248432637766</v>
      </c>
      <c r="U34" s="328">
        <f t="shared" si="8"/>
        <v>-0.17174550500576036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772.56631439370415</v>
      </c>
      <c r="C36" s="333">
        <f t="shared" ref="C36:D36" si="12">SUM(C9:C34)</f>
        <v>909.2296856062967</v>
      </c>
      <c r="D36" s="333">
        <f t="shared" si="12"/>
        <v>1681.7960000000007</v>
      </c>
      <c r="E36" s="333"/>
      <c r="F36" s="333">
        <f>SUM(F9:F34)</f>
        <v>814.04847144444113</v>
      </c>
      <c r="G36" s="333">
        <f t="shared" ref="G36:H36" si="13">SUM(G9:G34)</f>
        <v>924.91652855555867</v>
      </c>
      <c r="H36" s="333">
        <f t="shared" si="13"/>
        <v>1738.9649999999995</v>
      </c>
      <c r="I36" s="333"/>
      <c r="J36" s="333">
        <f>SUM(J9:J34)</f>
        <v>882.41521018343485</v>
      </c>
      <c r="K36" s="333">
        <f t="shared" ref="K36:L36" si="14">SUM(K9:K34)</f>
        <v>972.99978981656477</v>
      </c>
      <c r="L36" s="333">
        <f t="shared" si="14"/>
        <v>1855.4149999999997</v>
      </c>
      <c r="M36" s="258"/>
      <c r="N36" s="334">
        <f t="shared" si="3"/>
        <v>1.0515313877363708</v>
      </c>
      <c r="O36" s="334">
        <f>IF(F36&gt;0,(EXP(LN(J36/F36)/($J$6-$F$6))-1)*100,0)</f>
        <v>0.5390663863793721</v>
      </c>
      <c r="P36" s="335"/>
      <c r="Q36" s="334">
        <f t="shared" ref="Q36" si="15">IF(C36&gt;0,(EXP(LN(G36/C36)/($F$6-$B$6))-1)*100,0)</f>
        <v>0.34270092840438249</v>
      </c>
      <c r="R36" s="334">
        <f t="shared" ref="R36" si="16">IF(G36&gt;0,(EXP(LN(K36/G36)/($J$6-$F$6))-1)*100,0)</f>
        <v>0.33844056870102612</v>
      </c>
      <c r="S36" s="335"/>
      <c r="T36" s="334">
        <f t="shared" ref="T36" si="17">IF(D36&gt;0,(EXP(LN(H36/D36)/($F$6-$B$6))-1)*100,0)</f>
        <v>0.67079660252966633</v>
      </c>
      <c r="U36" s="334">
        <f t="shared" ref="U36" si="18">IF(H36&gt;0,(EXP(LN(L36/H36)/($J$6-$F$6))-1)*100,0)</f>
        <v>0.43305687324404207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Midlands and Warwickshire</v>
      </c>
      <c r="Q1" s="19" t="str">
        <f>CONCATENATE("Occupation Table 5.1  Males: Employment Change by Status (SOC 2020), ",B$5,"-",L$5,", ",Info!B5)</f>
        <v>Occupation Table 5.1  Males: Employment Change by Status (SOC 2020), 2015-2035, West Midlands and Warwickshire</v>
      </c>
      <c r="AG1" s="19" t="str">
        <f>CONCATENATE("Occupation Table 5.2  Females: Employment Change by Status (SOC 2020), ",R$5,"-",AB$5,", ",Info!B5)</f>
        <v>Occupation Table 5.2  Females: Employment Change by Status (SOC 2020), 2015-2035, West Midlands and Warwickshire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104.07544117457806</v>
      </c>
      <c r="C8" s="11">
        <v>14.946124858637964</v>
      </c>
      <c r="D8" s="11">
        <v>23.189102253798932</v>
      </c>
      <c r="E8" s="11">
        <f>SUM(B8:D8)</f>
        <v>142.21066828701495</v>
      </c>
      <c r="F8" s="11"/>
      <c r="G8" s="11">
        <v>117.12354508952546</v>
      </c>
      <c r="H8" s="11">
        <v>23.945090322316815</v>
      </c>
      <c r="I8" s="11">
        <v>27.451189447919333</v>
      </c>
      <c r="J8" s="11">
        <f>SUM(G8:I8)</f>
        <v>168.51982485976163</v>
      </c>
      <c r="K8" s="11"/>
      <c r="L8" s="11">
        <v>133.68835987135543</v>
      </c>
      <c r="M8" s="11">
        <v>30.831083276105172</v>
      </c>
      <c r="N8" s="11">
        <v>30.282267908518424</v>
      </c>
      <c r="O8" s="11">
        <f>SUM(L8:N8)</f>
        <v>194.80171105597904</v>
      </c>
      <c r="Q8" s="10" t="str">
        <f>name!E4</f>
        <v>Managers, directors and senior officials</v>
      </c>
      <c r="R8" s="11">
        <v>73.843785475927518</v>
      </c>
      <c r="S8" s="11">
        <v>6.3757709627683505</v>
      </c>
      <c r="T8" s="11">
        <v>16.092818557066995</v>
      </c>
      <c r="U8" s="11">
        <f>SUM(R8:T8)</f>
        <v>96.312374995762866</v>
      </c>
      <c r="V8" s="11"/>
      <c r="W8" s="11">
        <v>80.347271858235203</v>
      </c>
      <c r="X8" s="11">
        <v>10.652585051114983</v>
      </c>
      <c r="Y8" s="11">
        <v>17.79911878152873</v>
      </c>
      <c r="Z8" s="11">
        <f>SUM(W8:Y8)</f>
        <v>108.79897569087892</v>
      </c>
      <c r="AA8" s="11"/>
      <c r="AB8" s="11">
        <v>84.600070948543348</v>
      </c>
      <c r="AC8" s="11">
        <v>14.56408996844956</v>
      </c>
      <c r="AD8" s="11">
        <v>19.503379644125815</v>
      </c>
      <c r="AE8" s="11">
        <f>SUM(AB8:AD8)</f>
        <v>118.66754056111873</v>
      </c>
      <c r="AG8" s="10" t="str">
        <f>name!E4</f>
        <v>Managers, directors and senior officials</v>
      </c>
      <c r="AH8" s="11">
        <v>30.231655698650542</v>
      </c>
      <c r="AI8" s="11">
        <v>8.5703538958696068</v>
      </c>
      <c r="AJ8" s="11">
        <v>7.0962836967319367</v>
      </c>
      <c r="AK8" s="11">
        <f>SUM(AH8:AJ8)</f>
        <v>45.898293291252088</v>
      </c>
      <c r="AL8" s="11"/>
      <c r="AM8" s="11">
        <v>36.77627323129024</v>
      </c>
      <c r="AN8" s="11">
        <v>13.292505271201829</v>
      </c>
      <c r="AO8" s="11">
        <v>9.6520706663905838</v>
      </c>
      <c r="AP8" s="11">
        <f>SUM(AM8:AO8)</f>
        <v>59.720849168882651</v>
      </c>
      <c r="AQ8" s="11"/>
      <c r="AR8" s="11">
        <v>49.088288922812076</v>
      </c>
      <c r="AS8" s="11">
        <v>16.266993307655589</v>
      </c>
      <c r="AT8" s="11">
        <v>10.778888264392601</v>
      </c>
      <c r="AU8" s="11">
        <f>SUM(AR8:AT8)</f>
        <v>76.134170494860271</v>
      </c>
    </row>
    <row r="9" spans="1:47" x14ac:dyDescent="0.2">
      <c r="A9" t="str">
        <f>name!E5</f>
        <v>Professional occupations</v>
      </c>
      <c r="B9" s="11">
        <v>211.78493179713467</v>
      </c>
      <c r="C9" s="11">
        <v>60.525333336903422</v>
      </c>
      <c r="D9" s="11">
        <v>34.632054685973479</v>
      </c>
      <c r="E9" s="11">
        <f t="shared" ref="E9:E18" si="0">SUM(B9:D9)</f>
        <v>306.94231982001156</v>
      </c>
      <c r="F9" s="11"/>
      <c r="G9" s="11">
        <v>256.34123826780143</v>
      </c>
      <c r="H9" s="11">
        <v>75.855407346142542</v>
      </c>
      <c r="I9" s="11">
        <v>42.626673932666883</v>
      </c>
      <c r="J9" s="11">
        <f t="shared" ref="J9:J16" si="1">SUM(G9:I9)</f>
        <v>374.82331954661089</v>
      </c>
      <c r="K9" s="11"/>
      <c r="L9" s="11">
        <v>312.37729649073287</v>
      </c>
      <c r="M9" s="11">
        <v>97.185356361439801</v>
      </c>
      <c r="N9" s="11">
        <v>40.455338339461775</v>
      </c>
      <c r="O9" s="11">
        <f t="shared" ref="O9:O16" si="2">SUM(L9:N9)</f>
        <v>450.01799119163445</v>
      </c>
      <c r="Q9" s="10" t="str">
        <f>name!E5</f>
        <v>Professional occupations</v>
      </c>
      <c r="R9" s="11">
        <v>126.54939898809261</v>
      </c>
      <c r="S9" s="11">
        <v>11.099662381668564</v>
      </c>
      <c r="T9" s="11">
        <v>23.895166823209969</v>
      </c>
      <c r="U9" s="11">
        <f t="shared" ref="U9:U16" si="3">SUM(R9:T9)</f>
        <v>161.54422819297113</v>
      </c>
      <c r="V9" s="11"/>
      <c r="W9" s="11">
        <v>147.85449597982313</v>
      </c>
      <c r="X9" s="11">
        <v>15.970332459170301</v>
      </c>
      <c r="Y9" s="11">
        <v>31.373056698496789</v>
      </c>
      <c r="Z9" s="11">
        <f t="shared" ref="Z9:Z16" si="4">SUM(W9:Y9)</f>
        <v>195.1978851374902</v>
      </c>
      <c r="AA9" s="11"/>
      <c r="AB9" s="11">
        <v>173.75732325864624</v>
      </c>
      <c r="AC9" s="11">
        <v>21.509220501144984</v>
      </c>
      <c r="AD9" s="11">
        <v>28.982792745315269</v>
      </c>
      <c r="AE9" s="11">
        <f t="shared" ref="AE9:AE16" si="5">SUM(AB9:AD9)</f>
        <v>224.2493365051065</v>
      </c>
      <c r="AG9" s="10" t="str">
        <f>name!E5</f>
        <v>Professional occupations</v>
      </c>
      <c r="AH9" s="11">
        <v>85.235532809041942</v>
      </c>
      <c r="AI9" s="11">
        <v>49.42567095523485</v>
      </c>
      <c r="AJ9" s="11">
        <v>10.736887862763513</v>
      </c>
      <c r="AK9" s="11">
        <f t="shared" ref="AK9:AK18" si="6">SUM(AH9:AJ9)</f>
        <v>145.39809162704032</v>
      </c>
      <c r="AL9" s="11"/>
      <c r="AM9" s="11">
        <v>108.48674228797836</v>
      </c>
      <c r="AN9" s="11">
        <v>59.885074886972248</v>
      </c>
      <c r="AO9" s="11">
        <v>11.253617234170102</v>
      </c>
      <c r="AP9" s="11">
        <f t="shared" ref="AP9:AP18" si="7">SUM(AM9:AO9)</f>
        <v>179.62543440912069</v>
      </c>
      <c r="AQ9" s="11"/>
      <c r="AR9" s="11">
        <v>138.61997323208666</v>
      </c>
      <c r="AS9" s="11">
        <v>75.676135860294835</v>
      </c>
      <c r="AT9" s="11">
        <v>11.472545594146503</v>
      </c>
      <c r="AU9" s="11">
        <f t="shared" ref="AU9:AU18" si="8">SUM(AR9:AT9)</f>
        <v>225.76865468652801</v>
      </c>
    </row>
    <row r="10" spans="1:47" x14ac:dyDescent="0.2">
      <c r="A10" t="str">
        <f>name!E6</f>
        <v>Associate professional occupations</v>
      </c>
      <c r="B10" s="11">
        <v>129.68887173339556</v>
      </c>
      <c r="C10" s="11">
        <v>39.164359197012985</v>
      </c>
      <c r="D10" s="11">
        <v>26.944339828323436</v>
      </c>
      <c r="E10" s="11">
        <f t="shared" si="0"/>
        <v>195.79757075873198</v>
      </c>
      <c r="F10" s="11"/>
      <c r="G10" s="11">
        <v>149.76906951579812</v>
      </c>
      <c r="H10" s="11">
        <v>47.857379111423391</v>
      </c>
      <c r="I10" s="11">
        <v>26.503604615994391</v>
      </c>
      <c r="J10" s="11">
        <f t="shared" si="1"/>
        <v>224.13005324321591</v>
      </c>
      <c r="K10" s="11"/>
      <c r="L10" s="11">
        <v>157.02198391645612</v>
      </c>
      <c r="M10" s="11">
        <v>52.344740755639776</v>
      </c>
      <c r="N10" s="11">
        <v>26.563882049771017</v>
      </c>
      <c r="O10" s="11">
        <f t="shared" si="2"/>
        <v>235.93060672186692</v>
      </c>
      <c r="Q10" s="10" t="str">
        <f>name!E6</f>
        <v>Associate professional occupations</v>
      </c>
      <c r="R10" s="11">
        <v>83.1816824166239</v>
      </c>
      <c r="S10" s="11">
        <v>10.431635492988898</v>
      </c>
      <c r="T10" s="11">
        <v>16.439943824815799</v>
      </c>
      <c r="U10" s="11">
        <f t="shared" si="3"/>
        <v>110.0532617344286</v>
      </c>
      <c r="V10" s="11"/>
      <c r="W10" s="11">
        <v>91.591780965059328</v>
      </c>
      <c r="X10" s="11">
        <v>14.282310649445506</v>
      </c>
      <c r="Y10" s="11">
        <v>17.591839110586594</v>
      </c>
      <c r="Z10" s="11">
        <f t="shared" si="4"/>
        <v>123.46593072509143</v>
      </c>
      <c r="AA10" s="11"/>
      <c r="AB10" s="11">
        <v>87.728788098429746</v>
      </c>
      <c r="AC10" s="11">
        <v>13.443499699466637</v>
      </c>
      <c r="AD10" s="11">
        <v>17.431834480204881</v>
      </c>
      <c r="AE10" s="11">
        <f t="shared" si="5"/>
        <v>118.60412227810127</v>
      </c>
      <c r="AG10" s="10" t="str">
        <f>name!E6</f>
        <v>Associate professional occupations</v>
      </c>
      <c r="AH10" s="11">
        <v>46.507189316771615</v>
      </c>
      <c r="AI10" s="11">
        <v>28.732723704024096</v>
      </c>
      <c r="AJ10" s="11">
        <v>10.504396003507615</v>
      </c>
      <c r="AK10" s="11">
        <f t="shared" si="6"/>
        <v>85.744309024303334</v>
      </c>
      <c r="AL10" s="11"/>
      <c r="AM10" s="11">
        <v>58.177288550738751</v>
      </c>
      <c r="AN10" s="11">
        <v>33.575068461977864</v>
      </c>
      <c r="AO10" s="11">
        <v>8.9117655054078</v>
      </c>
      <c r="AP10" s="11">
        <f t="shared" si="7"/>
        <v>100.66412251812442</v>
      </c>
      <c r="AQ10" s="11"/>
      <c r="AR10" s="11">
        <v>69.293195818026405</v>
      </c>
      <c r="AS10" s="11">
        <v>38.901241056173156</v>
      </c>
      <c r="AT10" s="11">
        <v>9.1320475695661401</v>
      </c>
      <c r="AU10" s="11">
        <f t="shared" si="8"/>
        <v>117.32648444376571</v>
      </c>
    </row>
    <row r="11" spans="1:47" x14ac:dyDescent="0.2">
      <c r="A11" t="str">
        <f>name!E7</f>
        <v>Administrative and secretarial occupations</v>
      </c>
      <c r="B11" s="11">
        <v>116.25774625818269</v>
      </c>
      <c r="C11" s="11">
        <v>87.754313124275527</v>
      </c>
      <c r="D11" s="11">
        <v>8.0473283558265756</v>
      </c>
      <c r="E11" s="11">
        <f t="shared" si="0"/>
        <v>212.05938773828481</v>
      </c>
      <c r="F11" s="11"/>
      <c r="G11" s="11">
        <v>117.01214182020206</v>
      </c>
      <c r="H11" s="11">
        <v>87.470317706085865</v>
      </c>
      <c r="I11" s="11">
        <v>6.3730038363639459</v>
      </c>
      <c r="J11" s="11">
        <f t="shared" si="1"/>
        <v>210.85546336265188</v>
      </c>
      <c r="K11" s="11"/>
      <c r="L11" s="11">
        <v>101.67066637737601</v>
      </c>
      <c r="M11" s="11">
        <v>74.190246444605549</v>
      </c>
      <c r="N11" s="11">
        <v>6.0866653544167431</v>
      </c>
      <c r="O11" s="11">
        <f t="shared" si="2"/>
        <v>181.94757817639831</v>
      </c>
      <c r="Q11" s="10" t="str">
        <f>name!E7</f>
        <v>Administrative and secretarial occupations</v>
      </c>
      <c r="R11" s="11">
        <v>41.658430063288826</v>
      </c>
      <c r="S11" s="11">
        <v>14.133068153026546</v>
      </c>
      <c r="T11" s="11">
        <v>2.3794311132544634</v>
      </c>
      <c r="U11" s="11">
        <f t="shared" si="3"/>
        <v>58.170929329569837</v>
      </c>
      <c r="V11" s="11"/>
      <c r="W11" s="11">
        <v>45.282264207357876</v>
      </c>
      <c r="X11" s="11">
        <v>16.66075876276037</v>
      </c>
      <c r="Y11" s="11">
        <v>2.2246654670743085</v>
      </c>
      <c r="Z11" s="11">
        <f t="shared" si="4"/>
        <v>64.167688437192552</v>
      </c>
      <c r="AA11" s="11"/>
      <c r="AB11" s="11">
        <v>49.348911558885391</v>
      </c>
      <c r="AC11" s="11">
        <v>17.77467376610975</v>
      </c>
      <c r="AD11" s="11">
        <v>3.2007277954630515</v>
      </c>
      <c r="AE11" s="11">
        <f t="shared" si="5"/>
        <v>70.324313120458186</v>
      </c>
      <c r="AG11" s="10" t="str">
        <f>name!E7</f>
        <v>Administrative and secretarial occupations</v>
      </c>
      <c r="AH11" s="11">
        <v>74.599316194893888</v>
      </c>
      <c r="AI11" s="11">
        <v>73.621244971248956</v>
      </c>
      <c r="AJ11" s="11">
        <v>5.6678972425721126</v>
      </c>
      <c r="AK11" s="11">
        <f t="shared" si="6"/>
        <v>153.88845840871494</v>
      </c>
      <c r="AL11" s="11"/>
      <c r="AM11" s="11">
        <v>71.729877612844163</v>
      </c>
      <c r="AN11" s="11">
        <v>70.809558943325499</v>
      </c>
      <c r="AO11" s="11">
        <v>4.1483383692896378</v>
      </c>
      <c r="AP11" s="11">
        <f t="shared" si="7"/>
        <v>146.68777492545931</v>
      </c>
      <c r="AQ11" s="11"/>
      <c r="AR11" s="11">
        <v>52.321754818490632</v>
      </c>
      <c r="AS11" s="11">
        <v>56.41557267849582</v>
      </c>
      <c r="AT11" s="11">
        <v>2.8859375589536898</v>
      </c>
      <c r="AU11" s="11">
        <f t="shared" si="8"/>
        <v>111.62326505594014</v>
      </c>
    </row>
    <row r="12" spans="1:47" x14ac:dyDescent="0.2">
      <c r="A12" t="str">
        <f>name!E8</f>
        <v>Skilled trades occupations</v>
      </c>
      <c r="B12" s="11">
        <v>121.26419085046847</v>
      </c>
      <c r="C12" s="11">
        <v>17.344632622461052</v>
      </c>
      <c r="D12" s="11">
        <v>48.396587174547662</v>
      </c>
      <c r="E12" s="11">
        <f t="shared" si="0"/>
        <v>187.00541064747716</v>
      </c>
      <c r="F12" s="11"/>
      <c r="G12" s="11">
        <v>96.213768682589958</v>
      </c>
      <c r="H12" s="11">
        <v>14.524617880011848</v>
      </c>
      <c r="I12" s="11">
        <v>52.593725825727844</v>
      </c>
      <c r="J12" s="11">
        <f t="shared" si="1"/>
        <v>163.33211238832965</v>
      </c>
      <c r="K12" s="11"/>
      <c r="L12" s="11">
        <v>80.433991965344674</v>
      </c>
      <c r="M12" s="11">
        <v>16.587740267913482</v>
      </c>
      <c r="N12" s="11">
        <v>54.665234902398915</v>
      </c>
      <c r="O12" s="11">
        <f t="shared" si="2"/>
        <v>151.68696713565706</v>
      </c>
      <c r="Q12" s="10" t="str">
        <f>name!E8</f>
        <v>Skilled trades occupations</v>
      </c>
      <c r="R12" s="11">
        <v>114.97119658507535</v>
      </c>
      <c r="S12" s="11">
        <v>12.113423940139381</v>
      </c>
      <c r="T12" s="11">
        <v>44.454904893052017</v>
      </c>
      <c r="U12" s="11">
        <f t="shared" si="3"/>
        <v>171.53952541826675</v>
      </c>
      <c r="V12" s="11"/>
      <c r="W12" s="11">
        <v>89.42931088491838</v>
      </c>
      <c r="X12" s="11">
        <v>9.5663322409091407</v>
      </c>
      <c r="Y12" s="11">
        <v>47.969821992260044</v>
      </c>
      <c r="Z12" s="11">
        <f t="shared" si="4"/>
        <v>146.96546511808756</v>
      </c>
      <c r="AA12" s="11"/>
      <c r="AB12" s="11">
        <v>72.126482780218765</v>
      </c>
      <c r="AC12" s="11">
        <v>11.229917812032651</v>
      </c>
      <c r="AD12" s="11">
        <v>48.604470704380695</v>
      </c>
      <c r="AE12" s="11">
        <f t="shared" si="5"/>
        <v>131.96087129663212</v>
      </c>
      <c r="AG12" s="10" t="str">
        <f>name!E8</f>
        <v>Skilled trades occupations</v>
      </c>
      <c r="AH12" s="11">
        <v>6.2929942653931015</v>
      </c>
      <c r="AI12" s="11">
        <v>5.2312086823216735</v>
      </c>
      <c r="AJ12" s="11">
        <v>3.9416822814956278</v>
      </c>
      <c r="AK12" s="11">
        <f t="shared" si="6"/>
        <v>15.465885229210404</v>
      </c>
      <c r="AL12" s="11"/>
      <c r="AM12" s="11">
        <v>6.7844577976715819</v>
      </c>
      <c r="AN12" s="11">
        <v>4.9582856391027068</v>
      </c>
      <c r="AO12" s="11">
        <v>4.6239038334678062</v>
      </c>
      <c r="AP12" s="11">
        <f t="shared" si="7"/>
        <v>16.366647270242094</v>
      </c>
      <c r="AQ12" s="11"/>
      <c r="AR12" s="11">
        <v>8.3075091851259124</v>
      </c>
      <c r="AS12" s="11">
        <v>5.3578224558808376</v>
      </c>
      <c r="AT12" s="11">
        <v>6.0607641980182434</v>
      </c>
      <c r="AU12" s="11">
        <f t="shared" si="8"/>
        <v>19.726095839024993</v>
      </c>
    </row>
    <row r="13" spans="1:47" x14ac:dyDescent="0.2">
      <c r="A13" t="str">
        <f>name!E9</f>
        <v>Caring, leisure and other service occupations</v>
      </c>
      <c r="B13" s="11">
        <v>79.214903522973003</v>
      </c>
      <c r="C13" s="11">
        <v>75.271943469632333</v>
      </c>
      <c r="D13" s="11">
        <v>13.674589681998558</v>
      </c>
      <c r="E13" s="11">
        <f t="shared" si="0"/>
        <v>168.16143667460389</v>
      </c>
      <c r="F13" s="11"/>
      <c r="G13" s="11">
        <v>80.15577843414826</v>
      </c>
      <c r="H13" s="11">
        <v>75.234974748208643</v>
      </c>
      <c r="I13" s="11">
        <v>12.235014853684854</v>
      </c>
      <c r="J13" s="11">
        <f t="shared" si="1"/>
        <v>167.62576803604173</v>
      </c>
      <c r="K13" s="11"/>
      <c r="L13" s="11">
        <v>97.220429060188053</v>
      </c>
      <c r="M13" s="11">
        <v>82.733167894288584</v>
      </c>
      <c r="N13" s="11">
        <v>15.835087134742137</v>
      </c>
      <c r="O13" s="11">
        <f t="shared" si="2"/>
        <v>195.78868408921878</v>
      </c>
      <c r="Q13" s="10" t="str">
        <f>name!E9</f>
        <v>Caring, leisure and other service occupations</v>
      </c>
      <c r="R13" s="11">
        <v>15.58308902938486</v>
      </c>
      <c r="S13" s="11">
        <v>7.6961642980118761</v>
      </c>
      <c r="T13" s="11">
        <v>2.1853585892893324</v>
      </c>
      <c r="U13" s="11">
        <f t="shared" si="3"/>
        <v>25.464611916686071</v>
      </c>
      <c r="V13" s="11"/>
      <c r="W13" s="11">
        <v>14.712866123746329</v>
      </c>
      <c r="X13" s="11">
        <v>8.6802294855699849</v>
      </c>
      <c r="Y13" s="11">
        <v>2.3568285156575794</v>
      </c>
      <c r="Z13" s="11">
        <f t="shared" si="4"/>
        <v>25.749924124973891</v>
      </c>
      <c r="AA13" s="11"/>
      <c r="AB13" s="11">
        <v>18.154539888500981</v>
      </c>
      <c r="AC13" s="11">
        <v>10.420951042164615</v>
      </c>
      <c r="AD13" s="11">
        <v>3.7253774365314878</v>
      </c>
      <c r="AE13" s="11">
        <f t="shared" si="5"/>
        <v>32.300868367197083</v>
      </c>
      <c r="AG13" s="10" t="str">
        <f>name!E9</f>
        <v>Caring, leisure and other service occupations</v>
      </c>
      <c r="AH13" s="11">
        <v>63.631814493588152</v>
      </c>
      <c r="AI13" s="11">
        <v>67.575779171620454</v>
      </c>
      <c r="AJ13" s="11">
        <v>11.489231092709224</v>
      </c>
      <c r="AK13" s="11">
        <f t="shared" si="6"/>
        <v>142.69682475791782</v>
      </c>
      <c r="AL13" s="11"/>
      <c r="AM13" s="11">
        <v>65.442912310401951</v>
      </c>
      <c r="AN13" s="11">
        <v>66.554745262638647</v>
      </c>
      <c r="AO13" s="11">
        <v>9.878186338027275</v>
      </c>
      <c r="AP13" s="11">
        <f t="shared" si="7"/>
        <v>141.87584391106788</v>
      </c>
      <c r="AQ13" s="11"/>
      <c r="AR13" s="11">
        <v>79.065889171687047</v>
      </c>
      <c r="AS13" s="11">
        <v>72.312216852123953</v>
      </c>
      <c r="AT13" s="11">
        <v>12.109709698210647</v>
      </c>
      <c r="AU13" s="11">
        <f t="shared" si="8"/>
        <v>163.48781572202165</v>
      </c>
    </row>
    <row r="14" spans="1:47" x14ac:dyDescent="0.2">
      <c r="A14" t="str">
        <f>name!E10</f>
        <v>Sales and customer service occupations</v>
      </c>
      <c r="B14" s="11">
        <v>50.328571562832146</v>
      </c>
      <c r="C14" s="11">
        <v>78.174378850899771</v>
      </c>
      <c r="D14" s="11">
        <v>8.5806199143418169</v>
      </c>
      <c r="E14" s="11">
        <f t="shared" si="0"/>
        <v>137.08357032807373</v>
      </c>
      <c r="F14" s="11"/>
      <c r="G14" s="11">
        <v>48.871771007576946</v>
      </c>
      <c r="H14" s="11">
        <v>77.666338327164937</v>
      </c>
      <c r="I14" s="11">
        <v>5.5661169260852317</v>
      </c>
      <c r="J14" s="11">
        <f t="shared" si="1"/>
        <v>132.10422626082712</v>
      </c>
      <c r="K14" s="11"/>
      <c r="L14" s="11">
        <v>52.608398996020448</v>
      </c>
      <c r="M14" s="11">
        <v>80.268854879658875</v>
      </c>
      <c r="N14" s="11">
        <v>4.8200738580093825</v>
      </c>
      <c r="O14" s="11">
        <f t="shared" si="2"/>
        <v>137.6973277336887</v>
      </c>
      <c r="Q14" s="10" t="str">
        <f>name!E10</f>
        <v>Sales and customer service occupations</v>
      </c>
      <c r="R14" s="11">
        <v>27.927746523936026</v>
      </c>
      <c r="S14" s="11">
        <v>23.246936908040723</v>
      </c>
      <c r="T14" s="11">
        <v>5.2619801479735875</v>
      </c>
      <c r="U14" s="11">
        <f t="shared" si="3"/>
        <v>56.436663579950334</v>
      </c>
      <c r="V14" s="11"/>
      <c r="W14" s="11">
        <v>27.603063432738843</v>
      </c>
      <c r="X14" s="11">
        <v>26.185056412483267</v>
      </c>
      <c r="Y14" s="11">
        <v>3.3663862675918681</v>
      </c>
      <c r="Z14" s="11">
        <f t="shared" si="4"/>
        <v>57.154506112813984</v>
      </c>
      <c r="AA14" s="11"/>
      <c r="AB14" s="11">
        <v>31.149528892984154</v>
      </c>
      <c r="AC14" s="11">
        <v>28.419744262619382</v>
      </c>
      <c r="AD14" s="11">
        <v>2.9758161955733295</v>
      </c>
      <c r="AE14" s="11">
        <f t="shared" si="5"/>
        <v>62.54508935117687</v>
      </c>
      <c r="AG14" s="10" t="str">
        <f>name!E10</f>
        <v>Sales and customer service occupations</v>
      </c>
      <c r="AH14" s="11">
        <v>22.40082503889613</v>
      </c>
      <c r="AI14" s="11">
        <v>54.927441942859019</v>
      </c>
      <c r="AJ14" s="11">
        <v>3.3186397663682281</v>
      </c>
      <c r="AK14" s="11">
        <f t="shared" si="6"/>
        <v>80.646906748123371</v>
      </c>
      <c r="AL14" s="11"/>
      <c r="AM14" s="11">
        <v>21.26870757483811</v>
      </c>
      <c r="AN14" s="11">
        <v>51.481281914681666</v>
      </c>
      <c r="AO14" s="11">
        <v>2.1997306584933618</v>
      </c>
      <c r="AP14" s="11">
        <f t="shared" si="7"/>
        <v>74.949720148013142</v>
      </c>
      <c r="AQ14" s="11"/>
      <c r="AR14" s="11">
        <v>21.458870103036315</v>
      </c>
      <c r="AS14" s="11">
        <v>51.849110617039479</v>
      </c>
      <c r="AT14" s="11">
        <v>1.8442576624360543</v>
      </c>
      <c r="AU14" s="11">
        <f t="shared" si="8"/>
        <v>75.15223838251184</v>
      </c>
    </row>
    <row r="15" spans="1:47" x14ac:dyDescent="0.2">
      <c r="A15" t="str">
        <f>name!E11</f>
        <v>Process, plant and machine operatives</v>
      </c>
      <c r="B15" s="11">
        <v>106.31080747265456</v>
      </c>
      <c r="C15" s="11">
        <v>15.533885427524714</v>
      </c>
      <c r="D15" s="11">
        <v>17.392476096462691</v>
      </c>
      <c r="E15" s="11">
        <f t="shared" si="0"/>
        <v>139.23716899664197</v>
      </c>
      <c r="F15" s="11"/>
      <c r="G15" s="11">
        <v>84.014641364476276</v>
      </c>
      <c r="H15" s="11">
        <v>20.872165936731633</v>
      </c>
      <c r="I15" s="11">
        <v>20.218906612915951</v>
      </c>
      <c r="J15" s="11">
        <f t="shared" si="1"/>
        <v>125.10571391412387</v>
      </c>
      <c r="K15" s="11"/>
      <c r="L15" s="11">
        <v>91.134191249124413</v>
      </c>
      <c r="M15" s="11">
        <v>27.521346168930609</v>
      </c>
      <c r="N15" s="11">
        <v>25.187103413509426</v>
      </c>
      <c r="O15" s="11">
        <f t="shared" si="2"/>
        <v>143.84264083156444</v>
      </c>
      <c r="Q15" s="10" t="str">
        <f>name!E11</f>
        <v>Process, plant and machine operatives</v>
      </c>
      <c r="R15" s="11">
        <v>95.427519713061542</v>
      </c>
      <c r="S15" s="11">
        <v>11.553172101723259</v>
      </c>
      <c r="T15" s="11">
        <v>16.240674263298107</v>
      </c>
      <c r="U15" s="11">
        <f t="shared" si="3"/>
        <v>123.22136607808291</v>
      </c>
      <c r="V15" s="11"/>
      <c r="W15" s="11">
        <v>75.007580190627607</v>
      </c>
      <c r="X15" s="11">
        <v>16.545087880642079</v>
      </c>
      <c r="Y15" s="11">
        <v>18.635913166168041</v>
      </c>
      <c r="Z15" s="11">
        <f t="shared" si="4"/>
        <v>110.18858123743773</v>
      </c>
      <c r="AA15" s="11"/>
      <c r="AB15" s="11">
        <v>79.359104337806471</v>
      </c>
      <c r="AC15" s="11">
        <v>19.602141637969122</v>
      </c>
      <c r="AD15" s="11">
        <v>23.307420927962433</v>
      </c>
      <c r="AE15" s="11">
        <f t="shared" si="5"/>
        <v>122.26866690373802</v>
      </c>
      <c r="AG15" s="10" t="str">
        <f>name!E11</f>
        <v>Process, plant and machine operatives</v>
      </c>
      <c r="AH15" s="11">
        <v>10.88328775959304</v>
      </c>
      <c r="AI15" s="11">
        <v>3.9807133258014509</v>
      </c>
      <c r="AJ15" s="11">
        <v>1.1518018331645945</v>
      </c>
      <c r="AK15" s="11">
        <f t="shared" si="6"/>
        <v>16.015802918559086</v>
      </c>
      <c r="AL15" s="11"/>
      <c r="AM15" s="11">
        <v>9.0070611738486637</v>
      </c>
      <c r="AN15" s="11">
        <v>4.3270780560895519</v>
      </c>
      <c r="AO15" s="11">
        <v>1.5829934467479101</v>
      </c>
      <c r="AP15" s="11">
        <f t="shared" si="7"/>
        <v>14.917132676686126</v>
      </c>
      <c r="AQ15" s="11"/>
      <c r="AR15" s="11">
        <v>11.775086911317956</v>
      </c>
      <c r="AS15" s="11">
        <v>7.9192045309614931</v>
      </c>
      <c r="AT15" s="11">
        <v>1.8796824855469771</v>
      </c>
      <c r="AU15" s="11">
        <f t="shared" si="8"/>
        <v>21.573973927826426</v>
      </c>
    </row>
    <row r="16" spans="1:47" x14ac:dyDescent="0.2">
      <c r="A16" t="str">
        <f>name!E12</f>
        <v>Elementary occupations</v>
      </c>
      <c r="B16" s="11">
        <v>81.769124711498264</v>
      </c>
      <c r="C16" s="11">
        <v>92.084747760017237</v>
      </c>
      <c r="D16" s="11">
        <v>19.444594277645052</v>
      </c>
      <c r="E16" s="11">
        <f t="shared" si="0"/>
        <v>193.29846674916055</v>
      </c>
      <c r="F16" s="11"/>
      <c r="G16" s="11">
        <v>69.142880613375837</v>
      </c>
      <c r="H16" s="11">
        <v>84.451281158897558</v>
      </c>
      <c r="I16" s="11">
        <v>18.874356616164164</v>
      </c>
      <c r="J16" s="11">
        <f t="shared" si="1"/>
        <v>172.46851838843756</v>
      </c>
      <c r="K16" s="11"/>
      <c r="L16" s="11">
        <v>65.580055964520525</v>
      </c>
      <c r="M16" s="11">
        <v>73.848535229711587</v>
      </c>
      <c r="N16" s="11">
        <v>24.272901869759675</v>
      </c>
      <c r="O16" s="11">
        <f t="shared" si="2"/>
        <v>163.70149306399179</v>
      </c>
      <c r="Q16" s="10" t="str">
        <f>name!E12</f>
        <v>Elementary occupations</v>
      </c>
      <c r="R16" s="11">
        <v>64.974729149857211</v>
      </c>
      <c r="S16" s="11">
        <v>32.116270125575504</v>
      </c>
      <c r="T16" s="11">
        <v>9.3957250851453082</v>
      </c>
      <c r="U16" s="11">
        <f t="shared" si="3"/>
        <v>106.48672436057802</v>
      </c>
      <c r="V16" s="11"/>
      <c r="W16" s="11">
        <v>54.485206649130475</v>
      </c>
      <c r="X16" s="11">
        <v>29.945643555351744</v>
      </c>
      <c r="Y16" s="11">
        <v>8.796721767110121</v>
      </c>
      <c r="Z16" s="11">
        <f t="shared" si="4"/>
        <v>93.22757197159234</v>
      </c>
      <c r="AA16" s="11"/>
      <c r="AB16" s="11">
        <v>51.494048970330255</v>
      </c>
      <c r="AC16" s="11">
        <v>28.04118471803006</v>
      </c>
      <c r="AD16" s="11">
        <v>12.543747744675718</v>
      </c>
      <c r="AE16" s="11">
        <f t="shared" si="5"/>
        <v>92.07898143303602</v>
      </c>
      <c r="AG16" s="10" t="str">
        <f>name!E12</f>
        <v>Elementary occupations</v>
      </c>
      <c r="AH16" s="11">
        <v>16.794395561641011</v>
      </c>
      <c r="AI16" s="11">
        <v>59.968477634441804</v>
      </c>
      <c r="AJ16" s="11">
        <v>10.048869192499749</v>
      </c>
      <c r="AK16" s="11">
        <f t="shared" si="6"/>
        <v>86.811742388582559</v>
      </c>
      <c r="AL16" s="11"/>
      <c r="AM16" s="11">
        <v>14.657673964245349</v>
      </c>
      <c r="AN16" s="11">
        <v>54.505637603545864</v>
      </c>
      <c r="AO16" s="11">
        <v>10.077634849054038</v>
      </c>
      <c r="AP16" s="11">
        <f t="shared" si="7"/>
        <v>79.240946416845247</v>
      </c>
      <c r="AQ16" s="11"/>
      <c r="AR16" s="11">
        <v>14.086006994190242</v>
      </c>
      <c r="AS16" s="11">
        <v>45.807350511681527</v>
      </c>
      <c r="AT16" s="11">
        <v>11.729154125083962</v>
      </c>
      <c r="AU16" s="11">
        <f t="shared" si="8"/>
        <v>71.622511630955728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1000.6945890837176</v>
      </c>
      <c r="C18" s="34">
        <f t="shared" ref="C18:D18" si="9">SUM(C8:C16)</f>
        <v>480.79971864736501</v>
      </c>
      <c r="D18" s="34">
        <f t="shared" si="9"/>
        <v>200.3016922689182</v>
      </c>
      <c r="E18" s="34">
        <f t="shared" si="0"/>
        <v>1681.796000000001</v>
      </c>
      <c r="F18" s="34"/>
      <c r="G18" s="34">
        <f>SUM(G8:G16)</f>
        <v>1018.6448347954943</v>
      </c>
      <c r="H18" s="34">
        <f t="shared" ref="H18:I18" si="10">SUM(H8:H16)</f>
        <v>507.87757253698317</v>
      </c>
      <c r="I18" s="34">
        <f t="shared" si="10"/>
        <v>212.4425926675226</v>
      </c>
      <c r="J18" s="34">
        <f t="shared" ref="J18" si="11">SUM(G18:I18)</f>
        <v>1738.9650000000001</v>
      </c>
      <c r="K18" s="34"/>
      <c r="L18" s="34">
        <f>SUM(L8:L16)</f>
        <v>1091.7353738911188</v>
      </c>
      <c r="M18" s="34">
        <f t="shared" ref="M18:N18" si="12">SUM(M8:M16)</f>
        <v>535.51107127829346</v>
      </c>
      <c r="N18" s="34">
        <f t="shared" si="12"/>
        <v>228.16855483058745</v>
      </c>
      <c r="O18" s="34">
        <f>SUM(L18:N18)</f>
        <v>1855.4149999999997</v>
      </c>
      <c r="Q18" s="231" t="str">
        <f>name!E3</f>
        <v>All occupations</v>
      </c>
      <c r="R18" s="34">
        <f>SUM(R8:R16)</f>
        <v>644.11757794524783</v>
      </c>
      <c r="S18" s="34">
        <f t="shared" ref="S18:T18" si="13">SUM(S8:S16)</f>
        <v>128.7661043639431</v>
      </c>
      <c r="T18" s="34">
        <f t="shared" si="13"/>
        <v>136.34600329710557</v>
      </c>
      <c r="U18" s="34">
        <f t="shared" ref="U18" si="14">SUM(R18:T18)</f>
        <v>909.22968560629647</v>
      </c>
      <c r="V18" s="34"/>
      <c r="W18" s="34">
        <f>SUM(W8:W16)</f>
        <v>626.31384029163723</v>
      </c>
      <c r="X18" s="34">
        <f t="shared" ref="X18:Y18" si="15">SUM(X8:X16)</f>
        <v>148.48833649744736</v>
      </c>
      <c r="Y18" s="34">
        <f t="shared" si="15"/>
        <v>150.11435176647404</v>
      </c>
      <c r="Z18" s="34">
        <f t="shared" ref="Z18" si="16">SUM(W18:Y18)</f>
        <v>924.91652855555867</v>
      </c>
      <c r="AA18" s="34"/>
      <c r="AB18" s="34">
        <f>SUM(AB8:AB16)</f>
        <v>647.71879873434534</v>
      </c>
      <c r="AC18" s="34">
        <f t="shared" ref="AC18:AD18" si="17">SUM(AC8:AC16)</f>
        <v>165.00542340798674</v>
      </c>
      <c r="AD18" s="34">
        <f t="shared" si="17"/>
        <v>160.27556767423269</v>
      </c>
      <c r="AE18" s="34">
        <f t="shared" ref="AE18" si="18">SUM(AB18:AD18)</f>
        <v>972.99978981656477</v>
      </c>
      <c r="AG18" s="231" t="str">
        <f>name!E3</f>
        <v>All occupations</v>
      </c>
      <c r="AH18" s="34">
        <f>SUM(AH8:AH16)</f>
        <v>356.57701113846946</v>
      </c>
      <c r="AI18" s="34">
        <f t="shared" ref="AI18:AJ18" si="19">SUM(AI8:AI16)</f>
        <v>352.03361428342185</v>
      </c>
      <c r="AJ18" s="34">
        <f t="shared" si="19"/>
        <v>63.955688971812613</v>
      </c>
      <c r="AK18" s="34">
        <f t="shared" si="6"/>
        <v>772.56631439370392</v>
      </c>
      <c r="AL18" s="34"/>
      <c r="AM18" s="34">
        <f>SUM(AM8:AM16)</f>
        <v>392.3309945038572</v>
      </c>
      <c r="AN18" s="34">
        <f t="shared" ref="AN18:AO18" si="20">SUM(AN8:AN16)</f>
        <v>359.38923603953583</v>
      </c>
      <c r="AO18" s="34">
        <f t="shared" si="20"/>
        <v>62.328240901048524</v>
      </c>
      <c r="AP18" s="34">
        <f t="shared" si="7"/>
        <v>814.04847144444147</v>
      </c>
      <c r="AQ18" s="34"/>
      <c r="AR18" s="34">
        <f>SUM(AR8:AR16)</f>
        <v>444.01657515677329</v>
      </c>
      <c r="AS18" s="34">
        <f t="shared" ref="AS18:AT18" si="21">SUM(AS8:AS16)</f>
        <v>370.50564787030669</v>
      </c>
      <c r="AT18" s="34">
        <f t="shared" si="21"/>
        <v>67.89298715635482</v>
      </c>
      <c r="AU18" s="34">
        <f t="shared" si="8"/>
        <v>882.41521018343474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10.400320168601528</v>
      </c>
      <c r="C26" s="18">
        <f t="shared" ref="C26:O26" si="22">C8/C$18*100</f>
        <v>3.1085968395917396</v>
      </c>
      <c r="D26" s="18">
        <f t="shared" si="22"/>
        <v>11.577087537865649</v>
      </c>
      <c r="E26" s="18">
        <f t="shared" si="22"/>
        <v>8.4558809919285611</v>
      </c>
      <c r="F26" s="18"/>
      <c r="G26" s="18">
        <f t="shared" si="22"/>
        <v>11.4979766341268</v>
      </c>
      <c r="H26" s="18">
        <f t="shared" si="22"/>
        <v>4.7147367037108454</v>
      </c>
      <c r="I26" s="18">
        <f t="shared" si="22"/>
        <v>12.921697623452118</v>
      </c>
      <c r="J26" s="18">
        <f t="shared" si="22"/>
        <v>9.6908117679057142</v>
      </c>
      <c r="K26" s="18"/>
      <c r="L26" s="18">
        <f t="shared" si="22"/>
        <v>12.245491267253604</v>
      </c>
      <c r="M26" s="18">
        <f t="shared" si="22"/>
        <v>5.7573194896810875</v>
      </c>
      <c r="N26" s="18">
        <f t="shared" si="22"/>
        <v>13.271884870815201</v>
      </c>
      <c r="O26" s="18">
        <f t="shared" si="22"/>
        <v>10.499091095845353</v>
      </c>
      <c r="Q26" t="str">
        <f>$A$8</f>
        <v>Managers, directors and senior officials</v>
      </c>
      <c r="R26" s="18">
        <f>R8/R$18*100</f>
        <v>11.464333221815053</v>
      </c>
      <c r="S26" s="18">
        <f t="shared" ref="S26:U26" si="23">S8/S$18*100</f>
        <v>4.9514357790524919</v>
      </c>
      <c r="T26" s="18">
        <f t="shared" si="23"/>
        <v>11.802926501629713</v>
      </c>
      <c r="U26" s="18">
        <f t="shared" si="23"/>
        <v>10.592744222989094</v>
      </c>
      <c r="V26" s="18"/>
      <c r="W26" s="18">
        <f t="shared" ref="W26:Z26" si="24">W8/W$18*100</f>
        <v>12.828595935357622</v>
      </c>
      <c r="X26" s="18">
        <f t="shared" si="24"/>
        <v>7.1740214096196766</v>
      </c>
      <c r="Y26" s="18">
        <f t="shared" si="24"/>
        <v>11.857040031201011</v>
      </c>
      <c r="Z26" s="18">
        <f t="shared" si="24"/>
        <v>11.7631129222861</v>
      </c>
      <c r="AA26" s="18"/>
      <c r="AB26" s="18">
        <f t="shared" ref="AB26:AE26" si="25">AB8/AB$18*100</f>
        <v>13.061234460672358</v>
      </c>
      <c r="AC26" s="18">
        <f t="shared" si="25"/>
        <v>8.8264310758070597</v>
      </c>
      <c r="AD26" s="18">
        <f t="shared" si="25"/>
        <v>12.168654229175662</v>
      </c>
      <c r="AE26" s="18">
        <f t="shared" si="25"/>
        <v>12.196049968673742</v>
      </c>
      <c r="AG26" t="str">
        <f>$A$8</f>
        <v>Managers, directors and senior officials</v>
      </c>
      <c r="AH26" s="18">
        <f>AH8/AH$18*100</f>
        <v>8.4782963439307899</v>
      </c>
      <c r="AI26" s="18">
        <f t="shared" ref="AI26:AK26" si="26">AI8/AI$18*100</f>
        <v>2.4345271440384737</v>
      </c>
      <c r="AJ26" s="18">
        <f t="shared" si="26"/>
        <v>11.095625441326264</v>
      </c>
      <c r="AK26" s="18">
        <f t="shared" si="26"/>
        <v>5.941016639752438</v>
      </c>
      <c r="AL26" s="18"/>
      <c r="AM26" s="18">
        <f t="shared" ref="AM26:AP26" si="27">AM8/AM$18*100</f>
        <v>9.3737873750702807</v>
      </c>
      <c r="AN26" s="18">
        <f t="shared" si="27"/>
        <v>3.6986375601242383</v>
      </c>
      <c r="AO26" s="18">
        <f t="shared" si="27"/>
        <v>15.485870492822157</v>
      </c>
      <c r="AP26" s="18">
        <f t="shared" si="27"/>
        <v>7.336276802155826</v>
      </c>
      <c r="AQ26" s="18"/>
      <c r="AR26" s="18">
        <f t="shared" ref="AR26:AU26" si="28">AR8/AR$18*100</f>
        <v>11.055508210584254</v>
      </c>
      <c r="AS26" s="18">
        <f t="shared" si="28"/>
        <v>4.3904845718707515</v>
      </c>
      <c r="AT26" s="18">
        <f t="shared" si="28"/>
        <v>15.876291080799337</v>
      </c>
      <c r="AU26" s="18">
        <f t="shared" si="28"/>
        <v>8.6279304364023428</v>
      </c>
    </row>
    <row r="27" spans="1:47" x14ac:dyDescent="0.2">
      <c r="A27" t="str">
        <f>$A$9</f>
        <v>Professional occupations</v>
      </c>
      <c r="B27" s="18">
        <f t="shared" ref="B27:B34" si="29">B9/B$18*100</f>
        <v>21.163793040097758</v>
      </c>
      <c r="C27" s="18">
        <f t="shared" ref="C27:O27" si="30">C9/C$18*100</f>
        <v>12.588471038872379</v>
      </c>
      <c r="D27" s="18">
        <f t="shared" si="30"/>
        <v>17.289946127603191</v>
      </c>
      <c r="E27" s="18">
        <f t="shared" si="30"/>
        <v>18.250865135843551</v>
      </c>
      <c r="F27" s="18"/>
      <c r="G27" s="18">
        <f t="shared" si="30"/>
        <v>25.164927903381081</v>
      </c>
      <c r="H27" s="18">
        <f t="shared" si="30"/>
        <v>14.935766304313198</v>
      </c>
      <c r="I27" s="18">
        <f t="shared" si="30"/>
        <v>20.065031873988932</v>
      </c>
      <c r="J27" s="18">
        <f t="shared" si="30"/>
        <v>21.554391235396391</v>
      </c>
      <c r="K27" s="18"/>
      <c r="L27" s="18">
        <f t="shared" si="30"/>
        <v>28.612913345234059</v>
      </c>
      <c r="M27" s="18">
        <f t="shared" si="30"/>
        <v>18.14815072440112</v>
      </c>
      <c r="N27" s="18">
        <f t="shared" si="30"/>
        <v>17.730461749867068</v>
      </c>
      <c r="O27" s="18">
        <f t="shared" si="30"/>
        <v>24.254303818371337</v>
      </c>
      <c r="Q27" t="str">
        <f>$A$9</f>
        <v>Professional occupations</v>
      </c>
      <c r="R27" s="18">
        <f t="shared" ref="R27:U27" si="31">R9/R$18*100</f>
        <v>19.646940763794795</v>
      </c>
      <c r="S27" s="18">
        <f t="shared" si="31"/>
        <v>8.6200187825024202</v>
      </c>
      <c r="T27" s="18">
        <f t="shared" si="31"/>
        <v>17.525388530194803</v>
      </c>
      <c r="U27" s="18">
        <f t="shared" si="31"/>
        <v>17.767152871306607</v>
      </c>
      <c r="V27" s="18"/>
      <c r="W27" s="18">
        <f t="shared" ref="W27:Z27" si="32">W9/W$18*100</f>
        <v>23.607093835093291</v>
      </c>
      <c r="X27" s="18">
        <f t="shared" si="32"/>
        <v>10.755277374559883</v>
      </c>
      <c r="Y27" s="18">
        <f t="shared" si="32"/>
        <v>20.899438547556333</v>
      </c>
      <c r="Z27" s="18">
        <f t="shared" si="32"/>
        <v>21.104378515359713</v>
      </c>
      <c r="AA27" s="18"/>
      <c r="AB27" s="18">
        <f t="shared" ref="AB27:AE27" si="33">AB9/AB$18*100</f>
        <v>26.826042967746389</v>
      </c>
      <c r="AC27" s="18">
        <f t="shared" si="33"/>
        <v>13.03546274837405</v>
      </c>
      <c r="AD27" s="18">
        <f t="shared" si="33"/>
        <v>18.083100977825953</v>
      </c>
      <c r="AE27" s="18">
        <f t="shared" si="33"/>
        <v>23.047213252469788</v>
      </c>
      <c r="AG27" t="str">
        <f>$A$9</f>
        <v>Professional occupations</v>
      </c>
      <c r="AH27" s="18">
        <f t="shared" ref="AH27:AK27" si="34">AH9/AH$18*100</f>
        <v>23.903821656058039</v>
      </c>
      <c r="AI27" s="18">
        <f>AI9/AI$18*100</f>
        <v>14.040043038458908</v>
      </c>
      <c r="AJ27" s="18">
        <f t="shared" si="34"/>
        <v>16.788010629508836</v>
      </c>
      <c r="AK27" s="18">
        <f t="shared" si="34"/>
        <v>18.820143839839318</v>
      </c>
      <c r="AL27" s="18"/>
      <c r="AM27" s="18">
        <f t="shared" ref="AM27:AP27" si="35">AM9/AM$18*100</f>
        <v>27.651840871040783</v>
      </c>
      <c r="AN27" s="18">
        <f t="shared" si="35"/>
        <v>16.663012934640143</v>
      </c>
      <c r="AO27" s="18">
        <f t="shared" si="35"/>
        <v>18.05540646018904</v>
      </c>
      <c r="AP27" s="18">
        <f t="shared" si="35"/>
        <v>22.065692733307966</v>
      </c>
      <c r="AQ27" s="18"/>
      <c r="AR27" s="18">
        <f t="shared" ref="AR27:AU27" si="36">AR9/AR$18*100</f>
        <v>31.219549221364712</v>
      </c>
      <c r="AS27" s="18">
        <f t="shared" si="36"/>
        <v>20.42509643113047</v>
      </c>
      <c r="AT27" s="18">
        <f t="shared" si="36"/>
        <v>16.897983244905237</v>
      </c>
      <c r="AU27" s="18">
        <f t="shared" si="36"/>
        <v>25.585308603145641</v>
      </c>
    </row>
    <row r="28" spans="1:47" x14ac:dyDescent="0.2">
      <c r="A28" t="str">
        <f>$A$10</f>
        <v>Associate professional occupations</v>
      </c>
      <c r="B28" s="18">
        <f t="shared" si="29"/>
        <v>12.959885378429467</v>
      </c>
      <c r="C28" s="18">
        <f t="shared" ref="C28:O28" si="37">C10/C$18*100</f>
        <v>8.1456701570446359</v>
      </c>
      <c r="D28" s="18">
        <f t="shared" si="37"/>
        <v>13.451878275770573</v>
      </c>
      <c r="E28" s="18">
        <f t="shared" si="37"/>
        <v>11.642171271588936</v>
      </c>
      <c r="F28" s="18"/>
      <c r="G28" s="18">
        <f t="shared" si="37"/>
        <v>14.702776119791167</v>
      </c>
      <c r="H28" s="18">
        <f t="shared" si="37"/>
        <v>9.4230148561912443</v>
      </c>
      <c r="I28" s="18">
        <f t="shared" si="37"/>
        <v>12.475654850189635</v>
      </c>
      <c r="J28" s="18">
        <f t="shared" si="37"/>
        <v>12.888704099462375</v>
      </c>
      <c r="K28" s="18"/>
      <c r="L28" s="18">
        <f t="shared" si="37"/>
        <v>14.382787960493095</v>
      </c>
      <c r="M28" s="18">
        <f t="shared" si="37"/>
        <v>9.7747261565834833</v>
      </c>
      <c r="N28" s="18">
        <f t="shared" si="37"/>
        <v>11.642218652563407</v>
      </c>
      <c r="O28" s="18">
        <f t="shared" si="37"/>
        <v>12.715786318525341</v>
      </c>
      <c r="Q28" t="str">
        <f>$A$10</f>
        <v>Associate professional occupations</v>
      </c>
      <c r="R28" s="18">
        <f t="shared" ref="R28:U28" si="38">R10/R$18*100</f>
        <v>12.914052537112195</v>
      </c>
      <c r="S28" s="18">
        <f t="shared" si="38"/>
        <v>8.1012278382710381</v>
      </c>
      <c r="T28" s="18">
        <f t="shared" si="38"/>
        <v>12.057517952317417</v>
      </c>
      <c r="U28" s="18">
        <f t="shared" si="38"/>
        <v>12.104011063061849</v>
      </c>
      <c r="V28" s="18"/>
      <c r="W28" s="18">
        <f t="shared" ref="W28:Z28" si="39">W10/W$18*100</f>
        <v>14.623943312894133</v>
      </c>
      <c r="X28" s="18">
        <f t="shared" si="39"/>
        <v>9.6184730641729761</v>
      </c>
      <c r="Y28" s="18">
        <f t="shared" si="39"/>
        <v>11.718958849419945</v>
      </c>
      <c r="Z28" s="18">
        <f t="shared" si="39"/>
        <v>13.34887278075872</v>
      </c>
      <c r="AA28" s="18"/>
      <c r="AB28" s="18">
        <f t="shared" ref="AB28:AE28" si="40">AB10/AB$18*100</f>
        <v>13.544270796193262</v>
      </c>
      <c r="AC28" s="18">
        <f t="shared" si="40"/>
        <v>8.1473077804398599</v>
      </c>
      <c r="AD28" s="18">
        <f t="shared" si="40"/>
        <v>10.876164554060958</v>
      </c>
      <c r="AE28" s="18">
        <f t="shared" si="40"/>
        <v>12.189532158117029</v>
      </c>
      <c r="AG28" t="str">
        <f>$A$10</f>
        <v>Associate professional occupations</v>
      </c>
      <c r="AH28" s="18">
        <f t="shared" ref="AH28:AK28" si="41">AH10/AH$18*100</f>
        <v>13.042677420029047</v>
      </c>
      <c r="AI28" s="18">
        <f t="shared" si="41"/>
        <v>8.1619261735873359</v>
      </c>
      <c r="AJ28" s="18">
        <f t="shared" si="41"/>
        <v>16.424490412631236</v>
      </c>
      <c r="AK28" s="18">
        <f t="shared" si="41"/>
        <v>11.098634178943451</v>
      </c>
      <c r="AL28" s="18"/>
      <c r="AM28" s="18">
        <f t="shared" ref="AM28:AP28" si="42">AM10/AM$18*100</f>
        <v>14.828624137715629</v>
      </c>
      <c r="AN28" s="18">
        <f t="shared" si="42"/>
        <v>9.3422576680299692</v>
      </c>
      <c r="AO28" s="18">
        <f t="shared" si="42"/>
        <v>14.298118118809095</v>
      </c>
      <c r="AP28" s="18">
        <f t="shared" si="42"/>
        <v>12.365863465047328</v>
      </c>
      <c r="AQ28" s="18"/>
      <c r="AR28" s="18">
        <f t="shared" ref="AR28:AU28" si="43">AR10/AR$18*100</f>
        <v>15.605993040588718</v>
      </c>
      <c r="AS28" s="18">
        <f t="shared" si="43"/>
        <v>10.499500150613171</v>
      </c>
      <c r="AT28" s="18">
        <f t="shared" si="43"/>
        <v>13.450649252676719</v>
      </c>
      <c r="AU28" s="18">
        <f t="shared" si="43"/>
        <v>13.296063246617894</v>
      </c>
    </row>
    <row r="29" spans="1:47" x14ac:dyDescent="0.2">
      <c r="A29" t="str">
        <f>$A$11</f>
        <v>Administrative and secretarial occupations</v>
      </c>
      <c r="B29" s="18">
        <f t="shared" si="29"/>
        <v>11.617705094681654</v>
      </c>
      <c r="C29" s="18">
        <f t="shared" ref="C29:O29" si="44">C11/C$18*100</f>
        <v>18.251739699672651</v>
      </c>
      <c r="D29" s="18">
        <f t="shared" si="44"/>
        <v>4.0176037779164187</v>
      </c>
      <c r="E29" s="18">
        <f t="shared" si="44"/>
        <v>12.60910287206562</v>
      </c>
      <c r="F29" s="18"/>
      <c r="G29" s="18">
        <f t="shared" si="44"/>
        <v>11.487040214923754</v>
      </c>
      <c r="H29" s="18">
        <f t="shared" si="44"/>
        <v>17.222717134199968</v>
      </c>
      <c r="I29" s="18">
        <f t="shared" si="44"/>
        <v>2.9998710504996704</v>
      </c>
      <c r="J29" s="18">
        <f t="shared" si="44"/>
        <v>12.125342566564127</v>
      </c>
      <c r="K29" s="18"/>
      <c r="L29" s="18">
        <f t="shared" si="44"/>
        <v>9.3127573594144497</v>
      </c>
      <c r="M29" s="18">
        <f t="shared" si="44"/>
        <v>13.854101329316959</v>
      </c>
      <c r="N29" s="18">
        <f t="shared" si="44"/>
        <v>2.6676179629292136</v>
      </c>
      <c r="O29" s="18">
        <f t="shared" si="44"/>
        <v>9.8063009179293221</v>
      </c>
      <c r="Q29" t="str">
        <f>$A$11</f>
        <v>Administrative and secretarial occupations</v>
      </c>
      <c r="R29" s="18">
        <f t="shared" ref="R29:U29" si="45">R11/R$18*100</f>
        <v>6.4675195165734056</v>
      </c>
      <c r="S29" s="18">
        <f t="shared" si="45"/>
        <v>10.975767437276037</v>
      </c>
      <c r="T29" s="18">
        <f t="shared" si="45"/>
        <v>1.7451418125323044</v>
      </c>
      <c r="U29" s="18">
        <f t="shared" si="45"/>
        <v>6.397825571519923</v>
      </c>
      <c r="V29" s="18"/>
      <c r="W29" s="18">
        <f t="shared" ref="W29:Z29" si="46">W11/W$18*100</f>
        <v>7.2299638446872914</v>
      </c>
      <c r="X29" s="18">
        <f t="shared" si="46"/>
        <v>11.220247432057926</v>
      </c>
      <c r="Y29" s="18">
        <f t="shared" si="46"/>
        <v>1.4819805307723792</v>
      </c>
      <c r="Z29" s="18">
        <f t="shared" si="46"/>
        <v>6.9376734501007533</v>
      </c>
      <c r="AA29" s="18"/>
      <c r="AB29" s="18">
        <f t="shared" ref="AB29:AE29" si="47">AB11/AB$18*100</f>
        <v>7.6188790035605098</v>
      </c>
      <c r="AC29" s="18">
        <f t="shared" si="47"/>
        <v>10.772175483081368</v>
      </c>
      <c r="AD29" s="18">
        <f t="shared" si="47"/>
        <v>1.9970154165784488</v>
      </c>
      <c r="AE29" s="18">
        <f t="shared" si="47"/>
        <v>7.2275774215445736</v>
      </c>
      <c r="AG29" t="str">
        <f>$A$11</f>
        <v>Administrative and secretarial occupations</v>
      </c>
      <c r="AH29" s="18">
        <f t="shared" ref="AH29:AK29" si="48">AH11/AH$18*100</f>
        <v>20.920955043264065</v>
      </c>
      <c r="AI29" s="18">
        <f t="shared" si="48"/>
        <v>20.913129310423344</v>
      </c>
      <c r="AJ29" s="18">
        <f t="shared" si="48"/>
        <v>8.8622252901851191</v>
      </c>
      <c r="AK29" s="18">
        <f t="shared" si="48"/>
        <v>19.919126104984763</v>
      </c>
      <c r="AL29" s="18"/>
      <c r="AM29" s="18">
        <f t="shared" ref="AM29:AP29" si="49">AM11/AM$18*100</f>
        <v>18.283000481150861</v>
      </c>
      <c r="AN29" s="18">
        <f t="shared" si="49"/>
        <v>19.702748953654208</v>
      </c>
      <c r="AO29" s="18">
        <f t="shared" si="49"/>
        <v>6.6556320366484982</v>
      </c>
      <c r="AP29" s="18">
        <f t="shared" si="49"/>
        <v>18.019538156637974</v>
      </c>
      <c r="AQ29" s="18"/>
      <c r="AR29" s="18">
        <f t="shared" ref="AR29:AU29" si="50">AR11/AR$18*100</f>
        <v>11.783739109292684</v>
      </c>
      <c r="AS29" s="18">
        <f t="shared" si="50"/>
        <v>15.226643103223021</v>
      </c>
      <c r="AT29" s="18">
        <f t="shared" si="50"/>
        <v>4.2507152503210559</v>
      </c>
      <c r="AU29" s="18">
        <f t="shared" si="50"/>
        <v>12.649743994410082</v>
      </c>
    </row>
    <row r="30" spans="1:47" x14ac:dyDescent="0.2">
      <c r="A30" t="str">
        <f>$A$12</f>
        <v>Skilled trades occupations</v>
      </c>
      <c r="B30" s="18">
        <f t="shared" si="29"/>
        <v>12.118002053104293</v>
      </c>
      <c r="C30" s="18">
        <f t="shared" ref="C30:O30" si="51">C12/C$18*100</f>
        <v>3.6074548194946434</v>
      </c>
      <c r="D30" s="18">
        <f t="shared" si="51"/>
        <v>24.161846376001687</v>
      </c>
      <c r="E30" s="18">
        <f t="shared" si="51"/>
        <v>11.119387288795849</v>
      </c>
      <c r="F30" s="18"/>
      <c r="G30" s="18">
        <f t="shared" si="51"/>
        <v>9.4452713444432366</v>
      </c>
      <c r="H30" s="18">
        <f t="shared" si="51"/>
        <v>2.85986597271022</v>
      </c>
      <c r="I30" s="18">
        <f t="shared" si="51"/>
        <v>24.756676693377678</v>
      </c>
      <c r="J30" s="18">
        <f t="shared" si="51"/>
        <v>9.3924899229328727</v>
      </c>
      <c r="K30" s="18"/>
      <c r="L30" s="18">
        <f t="shared" si="51"/>
        <v>7.367535566669889</v>
      </c>
      <c r="M30" s="18">
        <f t="shared" si="51"/>
        <v>3.0975531893892803</v>
      </c>
      <c r="N30" s="18">
        <f t="shared" si="51"/>
        <v>23.95826845771418</v>
      </c>
      <c r="O30" s="18">
        <f t="shared" si="51"/>
        <v>8.1753660035979596</v>
      </c>
      <c r="Q30" t="str">
        <f>$A$12</f>
        <v>Skilled trades occupations</v>
      </c>
      <c r="R30" s="18">
        <f t="shared" ref="R30:U30" si="52">R12/R$18*100</f>
        <v>17.849411430726128</v>
      </c>
      <c r="S30" s="18">
        <f t="shared" si="52"/>
        <v>9.4073079246865561</v>
      </c>
      <c r="T30" s="18">
        <f t="shared" si="52"/>
        <v>32.604479645936003</v>
      </c>
      <c r="U30" s="18">
        <f t="shared" si="52"/>
        <v>18.86646775109196</v>
      </c>
      <c r="V30" s="18"/>
      <c r="W30" s="18">
        <f t="shared" ref="W30:Z30" si="53">W12/W$18*100</f>
        <v>14.278673906244263</v>
      </c>
      <c r="X30" s="18">
        <f t="shared" si="53"/>
        <v>6.4424805789871549</v>
      </c>
      <c r="Y30" s="18">
        <f t="shared" si="53"/>
        <v>31.95552019362178</v>
      </c>
      <c r="Z30" s="18">
        <f t="shared" si="53"/>
        <v>15.889592258406648</v>
      </c>
      <c r="AA30" s="18"/>
      <c r="AB30" s="18">
        <f t="shared" ref="AB30:AE30" si="54">AB12/AB$18*100</f>
        <v>11.135462321173211</v>
      </c>
      <c r="AC30" s="18">
        <f t="shared" si="54"/>
        <v>6.8057870948071457</v>
      </c>
      <c r="AD30" s="18">
        <f t="shared" si="54"/>
        <v>30.32556453218838</v>
      </c>
      <c r="AE30" s="18">
        <f t="shared" si="54"/>
        <v>13.562271305475832</v>
      </c>
      <c r="AG30" t="str">
        <f>$A$12</f>
        <v>Skilled trades occupations</v>
      </c>
      <c r="AH30" s="18">
        <f t="shared" ref="AH30:AK30" si="55">AH12/AH$18*100</f>
        <v>1.7648345431190304</v>
      </c>
      <c r="AI30" s="18">
        <f t="shared" si="55"/>
        <v>1.4859969247453835</v>
      </c>
      <c r="AJ30" s="18">
        <f t="shared" si="55"/>
        <v>6.1631456792418531</v>
      </c>
      <c r="AK30" s="18">
        <f t="shared" si="55"/>
        <v>2.0018844908281759</v>
      </c>
      <c r="AL30" s="18"/>
      <c r="AM30" s="18">
        <f t="shared" ref="AM30:AP30" si="56">AM12/AM$18*100</f>
        <v>1.7292688807957233</v>
      </c>
      <c r="AN30" s="18">
        <f t="shared" si="56"/>
        <v>1.3796422212704373</v>
      </c>
      <c r="AO30" s="18">
        <f t="shared" si="56"/>
        <v>7.4186336187614428</v>
      </c>
      <c r="AP30" s="18">
        <f t="shared" si="56"/>
        <v>2.0105249066067574</v>
      </c>
      <c r="AQ30" s="18"/>
      <c r="AR30" s="18">
        <f t="shared" ref="AR30:AU30" si="57">AR12/AR$18*100</f>
        <v>1.8709907805114481</v>
      </c>
      <c r="AS30" s="18">
        <f t="shared" si="57"/>
        <v>1.4460838820347246</v>
      </c>
      <c r="AT30" s="18">
        <f t="shared" si="57"/>
        <v>8.9269370105347505</v>
      </c>
      <c r="AU30" s="18">
        <f t="shared" si="57"/>
        <v>2.2354664347778379</v>
      </c>
    </row>
    <row r="31" spans="1:47" x14ac:dyDescent="0.2">
      <c r="A31" t="str">
        <f>$A$13</f>
        <v>Caring, leisure and other service occupations</v>
      </c>
      <c r="B31" s="18">
        <f t="shared" si="29"/>
        <v>7.9159919906737821</v>
      </c>
      <c r="C31" s="18">
        <f t="shared" ref="C31:O31" si="58">C13/C$18*100</f>
        <v>15.65557144696238</v>
      </c>
      <c r="D31" s="18">
        <f t="shared" si="58"/>
        <v>6.8269965805578519</v>
      </c>
      <c r="E31" s="18">
        <f t="shared" si="58"/>
        <v>9.9989200042456865</v>
      </c>
      <c r="F31" s="18"/>
      <c r="G31" s="18">
        <f t="shared" si="58"/>
        <v>7.8688641709198412</v>
      </c>
      <c r="H31" s="18">
        <f t="shared" si="58"/>
        <v>14.813604462270305</v>
      </c>
      <c r="I31" s="18">
        <f t="shared" si="58"/>
        <v>5.7592099117491591</v>
      </c>
      <c r="J31" s="18">
        <f t="shared" si="58"/>
        <v>9.6393986098651627</v>
      </c>
      <c r="K31" s="18"/>
      <c r="L31" s="18">
        <f t="shared" si="58"/>
        <v>8.9051276880109658</v>
      </c>
      <c r="M31" s="18">
        <f t="shared" si="58"/>
        <v>15.449385144699267</v>
      </c>
      <c r="N31" s="18">
        <f t="shared" si="58"/>
        <v>6.9400830217378155</v>
      </c>
      <c r="O31" s="18">
        <f t="shared" si="58"/>
        <v>10.55228528869384</v>
      </c>
      <c r="Q31" t="str">
        <f>$A$13</f>
        <v>Caring, leisure and other service occupations</v>
      </c>
      <c r="R31" s="18">
        <f t="shared" ref="R31:U31" si="59">R13/R$18*100</f>
        <v>2.4192926203155838</v>
      </c>
      <c r="S31" s="18">
        <f t="shared" si="59"/>
        <v>5.9768557385719481</v>
      </c>
      <c r="T31" s="18">
        <f t="shared" si="59"/>
        <v>1.6028035559849261</v>
      </c>
      <c r="U31" s="18">
        <f t="shared" si="59"/>
        <v>2.8006797753975277</v>
      </c>
      <c r="V31" s="18"/>
      <c r="W31" s="18">
        <f t="shared" ref="W31:Z31" si="60">W13/W$18*100</f>
        <v>2.3491203893714721</v>
      </c>
      <c r="X31" s="18">
        <f t="shared" si="60"/>
        <v>5.8457315169122426</v>
      </c>
      <c r="Y31" s="18">
        <f t="shared" si="60"/>
        <v>1.5700221117591666</v>
      </c>
      <c r="Z31" s="18">
        <f t="shared" si="60"/>
        <v>2.7840268099854941</v>
      </c>
      <c r="AA31" s="18"/>
      <c r="AB31" s="18">
        <f t="shared" ref="AB31:AE31" si="61">AB13/AB$18*100</f>
        <v>2.8028428268525309</v>
      </c>
      <c r="AC31" s="18">
        <f t="shared" si="61"/>
        <v>6.3155203186250013</v>
      </c>
      <c r="AD31" s="18">
        <f t="shared" si="61"/>
        <v>2.3243576613645103</v>
      </c>
      <c r="AE31" s="18">
        <f t="shared" si="61"/>
        <v>3.3197199737614147</v>
      </c>
      <c r="AG31" t="str">
        <f>$A$13</f>
        <v>Caring, leisure and other service occupations</v>
      </c>
      <c r="AH31" s="18">
        <f t="shared" ref="AH31:AK31" si="62">AH13/AH$18*100</f>
        <v>17.845181407075632</v>
      </c>
      <c r="AI31" s="18">
        <f t="shared" si="62"/>
        <v>19.195831429101901</v>
      </c>
      <c r="AJ31" s="18">
        <f t="shared" si="62"/>
        <v>17.96436138429047</v>
      </c>
      <c r="AK31" s="18">
        <f t="shared" si="62"/>
        <v>18.470495295915629</v>
      </c>
      <c r="AL31" s="18"/>
      <c r="AM31" s="18">
        <f t="shared" ref="AM31:AP31" si="63">AM13/AM$18*100</f>
        <v>16.680535880974997</v>
      </c>
      <c r="AN31" s="18">
        <f t="shared" si="63"/>
        <v>18.518847697296383</v>
      </c>
      <c r="AO31" s="18">
        <f t="shared" si="63"/>
        <v>15.848652545336151</v>
      </c>
      <c r="AP31" s="18">
        <f t="shared" si="63"/>
        <v>17.428427039402759</v>
      </c>
      <c r="AQ31" s="18"/>
      <c r="AR31" s="18">
        <f t="shared" ref="AR31:AU31" si="64">AR13/AR$18*100</f>
        <v>17.806967936674546</v>
      </c>
      <c r="AS31" s="18">
        <f t="shared" si="64"/>
        <v>19.517169918402004</v>
      </c>
      <c r="AT31" s="18">
        <f t="shared" si="64"/>
        <v>17.836466188065156</v>
      </c>
      <c r="AU31" s="18">
        <f t="shared" si="64"/>
        <v>18.527311614227063</v>
      </c>
    </row>
    <row r="32" spans="1:47" x14ac:dyDescent="0.2">
      <c r="A32" t="str">
        <f>$A$14</f>
        <v>Sales and customer service occupations</v>
      </c>
      <c r="B32" s="18">
        <f t="shared" si="29"/>
        <v>5.0293638150792166</v>
      </c>
      <c r="C32" s="18">
        <f t="shared" ref="C32:O32" si="65">C14/C$18*100</f>
        <v>16.259239724771042</v>
      </c>
      <c r="D32" s="18">
        <f t="shared" si="65"/>
        <v>4.2838479381501031</v>
      </c>
      <c r="E32" s="18">
        <f t="shared" si="65"/>
        <v>8.1510224978578645</v>
      </c>
      <c r="F32" s="18"/>
      <c r="G32" s="18">
        <f t="shared" si="65"/>
        <v>4.7977243233544273</v>
      </c>
      <c r="H32" s="18">
        <f t="shared" si="65"/>
        <v>15.292334713502109</v>
      </c>
      <c r="I32" s="18">
        <f t="shared" si="65"/>
        <v>2.6200569557143041</v>
      </c>
      <c r="J32" s="18">
        <f t="shared" si="65"/>
        <v>7.5967156475735349</v>
      </c>
      <c r="K32" s="18"/>
      <c r="L32" s="18">
        <f t="shared" si="65"/>
        <v>4.8187866999780118</v>
      </c>
      <c r="M32" s="18">
        <f t="shared" si="65"/>
        <v>14.989205487022488</v>
      </c>
      <c r="N32" s="18">
        <f t="shared" si="65"/>
        <v>2.1125057576791124</v>
      </c>
      <c r="O32" s="18">
        <f t="shared" si="65"/>
        <v>7.4213762276196276</v>
      </c>
      <c r="Q32" t="str">
        <f>$A$14</f>
        <v>Sales and customer service occupations</v>
      </c>
      <c r="R32" s="18">
        <f t="shared" ref="R32:U32" si="66">R14/R$18*100</f>
        <v>4.3358149940615309</v>
      </c>
      <c r="S32" s="18">
        <f t="shared" si="66"/>
        <v>18.053615136430498</v>
      </c>
      <c r="T32" s="18">
        <f t="shared" si="66"/>
        <v>3.859284482660954</v>
      </c>
      <c r="U32" s="18">
        <f t="shared" si="66"/>
        <v>6.207085456335161</v>
      </c>
      <c r="V32" s="18"/>
      <c r="W32" s="18">
        <f t="shared" ref="W32:Z32" si="67">W14/W$18*100</f>
        <v>4.4072255244887666</v>
      </c>
      <c r="X32" s="18">
        <f t="shared" si="67"/>
        <v>17.634419665637111</v>
      </c>
      <c r="Y32" s="18">
        <f t="shared" si="67"/>
        <v>2.2425479162903756</v>
      </c>
      <c r="Z32" s="18">
        <f t="shared" si="67"/>
        <v>6.1794231531435733</v>
      </c>
      <c r="AA32" s="18"/>
      <c r="AB32" s="18">
        <f>AB14/AB$18*100</f>
        <v>4.8091129906760335</v>
      </c>
      <c r="AC32" s="18">
        <f t="shared" ref="AC32:AE32" si="68">AC14/AC$18*100</f>
        <v>17.22352130956914</v>
      </c>
      <c r="AD32" s="18">
        <f t="shared" si="68"/>
        <v>1.8566873533848967</v>
      </c>
      <c r="AE32" s="18">
        <f t="shared" si="68"/>
        <v>6.428068125581837</v>
      </c>
      <c r="AG32" t="str">
        <f>$A$14</f>
        <v>Sales and customer service occupations</v>
      </c>
      <c r="AH32" s="18">
        <f t="shared" ref="AH32:AK32" si="69">AH14/AH$18*100</f>
        <v>6.2821843077811943</v>
      </c>
      <c r="AI32" s="18">
        <f t="shared" si="69"/>
        <v>15.602896915019313</v>
      </c>
      <c r="AJ32" s="18">
        <f t="shared" si="69"/>
        <v>5.1889672673698541</v>
      </c>
      <c r="AK32" s="18">
        <f t="shared" si="69"/>
        <v>10.438832919011439</v>
      </c>
      <c r="AL32" s="18"/>
      <c r="AM32" s="18">
        <f t="shared" ref="AM32:AP32" si="70">AM14/AM$18*100</f>
        <v>5.4211132622174221</v>
      </c>
      <c r="AN32" s="18">
        <f t="shared" si="70"/>
        <v>14.324658824511454</v>
      </c>
      <c r="AO32" s="18">
        <f t="shared" si="70"/>
        <v>3.5292679958441706</v>
      </c>
      <c r="AP32" s="18">
        <f t="shared" si="70"/>
        <v>9.2070340743989032</v>
      </c>
      <c r="AQ32" s="18"/>
      <c r="AR32" s="18">
        <f t="shared" ref="AR32:AU32" si="71">AR14/AR$18*100</f>
        <v>4.8328984330054841</v>
      </c>
      <c r="AS32" s="18">
        <f t="shared" si="71"/>
        <v>13.99414851435381</v>
      </c>
      <c r="AT32" s="18">
        <f t="shared" si="71"/>
        <v>2.716418498701203</v>
      </c>
      <c r="AU32" s="18">
        <f t="shared" si="71"/>
        <v>8.5166526500477424</v>
      </c>
    </row>
    <row r="33" spans="1:47" x14ac:dyDescent="0.2">
      <c r="A33" t="str">
        <f>$A$15</f>
        <v>Process, plant and machine operatives</v>
      </c>
      <c r="B33" s="18">
        <f t="shared" si="29"/>
        <v>10.623701640077586</v>
      </c>
      <c r="C33" s="18">
        <f t="shared" ref="C33:O33" si="72">C15/C$18*100</f>
        <v>3.2308432856879019</v>
      </c>
      <c r="D33" s="18">
        <f t="shared" si="72"/>
        <v>8.6831398673917075</v>
      </c>
      <c r="E33" s="18">
        <f t="shared" si="72"/>
        <v>8.2790759995054035</v>
      </c>
      <c r="F33" s="18"/>
      <c r="G33" s="18">
        <f t="shared" si="72"/>
        <v>8.2476873680258986</v>
      </c>
      <c r="H33" s="18">
        <f t="shared" si="72"/>
        <v>4.1096845116569396</v>
      </c>
      <c r="I33" s="18">
        <f t="shared" si="72"/>
        <v>9.5173507153337145</v>
      </c>
      <c r="J33" s="18">
        <f t="shared" si="72"/>
        <v>7.1942629043208957</v>
      </c>
      <c r="K33" s="18"/>
      <c r="L33" s="18">
        <f t="shared" si="72"/>
        <v>8.3476448073957386</v>
      </c>
      <c r="M33" s="18">
        <f t="shared" si="72"/>
        <v>5.1392674484274785</v>
      </c>
      <c r="N33" s="18">
        <f t="shared" si="72"/>
        <v>11.038814455484703</v>
      </c>
      <c r="O33" s="18">
        <f t="shared" si="72"/>
        <v>7.75258585446191</v>
      </c>
      <c r="Q33" t="str">
        <f>$A$15</f>
        <v>Process, plant and machine operatives</v>
      </c>
      <c r="R33" s="18">
        <f t="shared" ref="R33:U33" si="73">R15/R$18*100</f>
        <v>14.815232960646387</v>
      </c>
      <c r="S33" s="18">
        <f t="shared" si="73"/>
        <v>8.9722152881704798</v>
      </c>
      <c r="T33" s="18">
        <f t="shared" si="73"/>
        <v>11.911368042016434</v>
      </c>
      <c r="U33" s="18">
        <f t="shared" si="73"/>
        <v>13.552281456353452</v>
      </c>
      <c r="V33" s="18"/>
      <c r="W33" s="18">
        <f t="shared" ref="W33:Z33" si="74">W15/W$18*100</f>
        <v>11.976037469601666</v>
      </c>
      <c r="X33" s="18">
        <f t="shared" si="74"/>
        <v>11.142348463797696</v>
      </c>
      <c r="Y33" s="18">
        <f t="shared" si="74"/>
        <v>12.41447799418877</v>
      </c>
      <c r="Z33" s="18">
        <f t="shared" si="74"/>
        <v>11.913354106615344</v>
      </c>
      <c r="AA33" s="18"/>
      <c r="AB33" s="18">
        <f t="shared" ref="AB33:AE33" si="75">AB15/AB$18*100</f>
        <v>12.252092187670891</v>
      </c>
      <c r="AC33" s="18">
        <f t="shared" si="75"/>
        <v>11.879695365831425</v>
      </c>
      <c r="AD33" s="18">
        <f t="shared" si="75"/>
        <v>14.542092264078462</v>
      </c>
      <c r="AE33" s="18">
        <f t="shared" si="75"/>
        <v>12.566155530906</v>
      </c>
      <c r="AG33" t="str">
        <f>$A$15</f>
        <v>Process, plant and machine operatives</v>
      </c>
      <c r="AH33" s="18">
        <f t="shared" ref="AH33:AK33" si="76">AH15/AH$18*100</f>
        <v>3.05215631396011</v>
      </c>
      <c r="AI33" s="18">
        <f t="shared" si="76"/>
        <v>1.1307764839174088</v>
      </c>
      <c r="AJ33" s="18">
        <f t="shared" si="76"/>
        <v>1.8009372609092393</v>
      </c>
      <c r="AK33" s="18">
        <f t="shared" si="76"/>
        <v>2.0730651363084602</v>
      </c>
      <c r="AL33" s="18"/>
      <c r="AM33" s="18">
        <f t="shared" ref="AM33:AP33" si="77">AM15/AM$18*100</f>
        <v>2.295781189869798</v>
      </c>
      <c r="AN33" s="18">
        <f t="shared" si="77"/>
        <v>1.2040088077689497</v>
      </c>
      <c r="AO33" s="18">
        <f t="shared" si="77"/>
        <v>2.5397691702242153</v>
      </c>
      <c r="AP33" s="18">
        <f t="shared" si="77"/>
        <v>1.8324624638404243</v>
      </c>
      <c r="AQ33" s="18"/>
      <c r="AR33" s="18">
        <f t="shared" ref="AR33:AU33" si="78">AR15/AR$18*100</f>
        <v>2.6519476006409017</v>
      </c>
      <c r="AS33" s="18">
        <f t="shared" si="78"/>
        <v>2.1374045379555358</v>
      </c>
      <c r="AT33" s="18">
        <f t="shared" si="78"/>
        <v>2.7685959393981943</v>
      </c>
      <c r="AU33" s="18">
        <f t="shared" si="78"/>
        <v>2.4448778396897386</v>
      </c>
    </row>
    <row r="34" spans="1:47" x14ac:dyDescent="0.2">
      <c r="A34" t="str">
        <f>$A$16</f>
        <v>Elementary occupations</v>
      </c>
      <c r="B34" s="18">
        <f t="shared" si="29"/>
        <v>8.1712368192547018</v>
      </c>
      <c r="C34" s="18">
        <f t="shared" ref="C34:O34" si="79">C16/C$18*100</f>
        <v>19.152412987902629</v>
      </c>
      <c r="D34" s="18">
        <f t="shared" si="79"/>
        <v>9.7076535187428181</v>
      </c>
      <c r="E34" s="18">
        <f t="shared" si="79"/>
        <v>11.493573938168508</v>
      </c>
      <c r="F34" s="18"/>
      <c r="G34" s="18">
        <f t="shared" si="79"/>
        <v>6.7877319210338056</v>
      </c>
      <c r="H34" s="18">
        <f t="shared" si="79"/>
        <v>16.628275341445185</v>
      </c>
      <c r="I34" s="18">
        <f t="shared" si="79"/>
        <v>8.8844503256947878</v>
      </c>
      <c r="J34" s="18">
        <f t="shared" si="79"/>
        <v>9.917883245978933</v>
      </c>
      <c r="K34" s="18"/>
      <c r="L34" s="18">
        <f t="shared" si="79"/>
        <v>6.0069553055501688</v>
      </c>
      <c r="M34" s="18">
        <f t="shared" si="79"/>
        <v>13.790291030478826</v>
      </c>
      <c r="N34" s="18">
        <f t="shared" si="79"/>
        <v>10.638145071209321</v>
      </c>
      <c r="O34" s="18">
        <f t="shared" si="79"/>
        <v>8.8229044749552976</v>
      </c>
      <c r="Q34" t="str">
        <f>$A$16</f>
        <v>Elementary occupations</v>
      </c>
      <c r="R34" s="18">
        <f t="shared" ref="R34:U34" si="80">R16/R$18*100</f>
        <v>10.08740195495492</v>
      </c>
      <c r="S34" s="18">
        <f t="shared" si="80"/>
        <v>24.94155607503853</v>
      </c>
      <c r="T34" s="18">
        <f t="shared" si="80"/>
        <v>6.891089476727454</v>
      </c>
      <c r="U34" s="18">
        <f t="shared" si="80"/>
        <v>11.711751831944433</v>
      </c>
      <c r="V34" s="18"/>
      <c r="W34" s="18">
        <f t="shared" ref="W34:Z34" si="81">W16/W$18*100</f>
        <v>8.699345782261485</v>
      </c>
      <c r="X34" s="18">
        <f t="shared" si="81"/>
        <v>20.16700049425534</v>
      </c>
      <c r="Y34" s="18">
        <f t="shared" si="81"/>
        <v>5.8600138251902623</v>
      </c>
      <c r="Z34" s="18">
        <f t="shared" si="81"/>
        <v>10.079566003343649</v>
      </c>
      <c r="AA34" s="18"/>
      <c r="AB34" s="18">
        <f t="shared" ref="AB34:AE34" si="82">AB16/AB$18*100</f>
        <v>7.950062445454817</v>
      </c>
      <c r="AC34" s="18">
        <f t="shared" si="82"/>
        <v>16.994098823464967</v>
      </c>
      <c r="AD34" s="18">
        <f t="shared" si="82"/>
        <v>7.8263630113427212</v>
      </c>
      <c r="AE34" s="18">
        <f t="shared" si="82"/>
        <v>9.4634122634697846</v>
      </c>
      <c r="AG34" t="str">
        <f>$A$16</f>
        <v>Elementary occupations</v>
      </c>
      <c r="AH34" s="18">
        <f t="shared" ref="AH34:AK34" si="83">AH16/AH$18*100</f>
        <v>4.7098929647820862</v>
      </c>
      <c r="AI34" s="18">
        <f t="shared" si="83"/>
        <v>17.034872580707948</v>
      </c>
      <c r="AJ34" s="18">
        <f t="shared" si="83"/>
        <v>15.712236634537105</v>
      </c>
      <c r="AK34" s="18">
        <f t="shared" si="83"/>
        <v>11.236801394416329</v>
      </c>
      <c r="AL34" s="18"/>
      <c r="AM34" s="18">
        <f t="shared" ref="AM34:AP34" si="84">AM16/AM$18*100</f>
        <v>3.7360479211644959</v>
      </c>
      <c r="AN34" s="18">
        <f t="shared" si="84"/>
        <v>15.166185332704229</v>
      </c>
      <c r="AO34" s="18">
        <f t="shared" si="84"/>
        <v>16.168649561365218</v>
      </c>
      <c r="AP34" s="18">
        <f t="shared" si="84"/>
        <v>9.7341803586020745</v>
      </c>
      <c r="AQ34" s="18"/>
      <c r="AR34" s="18">
        <f t="shared" ref="AR34:AU34" si="85">AR16/AR$18*100</f>
        <v>3.1724056673372516</v>
      </c>
      <c r="AS34" s="18">
        <f t="shared" si="85"/>
        <v>12.363468890416515</v>
      </c>
      <c r="AT34" s="18">
        <f t="shared" si="85"/>
        <v>17.275943534598341</v>
      </c>
      <c r="AU34" s="18">
        <f t="shared" si="85"/>
        <v>8.1166451806816635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13.048103914947404</v>
      </c>
      <c r="C44" s="27">
        <f t="shared" ref="C44:E44" si="93">H8-C8</f>
        <v>8.9989654636788519</v>
      </c>
      <c r="D44" s="27">
        <f t="shared" si="93"/>
        <v>4.2620871941204008</v>
      </c>
      <c r="E44" s="27">
        <f t="shared" si="93"/>
        <v>26.309156572746673</v>
      </c>
      <c r="F44" s="27"/>
      <c r="G44" s="27">
        <f>L8-G8</f>
        <v>16.564814781829966</v>
      </c>
      <c r="H44" s="27">
        <f t="shared" ref="H44:J44" si="94">M8-H8</f>
        <v>6.8859929537883566</v>
      </c>
      <c r="I44" s="27">
        <f t="shared" si="94"/>
        <v>2.8310784605990911</v>
      </c>
      <c r="J44" s="27">
        <f t="shared" si="94"/>
        <v>26.281886196217414</v>
      </c>
      <c r="K44" s="27"/>
      <c r="L44" s="27">
        <f>L8-B8</f>
        <v>29.612918696777371</v>
      </c>
      <c r="M44" s="27">
        <f t="shared" ref="M44:O44" si="95">M8-C8</f>
        <v>15.884958417467208</v>
      </c>
      <c r="N44" s="27">
        <f t="shared" si="95"/>
        <v>7.0931656547194919</v>
      </c>
      <c r="O44" s="27">
        <f t="shared" si="95"/>
        <v>52.591042768964087</v>
      </c>
      <c r="Q44" t="str">
        <f>$A$8</f>
        <v>Managers, directors and senior officials</v>
      </c>
      <c r="R44" s="27">
        <f>W8-R8</f>
        <v>6.5034863823076847</v>
      </c>
      <c r="S44" s="27">
        <f t="shared" ref="S44:S52" si="96">X8-S8</f>
        <v>4.2768140883466321</v>
      </c>
      <c r="T44" s="27">
        <f t="shared" ref="T44:T52" si="97">Y8-T8</f>
        <v>1.7063002244617351</v>
      </c>
      <c r="U44" s="27">
        <f t="shared" ref="U44:U52" si="98">Z8-U8</f>
        <v>12.486600695116053</v>
      </c>
      <c r="V44" s="27"/>
      <c r="W44" s="27">
        <f>AB8-W8</f>
        <v>4.2527990903081445</v>
      </c>
      <c r="X44" s="27">
        <f t="shared" ref="X44:X52" si="99">AC8-X8</f>
        <v>3.9115049173345771</v>
      </c>
      <c r="Y44" s="27">
        <f t="shared" ref="Y44:Y52" si="100">AD8-Y8</f>
        <v>1.704260862597085</v>
      </c>
      <c r="Z44" s="27">
        <f t="shared" ref="Z44:Z52" si="101">AE8-Z8</f>
        <v>9.8685648702398083</v>
      </c>
      <c r="AA44" s="27"/>
      <c r="AB44" s="27">
        <f>AB8-R8</f>
        <v>10.756285472615829</v>
      </c>
      <c r="AC44" s="27">
        <f t="shared" ref="AC44:AC52" si="102">AC8-S8</f>
        <v>8.1883190056812083</v>
      </c>
      <c r="AD44" s="27">
        <f t="shared" ref="AD44:AD52" si="103">AD8-T8</f>
        <v>3.4105610870588201</v>
      </c>
      <c r="AE44" s="27">
        <f t="shared" ref="AE44:AE52" si="104">AE8-U8</f>
        <v>22.355165565355861</v>
      </c>
      <c r="AG44" t="str">
        <f>$A$8</f>
        <v>Managers, directors and senior officials</v>
      </c>
      <c r="AH44" s="27">
        <f>AM8-AH8</f>
        <v>6.5446175326396983</v>
      </c>
      <c r="AI44" s="27">
        <f t="shared" ref="AI44:AI52" si="105">AN8-AI8</f>
        <v>4.7221513753322224</v>
      </c>
      <c r="AJ44" s="27">
        <f t="shared" ref="AJ44:AJ52" si="106">AO8-AJ8</f>
        <v>2.555786969658647</v>
      </c>
      <c r="AK44" s="27">
        <f t="shared" ref="AK44:AK52" si="107">AP8-AK8</f>
        <v>13.822555877630563</v>
      </c>
      <c r="AL44" s="27"/>
      <c r="AM44" s="27">
        <f>AR8-AM8</f>
        <v>12.312015691521836</v>
      </c>
      <c r="AN44" s="27">
        <f t="shared" ref="AN44:AN52" si="108">AS8-AN8</f>
        <v>2.97448803645376</v>
      </c>
      <c r="AO44" s="27">
        <f t="shared" ref="AO44:AO52" si="109">AT8-AO8</f>
        <v>1.1268175980020168</v>
      </c>
      <c r="AP44" s="27">
        <f t="shared" ref="AP44:AP52" si="110">AU8-AP8</f>
        <v>16.41332132597762</v>
      </c>
      <c r="AQ44" s="27"/>
      <c r="AR44" s="27">
        <f>AR8-AH8</f>
        <v>18.856633224161534</v>
      </c>
      <c r="AS44" s="27">
        <f t="shared" ref="AS44:AS52" si="111">AS8-AI8</f>
        <v>7.6966394117859824</v>
      </c>
      <c r="AT44" s="27">
        <f t="shared" ref="AT44:AT52" si="112">AT8-AJ8</f>
        <v>3.6826045676606638</v>
      </c>
      <c r="AU44" s="27">
        <f t="shared" ref="AU44:AU52" si="113">AU8-AK8</f>
        <v>30.235877203608183</v>
      </c>
    </row>
    <row r="45" spans="1:47" x14ac:dyDescent="0.2">
      <c r="A45" t="str">
        <f>$A$9</f>
        <v>Professional occupations</v>
      </c>
      <c r="B45" s="27">
        <f t="shared" ref="B45:B54" si="114">G9-B9</f>
        <v>44.556306470666755</v>
      </c>
      <c r="C45" s="27">
        <f t="shared" ref="C45:C54" si="115">H9-C9</f>
        <v>15.330074009239119</v>
      </c>
      <c r="D45" s="27">
        <f t="shared" ref="D45:D54" si="116">I9-D9</f>
        <v>7.9946192466934036</v>
      </c>
      <c r="E45" s="27">
        <f t="shared" ref="E45:E54" si="117">J9-E9</f>
        <v>67.880999726599327</v>
      </c>
      <c r="F45" s="27"/>
      <c r="G45" s="27">
        <f t="shared" ref="G45:G54" si="118">L9-G9</f>
        <v>56.036058222931445</v>
      </c>
      <c r="H45" s="27">
        <f t="shared" ref="H45:H54" si="119">M9-H9</f>
        <v>21.32994901529726</v>
      </c>
      <c r="I45" s="27">
        <f t="shared" ref="I45:I54" si="120">N9-I9</f>
        <v>-2.1713355932051073</v>
      </c>
      <c r="J45" s="27">
        <f t="shared" ref="J45:J54" si="121">O9-J9</f>
        <v>75.194671645023561</v>
      </c>
      <c r="K45" s="27"/>
      <c r="L45" s="27">
        <f t="shared" ref="L45:L54" si="122">L9-B9</f>
        <v>100.5923646935982</v>
      </c>
      <c r="M45" s="27">
        <f t="shared" ref="M45:M54" si="123">M9-C9</f>
        <v>36.660023024536379</v>
      </c>
      <c r="N45" s="27">
        <f t="shared" ref="N45:N54" si="124">N9-D9</f>
        <v>5.8232836534882964</v>
      </c>
      <c r="O45" s="27">
        <f t="shared" ref="O45:O54" si="125">O9-E9</f>
        <v>143.07567137162289</v>
      </c>
      <c r="Q45" t="str">
        <f>$A$9</f>
        <v>Professional occupations</v>
      </c>
      <c r="R45" s="27">
        <f t="shared" ref="R45:R52" si="126">W9-R9</f>
        <v>21.305096991730522</v>
      </c>
      <c r="S45" s="27">
        <f t="shared" si="96"/>
        <v>4.8706700775017371</v>
      </c>
      <c r="T45" s="27">
        <f t="shared" si="97"/>
        <v>7.4778898752868201</v>
      </c>
      <c r="U45" s="27">
        <f t="shared" si="98"/>
        <v>33.653656944519071</v>
      </c>
      <c r="V45" s="27"/>
      <c r="W45" s="27">
        <f t="shared" ref="W45:W52" si="127">AB9-W9</f>
        <v>25.902827278823111</v>
      </c>
      <c r="X45" s="27">
        <f t="shared" si="99"/>
        <v>5.5388880419746833</v>
      </c>
      <c r="Y45" s="27">
        <f t="shared" si="100"/>
        <v>-2.3902639531815204</v>
      </c>
      <c r="Z45" s="27">
        <f t="shared" si="101"/>
        <v>29.051451367616295</v>
      </c>
      <c r="AA45" s="27"/>
      <c r="AB45" s="27">
        <f t="shared" ref="AB45:AB52" si="128">AB9-R9</f>
        <v>47.207924270553633</v>
      </c>
      <c r="AC45" s="27">
        <f t="shared" si="102"/>
        <v>10.40955811947642</v>
      </c>
      <c r="AD45" s="27">
        <f t="shared" si="103"/>
        <v>5.0876259221052997</v>
      </c>
      <c r="AE45" s="27">
        <f t="shared" si="104"/>
        <v>62.705108312135366</v>
      </c>
      <c r="AG45" t="str">
        <f>$A$9</f>
        <v>Professional occupations</v>
      </c>
      <c r="AH45" s="27">
        <f t="shared" ref="AH45:AH52" si="129">AM9-AH9</f>
        <v>23.251209478936417</v>
      </c>
      <c r="AI45" s="27">
        <f t="shared" si="105"/>
        <v>10.459403931737398</v>
      </c>
      <c r="AJ45" s="27">
        <f t="shared" si="106"/>
        <v>0.51672937140658881</v>
      </c>
      <c r="AK45" s="27">
        <f t="shared" si="107"/>
        <v>34.22734278208037</v>
      </c>
      <c r="AL45" s="27"/>
      <c r="AM45" s="27">
        <f t="shared" ref="AM45:AM52" si="130">AR9-AM9</f>
        <v>30.133230944108305</v>
      </c>
      <c r="AN45" s="27">
        <f t="shared" si="108"/>
        <v>15.791060973322587</v>
      </c>
      <c r="AO45" s="27">
        <f t="shared" si="109"/>
        <v>0.2189283599764007</v>
      </c>
      <c r="AP45" s="27">
        <f t="shared" si="110"/>
        <v>46.143220277407323</v>
      </c>
      <c r="AQ45" s="27"/>
      <c r="AR45" s="27">
        <f t="shared" ref="AR45:AR52" si="131">AR9-AH9</f>
        <v>53.384440423044722</v>
      </c>
      <c r="AS45" s="27">
        <f t="shared" si="111"/>
        <v>26.250464905059985</v>
      </c>
      <c r="AT45" s="27">
        <f t="shared" si="112"/>
        <v>0.73565773138298951</v>
      </c>
      <c r="AU45" s="27">
        <f t="shared" si="113"/>
        <v>80.370563059487694</v>
      </c>
    </row>
    <row r="46" spans="1:47" x14ac:dyDescent="0.2">
      <c r="A46" t="str">
        <f>$A$10</f>
        <v>Associate professional occupations</v>
      </c>
      <c r="B46" s="27">
        <f t="shared" si="114"/>
        <v>20.080197782402564</v>
      </c>
      <c r="C46" s="27">
        <f t="shared" si="115"/>
        <v>8.6930199144104066</v>
      </c>
      <c r="D46" s="27">
        <f t="shared" si="116"/>
        <v>-0.44073521232904511</v>
      </c>
      <c r="E46" s="27">
        <f t="shared" si="117"/>
        <v>28.332482484483933</v>
      </c>
      <c r="F46" s="27"/>
      <c r="G46" s="27">
        <f t="shared" si="118"/>
        <v>7.2529144006579997</v>
      </c>
      <c r="H46" s="27">
        <f t="shared" si="119"/>
        <v>4.4873616442163851</v>
      </c>
      <c r="I46" s="27">
        <f t="shared" si="120"/>
        <v>6.027743377662631E-2</v>
      </c>
      <c r="J46" s="27">
        <f t="shared" si="121"/>
        <v>11.800553478651011</v>
      </c>
      <c r="K46" s="27"/>
      <c r="L46" s="27">
        <f t="shared" si="122"/>
        <v>27.333112183060564</v>
      </c>
      <c r="M46" s="27">
        <f t="shared" si="123"/>
        <v>13.180381558626792</v>
      </c>
      <c r="N46" s="27">
        <f t="shared" si="124"/>
        <v>-0.3804577785524188</v>
      </c>
      <c r="O46" s="27">
        <f t="shared" si="125"/>
        <v>40.133035963134944</v>
      </c>
      <c r="Q46" t="str">
        <f>$A$10</f>
        <v>Associate professional occupations</v>
      </c>
      <c r="R46" s="27">
        <f t="shared" si="126"/>
        <v>8.4100985484354283</v>
      </c>
      <c r="S46" s="27">
        <f t="shared" si="96"/>
        <v>3.8506751564566084</v>
      </c>
      <c r="T46" s="27">
        <f t="shared" si="97"/>
        <v>1.1518952857707951</v>
      </c>
      <c r="U46" s="27">
        <f t="shared" si="98"/>
        <v>13.412668990662823</v>
      </c>
      <c r="V46" s="27"/>
      <c r="W46" s="27">
        <f>AB10-W10</f>
        <v>-3.8629928666295825</v>
      </c>
      <c r="X46" s="27">
        <f t="shared" si="99"/>
        <v>-0.8388109499788694</v>
      </c>
      <c r="Y46" s="27">
        <f t="shared" si="100"/>
        <v>-0.16000463038171375</v>
      </c>
      <c r="Z46" s="27">
        <f t="shared" si="101"/>
        <v>-4.8618084469901532</v>
      </c>
      <c r="AA46" s="27"/>
      <c r="AB46" s="27">
        <f t="shared" si="128"/>
        <v>4.5471056818058457</v>
      </c>
      <c r="AC46" s="27">
        <f t="shared" si="102"/>
        <v>3.011864206477739</v>
      </c>
      <c r="AD46" s="27">
        <f t="shared" si="103"/>
        <v>0.99189065538908139</v>
      </c>
      <c r="AE46" s="27">
        <f t="shared" si="104"/>
        <v>8.5508605436726697</v>
      </c>
      <c r="AG46" t="str">
        <f>$A$10</f>
        <v>Associate professional occupations</v>
      </c>
      <c r="AH46" s="27">
        <f t="shared" si="129"/>
        <v>11.670099233967136</v>
      </c>
      <c r="AI46" s="27">
        <f t="shared" si="105"/>
        <v>4.842344757953768</v>
      </c>
      <c r="AJ46" s="27">
        <f t="shared" si="106"/>
        <v>-1.5926304980998154</v>
      </c>
      <c r="AK46" s="27">
        <f t="shared" si="107"/>
        <v>14.919813493821081</v>
      </c>
      <c r="AL46" s="27"/>
      <c r="AM46" s="27">
        <f t="shared" si="130"/>
        <v>11.115907267287653</v>
      </c>
      <c r="AN46" s="27">
        <f t="shared" si="108"/>
        <v>5.3261725941952918</v>
      </c>
      <c r="AO46" s="27">
        <f t="shared" si="109"/>
        <v>0.22028206415834006</v>
      </c>
      <c r="AP46" s="27">
        <f t="shared" si="110"/>
        <v>16.662361925641292</v>
      </c>
      <c r="AQ46" s="27"/>
      <c r="AR46" s="27">
        <f t="shared" si="131"/>
        <v>22.786006501254789</v>
      </c>
      <c r="AS46" s="27">
        <f t="shared" si="111"/>
        <v>10.16851735214906</v>
      </c>
      <c r="AT46" s="27">
        <f t="shared" si="112"/>
        <v>-1.3723484339414753</v>
      </c>
      <c r="AU46" s="27">
        <f t="shared" si="113"/>
        <v>31.582175419462374</v>
      </c>
    </row>
    <row r="47" spans="1:47" x14ac:dyDescent="0.2">
      <c r="A47" t="str">
        <f>$A$11</f>
        <v>Administrative and secretarial occupations</v>
      </c>
      <c r="B47" s="27">
        <f t="shared" si="114"/>
        <v>0.75439556201936853</v>
      </c>
      <c r="C47" s="27">
        <f t="shared" si="115"/>
        <v>-0.28399541818966156</v>
      </c>
      <c r="D47" s="27">
        <f t="shared" si="116"/>
        <v>-1.6743245194626297</v>
      </c>
      <c r="E47" s="27">
        <f t="shared" si="117"/>
        <v>-1.203924375632937</v>
      </c>
      <c r="F47" s="27"/>
      <c r="G47" s="27">
        <f t="shared" si="118"/>
        <v>-15.341475442826052</v>
      </c>
      <c r="H47" s="27">
        <f t="shared" si="119"/>
        <v>-13.280071261480316</v>
      </c>
      <c r="I47" s="27">
        <f t="shared" si="120"/>
        <v>-0.28633848194720279</v>
      </c>
      <c r="J47" s="27">
        <f t="shared" si="121"/>
        <v>-28.907885186253566</v>
      </c>
      <c r="K47" s="27"/>
      <c r="L47" s="27">
        <f t="shared" si="122"/>
        <v>-14.587079880806684</v>
      </c>
      <c r="M47" s="27">
        <f t="shared" si="123"/>
        <v>-13.564066679669978</v>
      </c>
      <c r="N47" s="27">
        <f t="shared" si="124"/>
        <v>-1.9606630014098325</v>
      </c>
      <c r="O47" s="27">
        <f t="shared" si="125"/>
        <v>-30.111809561886503</v>
      </c>
      <c r="Q47" t="str">
        <f>$A$11</f>
        <v>Administrative and secretarial occupations</v>
      </c>
      <c r="R47" s="27">
        <f t="shared" si="126"/>
        <v>3.6238341440690505</v>
      </c>
      <c r="S47" s="27">
        <f t="shared" si="96"/>
        <v>2.5276906097338241</v>
      </c>
      <c r="T47" s="27">
        <f t="shared" si="97"/>
        <v>-0.15476564618015498</v>
      </c>
      <c r="U47" s="27">
        <f t="shared" si="98"/>
        <v>5.9967591076227151</v>
      </c>
      <c r="V47" s="27"/>
      <c r="W47" s="27">
        <f t="shared" si="127"/>
        <v>4.0666473515275143</v>
      </c>
      <c r="X47" s="27">
        <f t="shared" si="99"/>
        <v>1.1139150033493799</v>
      </c>
      <c r="Y47" s="27">
        <f t="shared" si="100"/>
        <v>0.97606232838874307</v>
      </c>
      <c r="Z47" s="27">
        <f t="shared" si="101"/>
        <v>6.1566246832656333</v>
      </c>
      <c r="AA47" s="27"/>
      <c r="AB47" s="27">
        <f t="shared" si="128"/>
        <v>7.6904814955965648</v>
      </c>
      <c r="AC47" s="27">
        <f t="shared" si="102"/>
        <v>3.641605613083204</v>
      </c>
      <c r="AD47" s="27">
        <f t="shared" si="103"/>
        <v>0.82129668220858809</v>
      </c>
      <c r="AE47" s="27">
        <f t="shared" si="104"/>
        <v>12.153383790888348</v>
      </c>
      <c r="AG47" t="str">
        <f>$A$11</f>
        <v>Administrative and secretarial occupations</v>
      </c>
      <c r="AH47" s="27">
        <f t="shared" si="129"/>
        <v>-2.8694385820497246</v>
      </c>
      <c r="AI47" s="27">
        <f t="shared" si="105"/>
        <v>-2.8116860279234572</v>
      </c>
      <c r="AJ47" s="27">
        <f t="shared" si="106"/>
        <v>-1.5195588732824747</v>
      </c>
      <c r="AK47" s="27">
        <f t="shared" si="107"/>
        <v>-7.2006834832556308</v>
      </c>
      <c r="AL47" s="27"/>
      <c r="AM47" s="27">
        <f t="shared" si="130"/>
        <v>-19.408122794353531</v>
      </c>
      <c r="AN47" s="27">
        <f t="shared" si="108"/>
        <v>-14.393986264829678</v>
      </c>
      <c r="AO47" s="27">
        <f t="shared" si="109"/>
        <v>-1.2624008103359481</v>
      </c>
      <c r="AP47" s="27">
        <f>AU11-AP11</f>
        <v>-35.064509869519171</v>
      </c>
      <c r="AQ47" s="27"/>
      <c r="AR47" s="27">
        <f t="shared" si="131"/>
        <v>-22.277561376403256</v>
      </c>
      <c r="AS47" s="27">
        <f t="shared" si="111"/>
        <v>-17.205672292753135</v>
      </c>
      <c r="AT47" s="27">
        <f t="shared" si="112"/>
        <v>-2.7819596836184228</v>
      </c>
      <c r="AU47" s="27">
        <f t="shared" si="113"/>
        <v>-42.265193352774801</v>
      </c>
    </row>
    <row r="48" spans="1:47" x14ac:dyDescent="0.2">
      <c r="A48" t="str">
        <f>$A$12</f>
        <v>Skilled trades occupations</v>
      </c>
      <c r="B48" s="27">
        <f t="shared" si="114"/>
        <v>-25.050422167878509</v>
      </c>
      <c r="C48" s="27">
        <f t="shared" si="115"/>
        <v>-2.8200147424492048</v>
      </c>
      <c r="D48" s="27">
        <f t="shared" si="116"/>
        <v>4.1971386511801825</v>
      </c>
      <c r="E48" s="27">
        <f t="shared" si="117"/>
        <v>-23.673298259147515</v>
      </c>
      <c r="F48" s="27"/>
      <c r="G48" s="27">
        <f t="shared" si="118"/>
        <v>-15.779776717245284</v>
      </c>
      <c r="H48" s="27">
        <f t="shared" si="119"/>
        <v>2.0631223879016343</v>
      </c>
      <c r="I48" s="27">
        <f t="shared" si="120"/>
        <v>2.0715090766710702</v>
      </c>
      <c r="J48" s="27">
        <f t="shared" si="121"/>
        <v>-11.645145252672592</v>
      </c>
      <c r="K48" s="27"/>
      <c r="L48" s="27">
        <f t="shared" si="122"/>
        <v>-40.830198885123792</v>
      </c>
      <c r="M48" s="27">
        <f t="shared" si="123"/>
        <v>-0.75689235454757053</v>
      </c>
      <c r="N48" s="27">
        <f t="shared" si="124"/>
        <v>6.2686477278512527</v>
      </c>
      <c r="O48" s="27">
        <f t="shared" si="125"/>
        <v>-35.318443511820107</v>
      </c>
      <c r="Q48" t="str">
        <f>$A$12</f>
        <v>Skilled trades occupations</v>
      </c>
      <c r="R48" s="27">
        <f t="shared" si="126"/>
        <v>-25.541885700156968</v>
      </c>
      <c r="S48" s="27">
        <f t="shared" si="96"/>
        <v>-2.5470916992302399</v>
      </c>
      <c r="T48" s="27">
        <f t="shared" si="97"/>
        <v>3.5149170992080272</v>
      </c>
      <c r="U48" s="27">
        <f t="shared" si="98"/>
        <v>-24.574060300179184</v>
      </c>
      <c r="V48" s="27"/>
      <c r="W48" s="27">
        <f t="shared" si="127"/>
        <v>-17.302828104699614</v>
      </c>
      <c r="X48" s="27">
        <f t="shared" si="99"/>
        <v>1.6635855711235106</v>
      </c>
      <c r="Y48" s="27">
        <f t="shared" si="100"/>
        <v>0.63464871212065077</v>
      </c>
      <c r="Z48" s="27">
        <f t="shared" si="101"/>
        <v>-15.004593821455444</v>
      </c>
      <c r="AA48" s="27"/>
      <c r="AB48" s="27">
        <f t="shared" si="128"/>
        <v>-42.844713804856582</v>
      </c>
      <c r="AC48" s="27">
        <f t="shared" si="102"/>
        <v>-0.88350612810672935</v>
      </c>
      <c r="AD48" s="27">
        <f t="shared" si="103"/>
        <v>4.149565811328678</v>
      </c>
      <c r="AE48" s="27">
        <f t="shared" si="104"/>
        <v>-39.578654121634628</v>
      </c>
      <c r="AG48" t="str">
        <f>$A$12</f>
        <v>Skilled trades occupations</v>
      </c>
      <c r="AH48" s="27">
        <f t="shared" si="129"/>
        <v>0.49146353227848039</v>
      </c>
      <c r="AI48" s="27">
        <f t="shared" si="105"/>
        <v>-0.27292304321896665</v>
      </c>
      <c r="AJ48" s="27">
        <f t="shared" si="106"/>
        <v>0.68222155197217837</v>
      </c>
      <c r="AK48" s="27">
        <f t="shared" si="107"/>
        <v>0.90076204103169033</v>
      </c>
      <c r="AL48" s="27"/>
      <c r="AM48" s="27">
        <f t="shared" si="130"/>
        <v>1.5230513874543306</v>
      </c>
      <c r="AN48" s="27">
        <f t="shared" si="108"/>
        <v>0.3995368167781308</v>
      </c>
      <c r="AO48" s="27">
        <f t="shared" si="109"/>
        <v>1.4368603645504372</v>
      </c>
      <c r="AP48" s="27">
        <f t="shared" si="110"/>
        <v>3.3594485687828985</v>
      </c>
      <c r="AQ48" s="27"/>
      <c r="AR48" s="27">
        <f t="shared" si="131"/>
        <v>2.0145149197328109</v>
      </c>
      <c r="AS48" s="27">
        <f t="shared" si="111"/>
        <v>0.12661377355916414</v>
      </c>
      <c r="AT48" s="27">
        <f t="shared" si="112"/>
        <v>2.1190819165226156</v>
      </c>
      <c r="AU48" s="27">
        <f t="shared" si="113"/>
        <v>4.2602106098145889</v>
      </c>
    </row>
    <row r="49" spans="1:47" x14ac:dyDescent="0.2">
      <c r="A49" t="str">
        <f>$A$13</f>
        <v>Caring, leisure and other service occupations</v>
      </c>
      <c r="B49" s="27">
        <f t="shared" si="114"/>
        <v>0.94087491117525701</v>
      </c>
      <c r="C49" s="27">
        <f t="shared" si="115"/>
        <v>-3.6968721423690454E-2</v>
      </c>
      <c r="D49" s="27">
        <f t="shared" si="116"/>
        <v>-1.4395748283137042</v>
      </c>
      <c r="E49" s="27">
        <f t="shared" si="117"/>
        <v>-0.53566863856215718</v>
      </c>
      <c r="F49" s="27"/>
      <c r="G49" s="27">
        <f t="shared" si="118"/>
        <v>17.064650626039793</v>
      </c>
      <c r="H49" s="27">
        <f t="shared" si="119"/>
        <v>7.4981931460799416</v>
      </c>
      <c r="I49" s="27">
        <f t="shared" si="120"/>
        <v>3.6000722810572832</v>
      </c>
      <c r="J49" s="27">
        <f t="shared" si="121"/>
        <v>28.162916053177042</v>
      </c>
      <c r="K49" s="27"/>
      <c r="L49" s="27">
        <f t="shared" si="122"/>
        <v>18.00552553721505</v>
      </c>
      <c r="M49" s="27">
        <f t="shared" si="123"/>
        <v>7.4612244246562511</v>
      </c>
      <c r="N49" s="27">
        <f t="shared" si="124"/>
        <v>2.160497452743579</v>
      </c>
      <c r="O49" s="27">
        <f t="shared" si="125"/>
        <v>27.627247414614885</v>
      </c>
      <c r="Q49" t="str">
        <f>$A$13</f>
        <v>Caring, leisure and other service occupations</v>
      </c>
      <c r="R49" s="27">
        <f t="shared" si="126"/>
        <v>-0.87022290563853133</v>
      </c>
      <c r="S49" s="27">
        <f t="shared" si="96"/>
        <v>0.98406518755810879</v>
      </c>
      <c r="T49" s="27">
        <f t="shared" si="97"/>
        <v>0.17146992636824709</v>
      </c>
      <c r="U49" s="27">
        <f t="shared" si="98"/>
        <v>0.28531220828782011</v>
      </c>
      <c r="V49" s="27"/>
      <c r="W49" s="27">
        <f t="shared" si="127"/>
        <v>3.4416737647546523</v>
      </c>
      <c r="X49" s="27">
        <f t="shared" si="99"/>
        <v>1.7407215565946306</v>
      </c>
      <c r="Y49" s="27">
        <f t="shared" si="100"/>
        <v>1.3685489208739083</v>
      </c>
      <c r="Z49" s="27">
        <f t="shared" si="101"/>
        <v>6.550944242223192</v>
      </c>
      <c r="AA49" s="27"/>
      <c r="AB49" s="27">
        <f t="shared" si="128"/>
        <v>2.5714508591161209</v>
      </c>
      <c r="AC49" s="27">
        <f t="shared" si="102"/>
        <v>2.7247867441527394</v>
      </c>
      <c r="AD49" s="27">
        <f t="shared" si="103"/>
        <v>1.5400188472421554</v>
      </c>
      <c r="AE49" s="27">
        <f t="shared" si="104"/>
        <v>6.8362564505110122</v>
      </c>
      <c r="AG49" t="str">
        <f>$A$13</f>
        <v>Caring, leisure and other service occupations</v>
      </c>
      <c r="AH49" s="27">
        <f t="shared" si="129"/>
        <v>1.811097816813799</v>
      </c>
      <c r="AI49" s="27">
        <f t="shared" si="105"/>
        <v>-1.0210339089818063</v>
      </c>
      <c r="AJ49" s="27">
        <f t="shared" si="106"/>
        <v>-1.6110447546819486</v>
      </c>
      <c r="AK49" s="27">
        <f t="shared" si="107"/>
        <v>-0.82098084684994888</v>
      </c>
      <c r="AL49" s="27"/>
      <c r="AM49" s="27">
        <f t="shared" si="130"/>
        <v>13.622976861285096</v>
      </c>
      <c r="AN49" s="27">
        <f t="shared" si="108"/>
        <v>5.7574715894853057</v>
      </c>
      <c r="AO49" s="27">
        <f t="shared" si="109"/>
        <v>2.2315233601833722</v>
      </c>
      <c r="AP49" s="27">
        <f t="shared" si="110"/>
        <v>21.611971810953776</v>
      </c>
      <c r="AQ49" s="27"/>
      <c r="AR49" s="27">
        <f t="shared" si="131"/>
        <v>15.434074678098895</v>
      </c>
      <c r="AS49" s="27">
        <f t="shared" si="111"/>
        <v>4.7364376805034993</v>
      </c>
      <c r="AT49" s="27">
        <f t="shared" si="112"/>
        <v>0.62047860550142353</v>
      </c>
      <c r="AU49" s="27">
        <f t="shared" si="113"/>
        <v>20.790990964103827</v>
      </c>
    </row>
    <row r="50" spans="1:47" x14ac:dyDescent="0.2">
      <c r="A50" t="str">
        <f>$A$14</f>
        <v>Sales and customer service occupations</v>
      </c>
      <c r="B50" s="27">
        <f t="shared" si="114"/>
        <v>-1.4568005552551995</v>
      </c>
      <c r="C50" s="27">
        <f t="shared" si="115"/>
        <v>-0.50804052373483444</v>
      </c>
      <c r="D50" s="27">
        <f t="shared" si="116"/>
        <v>-3.0145029882565852</v>
      </c>
      <c r="E50" s="27">
        <f t="shared" si="117"/>
        <v>-4.9793440672466147</v>
      </c>
      <c r="F50" s="27"/>
      <c r="G50" s="27">
        <f t="shared" si="118"/>
        <v>3.7366279884435016</v>
      </c>
      <c r="H50" s="27">
        <f t="shared" si="119"/>
        <v>2.6025165524939382</v>
      </c>
      <c r="I50" s="27">
        <f t="shared" si="120"/>
        <v>-0.74604306807584919</v>
      </c>
      <c r="J50" s="27">
        <f t="shared" si="121"/>
        <v>5.5931014728615764</v>
      </c>
      <c r="K50" s="27"/>
      <c r="L50" s="27">
        <f t="shared" si="122"/>
        <v>2.2798274331883022</v>
      </c>
      <c r="M50" s="27">
        <f t="shared" si="123"/>
        <v>2.0944760287591038</v>
      </c>
      <c r="N50" s="27">
        <f t="shared" si="124"/>
        <v>-3.7605460563324344</v>
      </c>
      <c r="O50" s="27">
        <f t="shared" si="125"/>
        <v>0.61375740561496173</v>
      </c>
      <c r="Q50" t="str">
        <f>$A$14</f>
        <v>Sales and customer service occupations</v>
      </c>
      <c r="R50" s="27">
        <f t="shared" si="126"/>
        <v>-0.32468309119718342</v>
      </c>
      <c r="S50" s="27">
        <f t="shared" si="96"/>
        <v>2.9381195044425432</v>
      </c>
      <c r="T50" s="27">
        <f t="shared" si="97"/>
        <v>-1.8955938803817194</v>
      </c>
      <c r="U50" s="27">
        <f t="shared" si="98"/>
        <v>0.7178425328636493</v>
      </c>
      <c r="V50" s="27"/>
      <c r="W50" s="27">
        <f t="shared" si="127"/>
        <v>3.5464654602453116</v>
      </c>
      <c r="X50" s="27">
        <f t="shared" si="99"/>
        <v>2.2346878501361154</v>
      </c>
      <c r="Y50" s="27">
        <f t="shared" si="100"/>
        <v>-0.39057007201853855</v>
      </c>
      <c r="Z50" s="27">
        <f t="shared" si="101"/>
        <v>5.3905832383628862</v>
      </c>
      <c r="AA50" s="27"/>
      <c r="AB50" s="27">
        <f t="shared" si="128"/>
        <v>3.2217823690481282</v>
      </c>
      <c r="AC50" s="27">
        <f t="shared" si="102"/>
        <v>5.1728073545786586</v>
      </c>
      <c r="AD50" s="27">
        <f t="shared" si="103"/>
        <v>-2.2861639524002579</v>
      </c>
      <c r="AE50" s="27">
        <f t="shared" si="104"/>
        <v>6.1084257712265355</v>
      </c>
      <c r="AG50" t="str">
        <f>$A$14</f>
        <v>Sales and customer service occupations</v>
      </c>
      <c r="AH50" s="27">
        <f t="shared" si="129"/>
        <v>-1.1321174640580196</v>
      </c>
      <c r="AI50" s="27">
        <f t="shared" si="105"/>
        <v>-3.4461600281773528</v>
      </c>
      <c r="AJ50" s="27">
        <f t="shared" si="106"/>
        <v>-1.1189091078748663</v>
      </c>
      <c r="AK50" s="27">
        <f t="shared" si="107"/>
        <v>-5.6971866001102285</v>
      </c>
      <c r="AL50" s="27"/>
      <c r="AM50" s="27">
        <f t="shared" si="130"/>
        <v>0.19016252819820423</v>
      </c>
      <c r="AN50" s="27">
        <f t="shared" si="108"/>
        <v>0.36782870235781218</v>
      </c>
      <c r="AO50" s="27">
        <f t="shared" si="109"/>
        <v>-0.35547299605730753</v>
      </c>
      <c r="AP50" s="27">
        <f t="shared" si="110"/>
        <v>0.20251823449869732</v>
      </c>
      <c r="AQ50" s="27"/>
      <c r="AR50" s="27">
        <f t="shared" si="131"/>
        <v>-0.94195493585981538</v>
      </c>
      <c r="AS50" s="27">
        <f t="shared" si="111"/>
        <v>-3.0783313258195406</v>
      </c>
      <c r="AT50" s="27">
        <f t="shared" si="112"/>
        <v>-1.4743821039321738</v>
      </c>
      <c r="AU50" s="27">
        <f t="shared" si="113"/>
        <v>-5.4946683656115312</v>
      </c>
    </row>
    <row r="51" spans="1:47" x14ac:dyDescent="0.2">
      <c r="A51" t="str">
        <f>$A$15</f>
        <v>Process, plant and machine operatives</v>
      </c>
      <c r="B51" s="27">
        <f t="shared" si="114"/>
        <v>-22.296166108178284</v>
      </c>
      <c r="C51" s="27">
        <f t="shared" si="115"/>
        <v>5.3382805092069194</v>
      </c>
      <c r="D51" s="27">
        <f t="shared" si="116"/>
        <v>2.8264305164532608</v>
      </c>
      <c r="E51" s="27">
        <f t="shared" si="117"/>
        <v>-14.131455082518102</v>
      </c>
      <c r="F51" s="27"/>
      <c r="G51" s="27">
        <f t="shared" si="118"/>
        <v>7.1195498846481371</v>
      </c>
      <c r="H51" s="27">
        <f t="shared" si="119"/>
        <v>6.6491802321989759</v>
      </c>
      <c r="I51" s="27">
        <f t="shared" si="120"/>
        <v>4.9681968005934749</v>
      </c>
      <c r="J51" s="27">
        <f t="shared" si="121"/>
        <v>18.73692691744057</v>
      </c>
      <c r="K51" s="27"/>
      <c r="L51" s="27">
        <f t="shared" si="122"/>
        <v>-15.176616223530146</v>
      </c>
      <c r="M51" s="27">
        <f t="shared" si="123"/>
        <v>11.987460741405895</v>
      </c>
      <c r="N51" s="27">
        <f t="shared" si="124"/>
        <v>7.7946273170467357</v>
      </c>
      <c r="O51" s="27">
        <f t="shared" si="125"/>
        <v>4.6054718349224686</v>
      </c>
      <c r="Q51" t="str">
        <f>$A$15</f>
        <v>Process, plant and machine operatives</v>
      </c>
      <c r="R51" s="27">
        <f t="shared" si="126"/>
        <v>-20.419939522433936</v>
      </c>
      <c r="S51" s="27">
        <f t="shared" si="96"/>
        <v>4.9919157789188198</v>
      </c>
      <c r="T51" s="27">
        <f t="shared" si="97"/>
        <v>2.3952389028699343</v>
      </c>
      <c r="U51" s="27">
        <f t="shared" si="98"/>
        <v>-13.032784840645178</v>
      </c>
      <c r="V51" s="27"/>
      <c r="W51" s="27">
        <f t="shared" si="127"/>
        <v>4.3515241471788642</v>
      </c>
      <c r="X51" s="27">
        <f t="shared" si="99"/>
        <v>3.0570537573270435</v>
      </c>
      <c r="Y51" s="27">
        <f t="shared" si="100"/>
        <v>4.6715077617943912</v>
      </c>
      <c r="Z51" s="27">
        <f t="shared" si="101"/>
        <v>12.080085666300292</v>
      </c>
      <c r="AA51" s="27"/>
      <c r="AB51" s="27">
        <f t="shared" si="128"/>
        <v>-16.068415375255071</v>
      </c>
      <c r="AC51" s="27">
        <f t="shared" si="102"/>
        <v>8.0489695362458633</v>
      </c>
      <c r="AD51" s="27">
        <f t="shared" si="103"/>
        <v>7.0667466646643256</v>
      </c>
      <c r="AE51" s="27">
        <f t="shared" si="104"/>
        <v>-0.95269917434488605</v>
      </c>
      <c r="AG51" t="str">
        <f>$A$15</f>
        <v>Process, plant and machine operatives</v>
      </c>
      <c r="AH51" s="27">
        <f t="shared" si="129"/>
        <v>-1.8762265857443765</v>
      </c>
      <c r="AI51" s="27">
        <f t="shared" si="105"/>
        <v>0.346364730288101</v>
      </c>
      <c r="AJ51" s="27">
        <f t="shared" si="106"/>
        <v>0.43119161358331559</v>
      </c>
      <c r="AK51" s="27">
        <f t="shared" si="107"/>
        <v>-1.0986702418729593</v>
      </c>
      <c r="AL51" s="27"/>
      <c r="AM51" s="27">
        <f t="shared" si="130"/>
        <v>2.7680257374692925</v>
      </c>
      <c r="AN51" s="27">
        <f t="shared" si="108"/>
        <v>3.5921264748719413</v>
      </c>
      <c r="AO51" s="27">
        <f t="shared" si="109"/>
        <v>0.29668903879906705</v>
      </c>
      <c r="AP51" s="27">
        <f t="shared" si="110"/>
        <v>6.6568412511402997</v>
      </c>
      <c r="AQ51" s="27"/>
      <c r="AR51" s="27">
        <f t="shared" si="131"/>
        <v>0.89179915172491597</v>
      </c>
      <c r="AS51" s="27">
        <f t="shared" si="111"/>
        <v>3.9384912051600423</v>
      </c>
      <c r="AT51" s="27">
        <f t="shared" si="112"/>
        <v>0.72788065238238264</v>
      </c>
      <c r="AU51" s="27">
        <f t="shared" si="113"/>
        <v>5.5581710092673404</v>
      </c>
    </row>
    <row r="52" spans="1:47" x14ac:dyDescent="0.2">
      <c r="A52" t="str">
        <f>$A$16</f>
        <v>Elementary occupations</v>
      </c>
      <c r="B52" s="27">
        <f t="shared" si="114"/>
        <v>-12.626244098122427</v>
      </c>
      <c r="C52" s="27">
        <f t="shared" si="115"/>
        <v>-7.6334666011196788</v>
      </c>
      <c r="D52" s="27">
        <f t="shared" si="116"/>
        <v>-0.57023766148088839</v>
      </c>
      <c r="E52" s="27">
        <f t="shared" si="117"/>
        <v>-20.829948360722994</v>
      </c>
      <c r="F52" s="27"/>
      <c r="G52" s="27">
        <f t="shared" si="118"/>
        <v>-3.5628246488553117</v>
      </c>
      <c r="H52" s="27">
        <f t="shared" si="119"/>
        <v>-10.602745929185971</v>
      </c>
      <c r="I52" s="27">
        <f t="shared" si="120"/>
        <v>5.3985452535955112</v>
      </c>
      <c r="J52" s="27">
        <f t="shared" si="121"/>
        <v>-8.7670253244457683</v>
      </c>
      <c r="K52" s="27"/>
      <c r="L52" s="27">
        <f t="shared" si="122"/>
        <v>-16.189068746977739</v>
      </c>
      <c r="M52" s="27">
        <f t="shared" si="123"/>
        <v>-18.23621253030565</v>
      </c>
      <c r="N52" s="27">
        <f t="shared" si="124"/>
        <v>4.8283075921146228</v>
      </c>
      <c r="O52" s="27">
        <f t="shared" si="125"/>
        <v>-29.596973685168763</v>
      </c>
      <c r="Q52" t="str">
        <f>$A$16</f>
        <v>Elementary occupations</v>
      </c>
      <c r="R52" s="27">
        <f t="shared" si="126"/>
        <v>-10.489522500726736</v>
      </c>
      <c r="S52" s="27">
        <f t="shared" si="96"/>
        <v>-2.1706265702237602</v>
      </c>
      <c r="T52" s="27">
        <f t="shared" si="97"/>
        <v>-0.59900331803518725</v>
      </c>
      <c r="U52" s="27">
        <f t="shared" si="98"/>
        <v>-13.259152388985683</v>
      </c>
      <c r="V52" s="27"/>
      <c r="W52" s="27">
        <f t="shared" si="127"/>
        <v>-2.9911576788002208</v>
      </c>
      <c r="X52" s="27">
        <f t="shared" si="99"/>
        <v>-1.904458837321684</v>
      </c>
      <c r="Y52" s="27">
        <f t="shared" si="100"/>
        <v>3.7470259775655972</v>
      </c>
      <c r="Z52" s="27">
        <f t="shared" si="101"/>
        <v>-1.14859053855632</v>
      </c>
      <c r="AA52" s="27"/>
      <c r="AB52" s="27">
        <f t="shared" si="128"/>
        <v>-13.480680179526956</v>
      </c>
      <c r="AC52" s="27">
        <f t="shared" si="102"/>
        <v>-4.0750854075454441</v>
      </c>
      <c r="AD52" s="27">
        <f t="shared" si="103"/>
        <v>3.1480226595304099</v>
      </c>
      <c r="AE52" s="27">
        <f t="shared" si="104"/>
        <v>-14.407742927542003</v>
      </c>
      <c r="AG52" t="str">
        <f>$A$16</f>
        <v>Elementary occupations</v>
      </c>
      <c r="AH52" s="27">
        <f t="shared" si="129"/>
        <v>-2.1367215973956615</v>
      </c>
      <c r="AI52" s="27">
        <f t="shared" si="105"/>
        <v>-5.4628400308959399</v>
      </c>
      <c r="AJ52" s="27">
        <f t="shared" si="106"/>
        <v>2.8765656554288199E-2</v>
      </c>
      <c r="AK52" s="27">
        <f t="shared" si="107"/>
        <v>-7.5707959717373114</v>
      </c>
      <c r="AL52" s="27"/>
      <c r="AM52" s="27">
        <f t="shared" si="130"/>
        <v>-0.57166697005510692</v>
      </c>
      <c r="AN52" s="27">
        <f t="shared" si="108"/>
        <v>-8.6982870918643371</v>
      </c>
      <c r="AO52" s="27">
        <f t="shared" si="109"/>
        <v>1.6515192760299247</v>
      </c>
      <c r="AP52" s="27">
        <f t="shared" si="110"/>
        <v>-7.6184347858895194</v>
      </c>
      <c r="AQ52" s="27"/>
      <c r="AR52" s="27">
        <f t="shared" si="131"/>
        <v>-2.7083885674507684</v>
      </c>
      <c r="AS52" s="27">
        <f t="shared" si="111"/>
        <v>-14.161127122760277</v>
      </c>
      <c r="AT52" s="27">
        <f t="shared" si="112"/>
        <v>1.6802849325842129</v>
      </c>
      <c r="AU52" s="27">
        <f t="shared" si="113"/>
        <v>-15.189230757626831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17.950245711776688</v>
      </c>
      <c r="C54" s="29">
        <f t="shared" si="115"/>
        <v>27.077853889618154</v>
      </c>
      <c r="D54" s="29">
        <f t="shared" si="116"/>
        <v>12.140900398604401</v>
      </c>
      <c r="E54" s="29">
        <f t="shared" si="117"/>
        <v>57.168999999999187</v>
      </c>
      <c r="F54" s="29"/>
      <c r="G54" s="29">
        <f t="shared" si="118"/>
        <v>73.090539095624536</v>
      </c>
      <c r="H54" s="29">
        <f t="shared" si="119"/>
        <v>27.633498741310291</v>
      </c>
      <c r="I54" s="29">
        <f t="shared" si="120"/>
        <v>15.72596216306485</v>
      </c>
      <c r="J54" s="29">
        <f t="shared" si="121"/>
        <v>116.44999999999959</v>
      </c>
      <c r="K54" s="29"/>
      <c r="L54" s="29">
        <f t="shared" si="122"/>
        <v>91.040784807401224</v>
      </c>
      <c r="M54" s="29">
        <f t="shared" si="123"/>
        <v>54.711352630928445</v>
      </c>
      <c r="N54" s="29">
        <f t="shared" si="124"/>
        <v>27.866862561669251</v>
      </c>
      <c r="O54" s="29">
        <f t="shared" si="125"/>
        <v>173.61899999999878</v>
      </c>
      <c r="Q54" s="24" t="str">
        <f>$A$18</f>
        <v>All occupations</v>
      </c>
      <c r="R54" s="29">
        <f t="shared" ref="R54" si="132">W18-R18</f>
        <v>-17.803737653610597</v>
      </c>
      <c r="S54" s="29">
        <f t="shared" ref="S54" si="133">X18-S18</f>
        <v>19.722232133504264</v>
      </c>
      <c r="T54" s="29">
        <f t="shared" ref="T54" si="134">Y18-T18</f>
        <v>13.768348469368476</v>
      </c>
      <c r="U54" s="29">
        <f t="shared" ref="U54" si="135">Z18-U18</f>
        <v>15.6868429492622</v>
      </c>
      <c r="V54" s="29"/>
      <c r="W54" s="29">
        <f t="shared" ref="W54" si="136">AB18-W18</f>
        <v>21.404958442708107</v>
      </c>
      <c r="X54" s="29">
        <f t="shared" ref="X54" si="137">AC18-X18</f>
        <v>16.517086910539376</v>
      </c>
      <c r="Y54" s="29">
        <f t="shared" ref="Y54" si="138">AD18-Y18</f>
        <v>10.161215907758645</v>
      </c>
      <c r="Z54" s="29">
        <f t="shared" ref="Z54" si="139">AE18-Z18</f>
        <v>48.083261261006101</v>
      </c>
      <c r="AA54" s="29"/>
      <c r="AB54" s="29">
        <f t="shared" ref="AB54" si="140">AB18-R18</f>
        <v>3.6012207890975105</v>
      </c>
      <c r="AC54" s="29">
        <f t="shared" ref="AC54" si="141">AC18-S18</f>
        <v>36.23931904404364</v>
      </c>
      <c r="AD54" s="29">
        <f t="shared" ref="AD54" si="142">AD18-T18</f>
        <v>23.929564377127122</v>
      </c>
      <c r="AE54" s="29">
        <f t="shared" ref="AE54" si="143">AE18-U18</f>
        <v>63.7701042102683</v>
      </c>
      <c r="AG54" s="24" t="str">
        <f>$A$18</f>
        <v>All occupations</v>
      </c>
      <c r="AH54" s="29">
        <f t="shared" ref="AH54" si="144">AM18-AH18</f>
        <v>35.753983365387739</v>
      </c>
      <c r="AI54" s="29">
        <f t="shared" ref="AI54" si="145">AN18-AI18</f>
        <v>7.3556217561139761</v>
      </c>
      <c r="AJ54" s="29">
        <f t="shared" ref="AJ54" si="146">AO18-AJ18</f>
        <v>-1.627448070764089</v>
      </c>
      <c r="AK54" s="29">
        <f t="shared" ref="AK54" si="147">AP18-AK18</f>
        <v>41.482157050737555</v>
      </c>
      <c r="AL54" s="29"/>
      <c r="AM54" s="29">
        <f t="shared" ref="AM54" si="148">AR18-AM18</f>
        <v>51.685580652916087</v>
      </c>
      <c r="AN54" s="29">
        <f t="shared" ref="AN54" si="149">AS18-AN18</f>
        <v>11.116411830770858</v>
      </c>
      <c r="AO54" s="29">
        <f t="shared" ref="AO54" si="150">AT18-AO18</f>
        <v>5.5647462553062965</v>
      </c>
      <c r="AP54" s="29">
        <f t="shared" ref="AP54" si="151">AU18-AP18</f>
        <v>68.366738738993263</v>
      </c>
      <c r="AQ54" s="29"/>
      <c r="AR54" s="29">
        <f t="shared" ref="AR54" si="152">AR18-AH18</f>
        <v>87.439564018303827</v>
      </c>
      <c r="AS54" s="29">
        <f t="shared" ref="AS54" si="153">AS18-AI18</f>
        <v>18.472033586884834</v>
      </c>
      <c r="AT54" s="29">
        <f t="shared" ref="AT54" si="154">AT18-AJ18</f>
        <v>3.9372981845422075</v>
      </c>
      <c r="AU54" s="29">
        <f t="shared" ref="AU54" si="155">AU18-AK18</f>
        <v>109.84889578973082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Midlands and Warwickshire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0.67079660252966633</v>
      </c>
      <c r="N7" s="91">
        <f>'Occ T2'!I180</f>
        <v>0.43305687324404207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-1.7400248432638099</v>
      </c>
      <c r="N9" s="91">
        <f>'Occ T2'!I178</f>
        <v>-0.17174550500576036</v>
      </c>
    </row>
    <row r="10" spans="1:14" x14ac:dyDescent="0.2">
      <c r="L10" s="91" t="str">
        <f>'Occ T3'!A48</f>
        <v>91 Elementary trades and related occupations</v>
      </c>
      <c r="M10" s="91">
        <f>'Occ T2'!H177</f>
        <v>-4.7312924248267274</v>
      </c>
      <c r="N10" s="91">
        <f>'Occ T2'!I177</f>
        <v>-1.3539765140785809</v>
      </c>
    </row>
    <row r="11" spans="1:14" x14ac:dyDescent="0.2">
      <c r="L11" s="114" t="str">
        <f>"["&amp;'Occ T3'!A47&amp;"]"</f>
        <v>[Elementary occupations]</v>
      </c>
      <c r="M11" s="91">
        <f>'Occ T1'!H88</f>
        <v>-2.2546097983963675</v>
      </c>
      <c r="N11" s="91">
        <f>'Occ T1'!I88</f>
        <v>-0.34719662478526203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-0.60465366640449769</v>
      </c>
      <c r="N13" s="91">
        <f>'Occ T2'!I176</f>
        <v>0.71043663463363771</v>
      </c>
    </row>
    <row r="14" spans="1:14" x14ac:dyDescent="0.2">
      <c r="L14" s="91" t="str">
        <f>'Occ T3'!A44</f>
        <v>81 Process, plant and machine operatives</v>
      </c>
      <c r="M14" s="91">
        <f>'Occ T2'!H175</f>
        <v>-3.9932843766594006</v>
      </c>
      <c r="N14" s="91">
        <f>'Occ T2'!I175</f>
        <v>1.232382717411129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-2.1176489458479608</v>
      </c>
      <c r="N15" s="91">
        <f>'Occ T1'!I87</f>
        <v>0.93474732000633498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2.4670536025787504</v>
      </c>
      <c r="N17" s="91">
        <f>'Occ T2'!I174</f>
        <v>2.7752592240012808</v>
      </c>
    </row>
    <row r="18" spans="12:14" x14ac:dyDescent="0.2">
      <c r="L18" s="91" t="str">
        <f>'Occ T3'!A40</f>
        <v>71 Sales occupations</v>
      </c>
      <c r="M18" s="91">
        <f>'Occ T2'!H173</f>
        <v>-1.7589901060506619</v>
      </c>
      <c r="N18" s="91">
        <f>'Occ T2'!I173</f>
        <v>-0.89303907049932407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-0.73725957613112181</v>
      </c>
      <c r="N19" s="91">
        <f>'Occ T1'!I86</f>
        <v>0.2768277637271277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2.025735411165952</v>
      </c>
      <c r="N21" s="91">
        <f>'Occ T2'!I172</f>
        <v>-0.55507777250433099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-2.6875856641107032</v>
      </c>
      <c r="N22" s="91">
        <f>'Occ T2'!I171</f>
        <v>0.31492933442451854</v>
      </c>
    </row>
    <row r="23" spans="12:14" x14ac:dyDescent="0.2">
      <c r="L23" s="91" t="str">
        <f>'Occ T3'!A35</f>
        <v>61 Caring personal service occupations</v>
      </c>
      <c r="M23" s="91">
        <f>'Occ T2'!H170</f>
        <v>0.63039329362748475</v>
      </c>
      <c r="N23" s="91">
        <f>'Occ T2'!I170</f>
        <v>1.2286727593316726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-6.3790187966694667E-2</v>
      </c>
      <c r="N24" s="91">
        <f>'Occ T1'!I85</f>
        <v>1.0407250046194472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-2.363458667481011</v>
      </c>
      <c r="N26" s="91">
        <f>'Occ T2'!I169</f>
        <v>-0.52332136327136736</v>
      </c>
    </row>
    <row r="27" spans="12:14" x14ac:dyDescent="0.2">
      <c r="L27" s="91" t="str">
        <f>'Occ T3'!A31</f>
        <v>53 Skilled construction and building trades</v>
      </c>
      <c r="M27" s="91">
        <f>'Occ T2'!H168</f>
        <v>-1.2705229482946945</v>
      </c>
      <c r="N27" s="91">
        <f>'Occ T2'!I168</f>
        <v>-0.71718197471510869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-3.2484756471289011</v>
      </c>
      <c r="N28" s="91">
        <f>'Occ T2'!I167</f>
        <v>-0.57167457244942099</v>
      </c>
    </row>
    <row r="29" spans="12:14" x14ac:dyDescent="0.2">
      <c r="L29" s="91" t="str">
        <f>'Occ T3'!A29</f>
        <v>51 Skilled agricultural and related trades</v>
      </c>
      <c r="M29" s="91">
        <f>'Occ T2'!H166</f>
        <v>-5.7137534823310077</v>
      </c>
      <c r="N29" s="91">
        <f>'Occ T2'!I166</f>
        <v>0.92649963827704518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-2.6707265734496666</v>
      </c>
      <c r="N30" s="91">
        <f>'Occ T1'!I84</f>
        <v>-0.49189724785198008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-2.5370796192845879</v>
      </c>
      <c r="N32" s="91">
        <f>'Occ T2'!I165</f>
        <v>-2.1446702825286268</v>
      </c>
    </row>
    <row r="33" spans="12:14" x14ac:dyDescent="0.2">
      <c r="L33" s="91" t="str">
        <f>'Occ T3'!A25</f>
        <v>41 Administrative occupations</v>
      </c>
      <c r="M33" s="91">
        <f>'Occ T2'!H164</f>
        <v>0.4058955090385119</v>
      </c>
      <c r="N33" s="91">
        <f>'Occ T2'!I164</f>
        <v>-0.77054534999414503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-0.11380469912993796</v>
      </c>
      <c r="N34" s="91">
        <f>'Occ T1'!I83</f>
        <v>-0.97821258427192026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2.1445027642319259</v>
      </c>
      <c r="N36" s="91">
        <f>'Occ T2'!I163</f>
        <v>3.545905780368841E-2</v>
      </c>
    </row>
    <row r="37" spans="12:14" x14ac:dyDescent="0.2">
      <c r="L37" s="91" t="str">
        <f>'Occ T3'!A21</f>
        <v>34 Culture, media and sports occupations</v>
      </c>
      <c r="M37" s="91">
        <f>'Occ T2'!H162</f>
        <v>1.8650892592405155</v>
      </c>
      <c r="N37" s="91">
        <f>'Occ T2'!I162</f>
        <v>0.35026585164052992</v>
      </c>
    </row>
    <row r="38" spans="12:14" x14ac:dyDescent="0.2">
      <c r="L38" s="91" t="str">
        <f>'Occ T3'!A20</f>
        <v>33 Protective service occupations</v>
      </c>
      <c r="M38" s="91">
        <f>'Occ T2'!H161</f>
        <v>2.2306612007632509</v>
      </c>
      <c r="N38" s="91">
        <f>'Occ T2'!I161</f>
        <v>2.2837636273631778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4.1037882922570157</v>
      </c>
      <c r="N39" s="91">
        <f>'Occ T2'!I160</f>
        <v>0.83525586252601869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4.4129389545626063</v>
      </c>
      <c r="N40" s="91">
        <f>'Occ T2'!I159</f>
        <v>-0.53888935404475813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2.739762869866702</v>
      </c>
      <c r="N41" s="91">
        <f>'Occ T1'!I82</f>
        <v>0.34266070585216024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5.4402364922739643</v>
      </c>
      <c r="N43" s="91">
        <f>'Occ T2'!I158</f>
        <v>1.5617714119106507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2.130705160247981</v>
      </c>
      <c r="N44" s="91">
        <f>'Occ T2'!I157</f>
        <v>1.2003648576280668</v>
      </c>
    </row>
    <row r="45" spans="12:14" x14ac:dyDescent="0.2">
      <c r="L45" s="91" t="str">
        <f>'Occ T3'!A13</f>
        <v>22 Health professionals</v>
      </c>
      <c r="M45" s="91">
        <f>'Occ T2'!H156</f>
        <v>4.4324741957011193</v>
      </c>
      <c r="N45" s="91">
        <f>'Occ T2'!I156</f>
        <v>1.160557932267281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3.9558004422961535</v>
      </c>
      <c r="N46" s="91">
        <f>'Occ T2'!I155</f>
        <v>0.93173388535694457</v>
      </c>
    </row>
    <row r="47" spans="12:14" x14ac:dyDescent="0.2">
      <c r="L47" s="114" t="str">
        <f>"["&amp;'Occ T3'!A11&amp;"]"</f>
        <v>[Professional occupations]</v>
      </c>
      <c r="M47" s="91">
        <f>'Occ T1'!H81</f>
        <v>4.0768085268313436</v>
      </c>
      <c r="N47" s="91">
        <f>'Occ T1'!I81</f>
        <v>1.2263439824878875</v>
      </c>
    </row>
    <row r="49" spans="12:14" x14ac:dyDescent="0.2">
      <c r="L49" s="107" t="str">
        <f>'Occ T3'!A9</f>
        <v>12 Other managers and proprietors</v>
      </c>
      <c r="M49" s="91">
        <f>'Occ T2'!H154</f>
        <v>2.1086109195410652</v>
      </c>
      <c r="N49" s="91">
        <f>'Occ T2'!I154</f>
        <v>2.5352512039607644</v>
      </c>
    </row>
    <row r="50" spans="12:14" x14ac:dyDescent="0.2">
      <c r="L50" s="107" t="str">
        <f>'Occ T3'!A8</f>
        <v>11 Corporate managers and directors</v>
      </c>
      <c r="M50" s="91">
        <f>'Occ T2'!H153</f>
        <v>4.0170854434155467</v>
      </c>
      <c r="N50" s="91">
        <f>'Occ T2'!I153</f>
        <v>0.24261174648481099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3.4531608417508686</v>
      </c>
      <c r="N51" s="91">
        <f>'Occ T1'!I80</f>
        <v>0.97087454922950567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Midlands and Warwickshire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21.567022390473753</v>
      </c>
      <c r="N82" s="94">
        <f>'Occ T2'!F119</f>
        <v>4.4662518968321621</v>
      </c>
    </row>
    <row r="83" spans="12:14" x14ac:dyDescent="0.2">
      <c r="L83" s="10" t="str">
        <f>name!D5</f>
        <v>12 Other managers and proprietors</v>
      </c>
      <c r="M83" s="94">
        <f>'Occ T2'!D9-'Occ T2'!B9</f>
        <v>4.7421341822727214</v>
      </c>
      <c r="N83" s="94">
        <f>'Occ T2'!F120</f>
        <v>21.815634299385138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18.099095082959053</v>
      </c>
      <c r="N84" s="94">
        <f>'Occ T2'!F121</f>
        <v>15.320434662674216</v>
      </c>
    </row>
    <row r="85" spans="12:14" x14ac:dyDescent="0.2">
      <c r="L85" s="10" t="str">
        <f>name!D7</f>
        <v>22 Health professionals</v>
      </c>
      <c r="M85" s="94">
        <f>'Occ T2'!D11-'Occ T2'!B11</f>
        <v>16.742530972960154</v>
      </c>
      <c r="N85" s="94">
        <f>'Occ T2'!F122</f>
        <v>16.228230223035055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7.7770850528757762</v>
      </c>
      <c r="N86" s="94">
        <f>'Occ T2'!F123</f>
        <v>15.235457100663581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25.262288617804884</v>
      </c>
      <c r="N87" s="94">
        <f>'Occ T2'!F124</f>
        <v>28.41054965865041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6.5075411781007659</v>
      </c>
      <c r="N88" s="94">
        <f>'Occ T2'!F125</f>
        <v>-2.6088838864795179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6.5556061952346596</v>
      </c>
      <c r="N89" s="94">
        <f>'Occ T2'!F126</f>
        <v>4.7822613876117117</v>
      </c>
    </row>
    <row r="90" spans="12:14" x14ac:dyDescent="0.2">
      <c r="L90" s="10" t="str">
        <f>name!D12</f>
        <v>33 Protective service occupations</v>
      </c>
      <c r="M90" s="94">
        <f>'Occ T2'!D16-'Occ T2'!B16</f>
        <v>1.935464584712296</v>
      </c>
      <c r="N90" s="94">
        <f>'Occ T2'!F127</f>
        <v>7.4708135233523265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2.6025316899221096</v>
      </c>
      <c r="N91" s="94">
        <f>'Occ T2'!F128</f>
        <v>1.5878977201907496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10.731338836513657</v>
      </c>
      <c r="N92" s="94">
        <f>'Occ T2'!F129</f>
        <v>0.56846473397621367</v>
      </c>
    </row>
    <row r="93" spans="12:14" x14ac:dyDescent="0.2">
      <c r="L93" s="10" t="str">
        <f>name!D15</f>
        <v>41 Administrative occupations</v>
      </c>
      <c r="M93" s="94">
        <f>'Occ T2'!D19-'Occ T2'!B19</f>
        <v>3.5347081383483214</v>
      </c>
      <c r="N93" s="94">
        <f>'Occ T2'!F130</f>
        <v>-19.313279591577668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-4.7386325139813863</v>
      </c>
      <c r="N94" s="94">
        <f>'Occ T2'!F131</f>
        <v>-9.5946055946756097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-3.9842381988577404</v>
      </c>
      <c r="N95" s="94">
        <f>'Occ T2'!F132</f>
        <v>1.728280844603562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-12.572954445096016</v>
      </c>
      <c r="N96" s="94">
        <f>'Occ T2'!F133</f>
        <v>-5.7707449320354272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-3.5239130144635027</v>
      </c>
      <c r="N97" s="94">
        <f>'Occ T2'!F134</f>
        <v>-5.4624997961164183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-3.5921926007302218</v>
      </c>
      <c r="N98" s="94">
        <f>'Occ T2'!F135</f>
        <v>-2.1401813691243277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4.1100413127502122</v>
      </c>
      <c r="N99" s="94">
        <f>'Occ T2'!F136</f>
        <v>26.711086899260295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-4.8140837178544871</v>
      </c>
      <c r="N100" s="94">
        <f>'Occ T2'!F137</f>
        <v>1.5931887220842569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0.16837376654227443</v>
      </c>
      <c r="N101" s="94">
        <f>'Occ T2'!F138</f>
        <v>-0.14135956816762429</v>
      </c>
    </row>
    <row r="102" spans="12:14" x14ac:dyDescent="0.2">
      <c r="L102" s="10" t="str">
        <f>name!D24</f>
        <v>71 Sales occupations</v>
      </c>
      <c r="M102" s="94">
        <f>'Occ T2'!D28-'Occ T2'!B28</f>
        <v>-9.0032073607681156</v>
      </c>
      <c r="N102" s="94">
        <f>'Occ T2'!F139</f>
        <v>-12.215816512399471</v>
      </c>
    </row>
    <row r="103" spans="12:14" x14ac:dyDescent="0.2">
      <c r="L103" s="10" t="str">
        <f>name!D25</f>
        <v>72 Customer service occupations</v>
      </c>
      <c r="M103" s="94">
        <f>'Occ T2'!D29-'Occ T2'!B29</f>
        <v>4.0238632935213055</v>
      </c>
      <c r="N103" s="94">
        <f>'Occ T2'!F140</f>
        <v>17.808917985261033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-11.900858757303986</v>
      </c>
      <c r="N104" s="94">
        <f>'Occ T2'!F141</f>
        <v>10.620450199134964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-2.2305963252140657</v>
      </c>
      <c r="N105" s="94">
        <f>'Occ T2'!F142</f>
        <v>8.1164767183057904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-7.5264348772146157</v>
      </c>
      <c r="N106" s="94">
        <f>'Occ T2'!F143</f>
        <v>-5.0755497298153607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-13.30351348350888</v>
      </c>
      <c r="N107" s="94">
        <f>'Occ T2'!F144</f>
        <v>-3.6914755946303046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57.168999999998732</v>
      </c>
      <c r="N109" s="94">
        <f>'Occ T2'!F146</f>
        <v>116.45000000000005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Midlands and Warwickshire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26.309156572746474</v>
      </c>
      <c r="N153" s="94">
        <f>'Occ T1'!H8</f>
        <v>26.281886196217272</v>
      </c>
    </row>
    <row r="154" spans="1:14" x14ac:dyDescent="0.2">
      <c r="L154" s="10" t="str">
        <f>name!E5</f>
        <v>Professional occupations</v>
      </c>
      <c r="M154" s="94">
        <f>'Occ T1'!D9-'Occ T1'!B9</f>
        <v>67.880999726599839</v>
      </c>
      <c r="N154" s="94">
        <f>'Occ T1'!H9</f>
        <v>75.194671645023277</v>
      </c>
    </row>
    <row r="155" spans="1:14" x14ac:dyDescent="0.2">
      <c r="L155" s="10" t="str">
        <f>name!E6</f>
        <v>Associate professional occupations</v>
      </c>
      <c r="M155" s="94">
        <f>'Occ T1'!D10-'Occ T1'!B10</f>
        <v>28.332482484483478</v>
      </c>
      <c r="N155" s="94">
        <f>'Occ T1'!H10</f>
        <v>11.800553478651523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-1.2039243756330791</v>
      </c>
      <c r="N156" s="94">
        <f>'Occ T1'!H11</f>
        <v>-28.907885186253253</v>
      </c>
    </row>
    <row r="157" spans="1:14" x14ac:dyDescent="0.2">
      <c r="L157" s="10" t="str">
        <f>name!E8</f>
        <v>Skilled trades occupations</v>
      </c>
      <c r="M157" s="94">
        <f>'Occ T1'!D12-'Occ T1'!B12</f>
        <v>-23.673298259147458</v>
      </c>
      <c r="N157" s="94">
        <f>'Occ T1'!H12</f>
        <v>-11.64514525267262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-0.53566863856198665</v>
      </c>
      <c r="N158" s="94">
        <f>'Occ T1'!H13</f>
        <v>28.1629160531769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-4.9793440672467852</v>
      </c>
      <c r="N159" s="94">
        <f>'Occ T1'!H14</f>
        <v>5.593101472861548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-14.131455082518045</v>
      </c>
      <c r="N160" s="94">
        <f>'Occ T1'!H15</f>
        <v>18.736926917440769</v>
      </c>
    </row>
    <row r="161" spans="12:14" x14ac:dyDescent="0.2">
      <c r="L161" s="10" t="str">
        <f>name!E12</f>
        <v>Elementary occupations</v>
      </c>
      <c r="M161" s="94">
        <f>'Occ T1'!D16-'Occ T1'!B16</f>
        <v>-20.829948360723478</v>
      </c>
      <c r="N161" s="94">
        <f>'Occ T1'!H16</f>
        <v>-8.7670253244456831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57.168999999998732</v>
      </c>
      <c r="N163" s="94">
        <f>'Occ T1'!H18</f>
        <v>116.44999999999973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Midlands and Warwickshire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112.98527389043593</v>
      </c>
      <c r="N5" s="87">
        <f>SUM(N6:N7)</f>
        <v>126.07430185793781</v>
      </c>
      <c r="O5" s="87">
        <f t="shared" ref="O5:AL5" si="1">SUM(O6:O7)</f>
        <v>129.37735635659146</v>
      </c>
      <c r="P5" s="87">
        <f t="shared" si="1"/>
        <v>134.10553193664271</v>
      </c>
      <c r="Q5" s="87">
        <f t="shared" si="1"/>
        <v>138.09953389043466</v>
      </c>
      <c r="R5" s="87">
        <f t="shared" si="1"/>
        <v>142.21066828701515</v>
      </c>
      <c r="S5" s="87">
        <f t="shared" si="1"/>
        <v>145.56530859292613</v>
      </c>
      <c r="T5" s="87">
        <f t="shared" si="1"/>
        <v>153.48703214838818</v>
      </c>
      <c r="U5" s="87">
        <f t="shared" si="1"/>
        <v>159.10519026880101</v>
      </c>
      <c r="V5" s="87">
        <f t="shared" si="1"/>
        <v>163.87561539300219</v>
      </c>
      <c r="W5" s="87">
        <f t="shared" si="1"/>
        <v>168.51982485976163</v>
      </c>
      <c r="X5" s="87">
        <f t="shared" si="1"/>
        <v>163.92922090361657</v>
      </c>
      <c r="Y5" s="87">
        <f t="shared" si="1"/>
        <v>166.12218706267194</v>
      </c>
      <c r="Z5" s="87">
        <f t="shared" si="1"/>
        <v>168.32491884889316</v>
      </c>
      <c r="AA5" s="87">
        <f t="shared" si="1"/>
        <v>170.68050744065351</v>
      </c>
      <c r="AB5" s="87">
        <f t="shared" si="1"/>
        <v>172.86293453295531</v>
      </c>
      <c r="AC5" s="87">
        <f t="shared" si="1"/>
        <v>174.92626937732396</v>
      </c>
      <c r="AD5" s="87">
        <f t="shared" si="1"/>
        <v>176.95529236658808</v>
      </c>
      <c r="AE5" s="87">
        <f t="shared" si="1"/>
        <v>179.04012367848196</v>
      </c>
      <c r="AF5" s="87">
        <f t="shared" si="1"/>
        <v>181.15699770747869</v>
      </c>
      <c r="AG5" s="87">
        <f t="shared" si="1"/>
        <v>183.38936134500921</v>
      </c>
      <c r="AH5" s="87">
        <f t="shared" si="1"/>
        <v>185.60441557219067</v>
      </c>
      <c r="AI5" s="87">
        <f t="shared" si="1"/>
        <v>187.80807479744519</v>
      </c>
      <c r="AJ5" s="87">
        <f t="shared" si="1"/>
        <v>190.07315176695846</v>
      </c>
      <c r="AK5" s="87">
        <f t="shared" si="1"/>
        <v>192.42158093699339</v>
      </c>
      <c r="AL5" s="87">
        <f t="shared" si="1"/>
        <v>194.8017110559789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79.346934195236884</v>
      </c>
      <c r="N6" s="11">
        <v>88.611300447730969</v>
      </c>
      <c r="O6" s="11">
        <v>90.643655671399856</v>
      </c>
      <c r="P6" s="11">
        <v>94.44779902179711</v>
      </c>
      <c r="Q6" s="11">
        <v>93.162725794733376</v>
      </c>
      <c r="R6" s="11">
        <v>99.089197902651549</v>
      </c>
      <c r="S6" s="11">
        <v>105.39534323041444</v>
      </c>
      <c r="T6" s="11">
        <v>108.61171705321867</v>
      </c>
      <c r="U6" s="11">
        <v>114.34515249033984</v>
      </c>
      <c r="V6" s="11">
        <v>117.96917012665905</v>
      </c>
      <c r="W6" s="11">
        <v>120.6562202931253</v>
      </c>
      <c r="X6" s="11">
        <v>108.49363550960524</v>
      </c>
      <c r="Y6" s="11">
        <v>109.5847583238353</v>
      </c>
      <c r="Z6" s="11">
        <v>110.82524589935042</v>
      </c>
      <c r="AA6" s="11">
        <v>112.18814894595488</v>
      </c>
      <c r="AB6" s="11">
        <v>113.34243894094324</v>
      </c>
      <c r="AC6" s="11">
        <v>114.45757347555069</v>
      </c>
      <c r="AD6" s="11">
        <v>115.57231276162712</v>
      </c>
      <c r="AE6" s="11">
        <v>116.7202192297315</v>
      </c>
      <c r="AF6" s="11">
        <v>117.85327748080422</v>
      </c>
      <c r="AG6" s="11">
        <v>119.06169664593514</v>
      </c>
      <c r="AH6" s="11">
        <v>120.2510304881869</v>
      </c>
      <c r="AI6" s="11">
        <v>121.44162499143759</v>
      </c>
      <c r="AJ6" s="11">
        <v>122.6619373108873</v>
      </c>
      <c r="AK6" s="11">
        <v>123.88778169713044</v>
      </c>
      <c r="AL6" s="11">
        <v>125.12247218995746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33.638339695199051</v>
      </c>
      <c r="N7" s="11">
        <v>37.463001410206843</v>
      </c>
      <c r="O7" s="11">
        <v>38.733700685191614</v>
      </c>
      <c r="P7" s="11">
        <v>39.657732914845603</v>
      </c>
      <c r="Q7" s="11">
        <v>44.936808095701281</v>
      </c>
      <c r="R7" s="11">
        <v>43.12147038436359</v>
      </c>
      <c r="S7" s="11">
        <v>40.169965362511682</v>
      </c>
      <c r="T7" s="11">
        <v>44.875315095169512</v>
      </c>
      <c r="U7" s="11">
        <v>44.760037778461168</v>
      </c>
      <c r="V7" s="11">
        <v>45.906445266343127</v>
      </c>
      <c r="W7" s="11">
        <v>47.863604566636312</v>
      </c>
      <c r="X7" s="11">
        <v>55.435585394011333</v>
      </c>
      <c r="Y7" s="11">
        <v>56.537428738836638</v>
      </c>
      <c r="Z7" s="11">
        <v>57.499672949542727</v>
      </c>
      <c r="AA7" s="11">
        <v>58.492358494698628</v>
      </c>
      <c r="AB7" s="11">
        <v>59.520495592012061</v>
      </c>
      <c r="AC7" s="11">
        <v>60.468695901773273</v>
      </c>
      <c r="AD7" s="11">
        <v>61.382979604960966</v>
      </c>
      <c r="AE7" s="11">
        <v>62.319904448750449</v>
      </c>
      <c r="AF7" s="11">
        <v>63.303720226674464</v>
      </c>
      <c r="AG7" s="11">
        <v>64.327664699074049</v>
      </c>
      <c r="AH7" s="11">
        <v>65.353385084003776</v>
      </c>
      <c r="AI7" s="11">
        <v>66.366449806007594</v>
      </c>
      <c r="AJ7" s="11">
        <v>67.41121445607115</v>
      </c>
      <c r="AK7" s="11">
        <v>68.533799239862972</v>
      </c>
      <c r="AL7" s="11">
        <v>69.67923886602145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286.94089327808456</v>
      </c>
      <c r="N9" s="87">
        <f>SUM(N10:N13)</f>
        <v>288.95398076156357</v>
      </c>
      <c r="O9" s="87">
        <f t="shared" ref="O9:AL9" si="3">SUM(O10:O13)</f>
        <v>285.61931949066718</v>
      </c>
      <c r="P9" s="87">
        <f t="shared" si="3"/>
        <v>299.45559803969263</v>
      </c>
      <c r="Q9" s="87">
        <f t="shared" si="3"/>
        <v>309.32962941487693</v>
      </c>
      <c r="R9" s="87">
        <f t="shared" si="3"/>
        <v>306.94231982001145</v>
      </c>
      <c r="S9" s="87">
        <f t="shared" si="3"/>
        <v>329.10755640791172</v>
      </c>
      <c r="T9" s="87">
        <f t="shared" si="3"/>
        <v>332.96837325573648</v>
      </c>
      <c r="U9" s="87">
        <f t="shared" si="3"/>
        <v>348.11167332431944</v>
      </c>
      <c r="V9" s="87">
        <f t="shared" si="3"/>
        <v>357.40724915200502</v>
      </c>
      <c r="W9" s="87">
        <f t="shared" si="3"/>
        <v>374.82331954661129</v>
      </c>
      <c r="X9" s="87">
        <f t="shared" si="3"/>
        <v>385.03007703678611</v>
      </c>
      <c r="Y9" s="87">
        <f t="shared" si="3"/>
        <v>389.09468081904629</v>
      </c>
      <c r="Z9" s="87">
        <f t="shared" si="3"/>
        <v>394.06590677991306</v>
      </c>
      <c r="AA9" s="87">
        <f t="shared" si="3"/>
        <v>399.48938306257082</v>
      </c>
      <c r="AB9" s="87">
        <f t="shared" si="3"/>
        <v>404.2491014285668</v>
      </c>
      <c r="AC9" s="87">
        <f t="shared" si="3"/>
        <v>408.85356188176058</v>
      </c>
      <c r="AD9" s="87">
        <f t="shared" si="3"/>
        <v>413.40739264248617</v>
      </c>
      <c r="AE9" s="87">
        <f t="shared" si="3"/>
        <v>417.81085336587228</v>
      </c>
      <c r="AF9" s="87">
        <f t="shared" si="3"/>
        <v>422.27001242156877</v>
      </c>
      <c r="AG9" s="87">
        <f t="shared" si="3"/>
        <v>426.95893612118346</v>
      </c>
      <c r="AH9" s="87">
        <f t="shared" si="3"/>
        <v>431.67571869541632</v>
      </c>
      <c r="AI9" s="87">
        <f t="shared" si="3"/>
        <v>436.27157198151923</v>
      </c>
      <c r="AJ9" s="87">
        <f t="shared" si="3"/>
        <v>440.93614369217028</v>
      </c>
      <c r="AK9" s="87">
        <f t="shared" si="3"/>
        <v>445.55350569369108</v>
      </c>
      <c r="AL9" s="87">
        <f t="shared" si="3"/>
        <v>450.01799119163456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73.739881026108193</v>
      </c>
      <c r="N10" s="11">
        <v>71.940676422447993</v>
      </c>
      <c r="O10" s="11">
        <v>71.750679158562917</v>
      </c>
      <c r="P10" s="11">
        <v>75.346129529546701</v>
      </c>
      <c r="Q10" s="11">
        <v>81.63176325537178</v>
      </c>
      <c r="R10" s="11">
        <v>84.547658618718884</v>
      </c>
      <c r="S10" s="11">
        <v>87.201724995560454</v>
      </c>
      <c r="T10" s="11">
        <v>85.425694494959245</v>
      </c>
      <c r="U10" s="11">
        <v>95.293744421802344</v>
      </c>
      <c r="V10" s="11">
        <v>97.355022515458941</v>
      </c>
      <c r="W10" s="11">
        <v>102.64675370167794</v>
      </c>
      <c r="X10" s="11">
        <v>102.10987220747084</v>
      </c>
      <c r="Y10" s="11">
        <v>103.18521170110766</v>
      </c>
      <c r="Z10" s="11">
        <v>104.47933837654041</v>
      </c>
      <c r="AA10" s="11">
        <v>105.83481766515848</v>
      </c>
      <c r="AB10" s="11">
        <v>106.99691745414124</v>
      </c>
      <c r="AC10" s="11">
        <v>108.08446417560891</v>
      </c>
      <c r="AD10" s="11">
        <v>109.1230768681985</v>
      </c>
      <c r="AE10" s="11">
        <v>110.14496342372689</v>
      </c>
      <c r="AF10" s="11">
        <v>111.19636850543685</v>
      </c>
      <c r="AG10" s="11">
        <v>112.34427156716814</v>
      </c>
      <c r="AH10" s="11">
        <v>113.47236610139815</v>
      </c>
      <c r="AI10" s="11">
        <v>114.5986696441215</v>
      </c>
      <c r="AJ10" s="11">
        <v>115.71310284509191</v>
      </c>
      <c r="AK10" s="11">
        <v>116.8444904236236</v>
      </c>
      <c r="AL10" s="11">
        <v>117.96718836435215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60.292797262952938</v>
      </c>
      <c r="N11" s="11">
        <v>67.131942699087759</v>
      </c>
      <c r="O11" s="11">
        <v>70.152931324970027</v>
      </c>
      <c r="P11" s="11">
        <v>71.309949990376026</v>
      </c>
      <c r="Q11" s="11">
        <v>73.648666056563584</v>
      </c>
      <c r="R11" s="11">
        <v>69.138058667564124</v>
      </c>
      <c r="S11" s="11">
        <v>79.593661031109207</v>
      </c>
      <c r="T11" s="11">
        <v>84.132143889858739</v>
      </c>
      <c r="U11" s="11">
        <v>83.237113182429781</v>
      </c>
      <c r="V11" s="11">
        <v>87.514516045349993</v>
      </c>
      <c r="W11" s="11">
        <v>85.880589640524278</v>
      </c>
      <c r="X11" s="11">
        <v>88.922772833363652</v>
      </c>
      <c r="Y11" s="11">
        <v>89.878837282434034</v>
      </c>
      <c r="Z11" s="11">
        <v>90.945415198478955</v>
      </c>
      <c r="AA11" s="11">
        <v>92.126768238469239</v>
      </c>
      <c r="AB11" s="11">
        <v>93.149757493672681</v>
      </c>
      <c r="AC11" s="11">
        <v>94.130479089169043</v>
      </c>
      <c r="AD11" s="11">
        <v>95.081933731889066</v>
      </c>
      <c r="AE11" s="11">
        <v>95.889916221661011</v>
      </c>
      <c r="AF11" s="11">
        <v>96.79232988003929</v>
      </c>
      <c r="AG11" s="11">
        <v>97.685255943558801</v>
      </c>
      <c r="AH11" s="11">
        <v>98.593885213662219</v>
      </c>
      <c r="AI11" s="11">
        <v>99.495253686351731</v>
      </c>
      <c r="AJ11" s="11">
        <v>100.40944879146382</v>
      </c>
      <c r="AK11" s="11">
        <v>101.29863118443856</v>
      </c>
      <c r="AL11" s="11">
        <v>102.10881986355933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73.998554199922125</v>
      </c>
      <c r="N12" s="11">
        <v>72.117835981420697</v>
      </c>
      <c r="O12" s="11">
        <v>68.670159486597314</v>
      </c>
      <c r="P12" s="11">
        <v>70.556651314378968</v>
      </c>
      <c r="Q12" s="11">
        <v>69.719390271556051</v>
      </c>
      <c r="R12" s="11">
        <v>69.954845076795266</v>
      </c>
      <c r="S12" s="11">
        <v>73.897352855855928</v>
      </c>
      <c r="T12" s="11">
        <v>72.698868751298136</v>
      </c>
      <c r="U12" s="11">
        <v>71.129499095487077</v>
      </c>
      <c r="V12" s="11">
        <v>73.393765154365568</v>
      </c>
      <c r="W12" s="11">
        <v>77.731930129671042</v>
      </c>
      <c r="X12" s="11">
        <v>78.703438118036317</v>
      </c>
      <c r="Y12" s="11">
        <v>79.513894059088784</v>
      </c>
      <c r="Z12" s="11">
        <v>80.587898226171333</v>
      </c>
      <c r="AA12" s="11">
        <v>81.77473021550837</v>
      </c>
      <c r="AB12" s="11">
        <v>82.861650552128296</v>
      </c>
      <c r="AC12" s="11">
        <v>83.937654856531637</v>
      </c>
      <c r="AD12" s="11">
        <v>85.02434066790137</v>
      </c>
      <c r="AE12" s="11">
        <v>86.053391609686727</v>
      </c>
      <c r="AF12" s="11">
        <v>87.019880761000593</v>
      </c>
      <c r="AG12" s="11">
        <v>88.037897356900316</v>
      </c>
      <c r="AH12" s="11">
        <v>89.10439775864991</v>
      </c>
      <c r="AI12" s="11">
        <v>90.072967229609958</v>
      </c>
      <c r="AJ12" s="11">
        <v>91.056804097702752</v>
      </c>
      <c r="AK12" s="11">
        <v>92.032579967079187</v>
      </c>
      <c r="AL12" s="11">
        <v>92.967387230334623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78.909660789101281</v>
      </c>
      <c r="N13" s="11">
        <v>77.763525658607136</v>
      </c>
      <c r="O13" s="11">
        <v>75.045549520536923</v>
      </c>
      <c r="P13" s="11">
        <v>82.242867205390922</v>
      </c>
      <c r="Q13" s="11">
        <v>84.329809831385518</v>
      </c>
      <c r="R13" s="11">
        <v>83.301757456933146</v>
      </c>
      <c r="S13" s="11">
        <v>88.414817525386141</v>
      </c>
      <c r="T13" s="11">
        <v>90.711666119620361</v>
      </c>
      <c r="U13" s="11">
        <v>98.451316624600238</v>
      </c>
      <c r="V13" s="11">
        <v>99.143945436830521</v>
      </c>
      <c r="W13" s="11">
        <v>108.56404607473803</v>
      </c>
      <c r="X13" s="11">
        <v>115.29399387791526</v>
      </c>
      <c r="Y13" s="11">
        <v>116.51673777641582</v>
      </c>
      <c r="Z13" s="11">
        <v>118.05325497872234</v>
      </c>
      <c r="AA13" s="11">
        <v>119.7530669434347</v>
      </c>
      <c r="AB13" s="11">
        <v>121.24077592862459</v>
      </c>
      <c r="AC13" s="11">
        <v>122.70096376045096</v>
      </c>
      <c r="AD13" s="11">
        <v>124.17804137449724</v>
      </c>
      <c r="AE13" s="11">
        <v>125.72258211079763</v>
      </c>
      <c r="AF13" s="11">
        <v>127.26143327509202</v>
      </c>
      <c r="AG13" s="11">
        <v>128.89151125355622</v>
      </c>
      <c r="AH13" s="11">
        <v>130.50506962170607</v>
      </c>
      <c r="AI13" s="11">
        <v>132.10468142143606</v>
      </c>
      <c r="AJ13" s="11">
        <v>133.7567879579118</v>
      </c>
      <c r="AK13" s="11">
        <v>135.3778041185497</v>
      </c>
      <c r="AL13" s="11">
        <v>136.97459573338844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173.05517181733489</v>
      </c>
      <c r="N15" s="87">
        <f>SUM(N16:N20)</f>
        <v>179.90121702729732</v>
      </c>
      <c r="O15" s="87">
        <f t="shared" ref="O15:AL15" si="5">SUM(O16:O20)</f>
        <v>183.98811663761239</v>
      </c>
      <c r="P15" s="87">
        <f t="shared" si="5"/>
        <v>187.45549209691461</v>
      </c>
      <c r="Q15" s="87">
        <f t="shared" si="5"/>
        <v>194.30888880718993</v>
      </c>
      <c r="R15" s="87">
        <f t="shared" si="5"/>
        <v>195.79757075873209</v>
      </c>
      <c r="S15" s="87">
        <f t="shared" si="5"/>
        <v>200.33505572062299</v>
      </c>
      <c r="T15" s="87">
        <f t="shared" si="5"/>
        <v>209.3783681439117</v>
      </c>
      <c r="U15" s="87">
        <f t="shared" si="5"/>
        <v>214.64083571134773</v>
      </c>
      <c r="V15" s="87">
        <f t="shared" si="5"/>
        <v>216.52375118965344</v>
      </c>
      <c r="W15" s="87">
        <f t="shared" si="5"/>
        <v>224.13005324321557</v>
      </c>
      <c r="X15" s="87">
        <f t="shared" si="5"/>
        <v>211.47799890595263</v>
      </c>
      <c r="Y15" s="87">
        <f t="shared" si="5"/>
        <v>212.65071260864215</v>
      </c>
      <c r="Z15" s="87">
        <f t="shared" si="5"/>
        <v>214.480339054973</v>
      </c>
      <c r="AA15" s="87">
        <f t="shared" si="5"/>
        <v>216.71826330380117</v>
      </c>
      <c r="AB15" s="87">
        <f t="shared" si="5"/>
        <v>218.56636198696722</v>
      </c>
      <c r="AC15" s="87">
        <f t="shared" si="5"/>
        <v>220.25921760099291</v>
      </c>
      <c r="AD15" s="87">
        <f t="shared" si="5"/>
        <v>221.88973050357288</v>
      </c>
      <c r="AE15" s="87">
        <f t="shared" si="5"/>
        <v>223.57599211983359</v>
      </c>
      <c r="AF15" s="87">
        <f t="shared" si="5"/>
        <v>225.28952149696337</v>
      </c>
      <c r="AG15" s="87">
        <f t="shared" si="5"/>
        <v>227.05445918332313</v>
      </c>
      <c r="AH15" s="87">
        <f t="shared" si="5"/>
        <v>228.7612258569601</v>
      </c>
      <c r="AI15" s="87">
        <f t="shared" si="5"/>
        <v>230.45070871895604</v>
      </c>
      <c r="AJ15" s="87">
        <f t="shared" si="5"/>
        <v>232.30508893260665</v>
      </c>
      <c r="AK15" s="87">
        <f t="shared" si="5"/>
        <v>234.10078112186289</v>
      </c>
      <c r="AL15" s="87">
        <f t="shared" si="5"/>
        <v>235.93060672186709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26.023501250614959</v>
      </c>
      <c r="N16" s="11">
        <v>26.38104422056043</v>
      </c>
      <c r="O16" s="11">
        <v>26.365460221750244</v>
      </c>
      <c r="P16" s="11">
        <v>28.18925545351814</v>
      </c>
      <c r="Q16" s="11">
        <v>27.116688272798733</v>
      </c>
      <c r="R16" s="11">
        <v>27.002303337407632</v>
      </c>
      <c r="S16" s="11">
        <v>27.744636197427393</v>
      </c>
      <c r="T16" s="11">
        <v>30.863203551746828</v>
      </c>
      <c r="U16" s="11">
        <v>32.617951541328509</v>
      </c>
      <c r="V16" s="11">
        <v>30.86539287525882</v>
      </c>
      <c r="W16" s="11">
        <v>33.509844515508398</v>
      </c>
      <c r="X16" s="11">
        <v>28.427924492406142</v>
      </c>
      <c r="Y16" s="11">
        <v>28.612016882139901</v>
      </c>
      <c r="Z16" s="11">
        <v>28.839963318299038</v>
      </c>
      <c r="AA16" s="11">
        <v>29.082674876702907</v>
      </c>
      <c r="AB16" s="11">
        <v>29.272105738987133</v>
      </c>
      <c r="AC16" s="11">
        <v>29.457696557855282</v>
      </c>
      <c r="AD16" s="11">
        <v>29.625496438624538</v>
      </c>
      <c r="AE16" s="11">
        <v>29.792015957085663</v>
      </c>
      <c r="AF16" s="11">
        <v>29.934624728202678</v>
      </c>
      <c r="AG16" s="11">
        <v>30.0850167756413</v>
      </c>
      <c r="AH16" s="11">
        <v>30.241864610889991</v>
      </c>
      <c r="AI16" s="11">
        <v>30.388265453117647</v>
      </c>
      <c r="AJ16" s="11">
        <v>30.550063440865792</v>
      </c>
      <c r="AK16" s="11">
        <v>30.724852611149114</v>
      </c>
      <c r="AL16" s="11">
        <v>30.90096062902888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22.817897058727404</v>
      </c>
      <c r="N17" s="11">
        <v>30.374341707660644</v>
      </c>
      <c r="O17" s="11">
        <v>30.627665323403733</v>
      </c>
      <c r="P17" s="11">
        <v>29.786714468136893</v>
      </c>
      <c r="Q17" s="11">
        <v>30.865026456267209</v>
      </c>
      <c r="R17" s="11">
        <v>29.432192219142692</v>
      </c>
      <c r="S17" s="11">
        <v>33.180391360335207</v>
      </c>
      <c r="T17" s="11">
        <v>33.516923571760763</v>
      </c>
      <c r="U17" s="11">
        <v>35.614178711765682</v>
      </c>
      <c r="V17" s="11">
        <v>35.76613891548233</v>
      </c>
      <c r="W17" s="11">
        <v>35.987798414377352</v>
      </c>
      <c r="X17" s="11">
        <v>35.056743711021348</v>
      </c>
      <c r="Y17" s="11">
        <v>35.476331171195241</v>
      </c>
      <c r="Z17" s="11">
        <v>35.932006283471708</v>
      </c>
      <c r="AA17" s="11">
        <v>36.428869113940095</v>
      </c>
      <c r="AB17" s="11">
        <v>36.855417905962206</v>
      </c>
      <c r="AC17" s="11">
        <v>37.256190861630358</v>
      </c>
      <c r="AD17" s="11">
        <v>37.65058715956625</v>
      </c>
      <c r="AE17" s="11">
        <v>38.063388844514151</v>
      </c>
      <c r="AF17" s="11">
        <v>38.461143351660311</v>
      </c>
      <c r="AG17" s="11">
        <v>38.859716626138209</v>
      </c>
      <c r="AH17" s="11">
        <v>39.224157970147012</v>
      </c>
      <c r="AI17" s="11">
        <v>39.571772261860112</v>
      </c>
      <c r="AJ17" s="11">
        <v>39.974232975893891</v>
      </c>
      <c r="AK17" s="11">
        <v>40.376380401188079</v>
      </c>
      <c r="AL17" s="11">
        <v>40.770059801989063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15.103934572792916</v>
      </c>
      <c r="N18" s="11">
        <v>18.491438035578593</v>
      </c>
      <c r="O18" s="11">
        <v>18.502073452228455</v>
      </c>
      <c r="P18" s="11">
        <v>16.979318334591802</v>
      </c>
      <c r="Q18" s="11">
        <v>17.074802155396746</v>
      </c>
      <c r="R18" s="11">
        <v>16.596171709530033</v>
      </c>
      <c r="S18" s="11">
        <v>18.315537756354527</v>
      </c>
      <c r="T18" s="11">
        <v>17.631968869324982</v>
      </c>
      <c r="U18" s="11">
        <v>17.71124997934373</v>
      </c>
      <c r="V18" s="11">
        <v>17.450992269828408</v>
      </c>
      <c r="W18" s="11">
        <v>18.531636294242329</v>
      </c>
      <c r="X18" s="11">
        <v>20.523914177160226</v>
      </c>
      <c r="Y18" s="11">
        <v>20.907618377590858</v>
      </c>
      <c r="Z18" s="11">
        <v>21.323899523231713</v>
      </c>
      <c r="AA18" s="11">
        <v>21.782963723653509</v>
      </c>
      <c r="AB18" s="11">
        <v>22.211218924729433</v>
      </c>
      <c r="AC18" s="11">
        <v>22.603263283968452</v>
      </c>
      <c r="AD18" s="11">
        <v>22.991931257288691</v>
      </c>
      <c r="AE18" s="11">
        <v>23.337623237544577</v>
      </c>
      <c r="AF18" s="11">
        <v>23.749151639135416</v>
      </c>
      <c r="AG18" s="11">
        <v>24.112414998669788</v>
      </c>
      <c r="AH18" s="11">
        <v>24.47095321007199</v>
      </c>
      <c r="AI18" s="11">
        <v>24.804065813880111</v>
      </c>
      <c r="AJ18" s="11">
        <v>25.229923894113121</v>
      </c>
      <c r="AK18" s="11">
        <v>25.575560106574009</v>
      </c>
      <c r="AL18" s="11">
        <v>26.002449817594655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20.356055269297375</v>
      </c>
      <c r="N19" s="11">
        <v>18.725957961524756</v>
      </c>
      <c r="O19" s="11">
        <v>20.576790410831308</v>
      </c>
      <c r="P19" s="11">
        <v>22.226624906132209</v>
      </c>
      <c r="Q19" s="11">
        <v>24.271660254388156</v>
      </c>
      <c r="R19" s="11">
        <v>26.88607280121613</v>
      </c>
      <c r="S19" s="11">
        <v>24.697280624008908</v>
      </c>
      <c r="T19" s="11">
        <v>26.290448639354246</v>
      </c>
      <c r="U19" s="11">
        <v>25.541349461014402</v>
      </c>
      <c r="V19" s="11">
        <v>28.580760555035493</v>
      </c>
      <c r="W19" s="11">
        <v>29.48860449113824</v>
      </c>
      <c r="X19" s="11">
        <v>27.476228398107885</v>
      </c>
      <c r="Y19" s="11">
        <v>27.111839746166591</v>
      </c>
      <c r="Z19" s="11">
        <v>27.216596453958818</v>
      </c>
      <c r="AA19" s="11">
        <v>27.570507088481726</v>
      </c>
      <c r="AB19" s="11">
        <v>27.905340096194951</v>
      </c>
      <c r="AC19" s="11">
        <v>28.205717184559067</v>
      </c>
      <c r="AD19" s="11">
        <v>28.499560643101791</v>
      </c>
      <c r="AE19" s="11">
        <v>28.798014226134626</v>
      </c>
      <c r="AF19" s="11">
        <v>29.102060382175161</v>
      </c>
      <c r="AG19" s="11">
        <v>29.432596668675075</v>
      </c>
      <c r="AH19" s="11">
        <v>29.730405440763423</v>
      </c>
      <c r="AI19" s="11">
        <v>30.060698114328552</v>
      </c>
      <c r="AJ19" s="11">
        <v>30.421145376301165</v>
      </c>
      <c r="AK19" s="11">
        <v>30.743284062553709</v>
      </c>
      <c r="AL19" s="11">
        <v>31.076502211328989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88.753783665902219</v>
      </c>
      <c r="N20" s="11">
        <v>85.92843510197288</v>
      </c>
      <c r="O20" s="11">
        <v>87.91612722939864</v>
      </c>
      <c r="P20" s="11">
        <v>90.273578934535578</v>
      </c>
      <c r="Q20" s="11">
        <v>94.980711668339097</v>
      </c>
      <c r="R20" s="11">
        <v>95.880830691435605</v>
      </c>
      <c r="S20" s="11">
        <v>96.397209782496944</v>
      </c>
      <c r="T20" s="11">
        <v>101.07582351172488</v>
      </c>
      <c r="U20" s="11">
        <v>103.15610601789538</v>
      </c>
      <c r="V20" s="11">
        <v>103.86046657404839</v>
      </c>
      <c r="W20" s="11">
        <v>106.61216952794926</v>
      </c>
      <c r="X20" s="11">
        <v>99.993188127257042</v>
      </c>
      <c r="Y20" s="11">
        <v>100.54290643154955</v>
      </c>
      <c r="Z20" s="11">
        <v>101.16787347601172</v>
      </c>
      <c r="AA20" s="11">
        <v>101.85324850102293</v>
      </c>
      <c r="AB20" s="11">
        <v>102.3222793210935</v>
      </c>
      <c r="AC20" s="11">
        <v>102.73634971297975</v>
      </c>
      <c r="AD20" s="11">
        <v>103.12215500499164</v>
      </c>
      <c r="AE20" s="11">
        <v>103.58494985455457</v>
      </c>
      <c r="AF20" s="11">
        <v>104.04254139578981</v>
      </c>
      <c r="AG20" s="11">
        <v>104.56471411419876</v>
      </c>
      <c r="AH20" s="11">
        <v>105.09384462508766</v>
      </c>
      <c r="AI20" s="11">
        <v>105.62590707576963</v>
      </c>
      <c r="AJ20" s="11">
        <v>106.12972324543269</v>
      </c>
      <c r="AK20" s="11">
        <v>106.68070394039796</v>
      </c>
      <c r="AL20" s="11">
        <v>107.18063426192548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189.88262932272411</v>
      </c>
      <c r="N22" s="87">
        <f>SUM(N23:N24)</f>
        <v>200.68019976537505</v>
      </c>
      <c r="O22" s="87">
        <f t="shared" ref="O22:AL22" si="7">SUM(O23:O24)</f>
        <v>201.98748990603426</v>
      </c>
      <c r="P22" s="87">
        <f t="shared" si="7"/>
        <v>199.25946141646671</v>
      </c>
      <c r="Q22" s="87">
        <f t="shared" si="7"/>
        <v>206.51631972655451</v>
      </c>
      <c r="R22" s="87">
        <f t="shared" si="7"/>
        <v>212.05938773828487</v>
      </c>
      <c r="S22" s="87">
        <f t="shared" si="7"/>
        <v>205.28665626023525</v>
      </c>
      <c r="T22" s="87">
        <f t="shared" si="7"/>
        <v>215.23335576109992</v>
      </c>
      <c r="U22" s="87">
        <f t="shared" si="7"/>
        <v>216.00914291024779</v>
      </c>
      <c r="V22" s="87">
        <f t="shared" si="7"/>
        <v>204.51546366490692</v>
      </c>
      <c r="W22" s="87">
        <f t="shared" si="7"/>
        <v>210.85546336265179</v>
      </c>
      <c r="X22" s="87">
        <f t="shared" si="7"/>
        <v>202.5705137138566</v>
      </c>
      <c r="Y22" s="87">
        <f t="shared" si="7"/>
        <v>202.36113833981076</v>
      </c>
      <c r="Z22" s="87">
        <f t="shared" si="7"/>
        <v>201.92296800474298</v>
      </c>
      <c r="AA22" s="87">
        <f t="shared" si="7"/>
        <v>201.4980171275279</v>
      </c>
      <c r="AB22" s="87">
        <f t="shared" si="7"/>
        <v>200.55689200805716</v>
      </c>
      <c r="AC22" s="87">
        <f t="shared" si="7"/>
        <v>199.10929442926928</v>
      </c>
      <c r="AD22" s="87">
        <f t="shared" si="7"/>
        <v>197.56524645710169</v>
      </c>
      <c r="AE22" s="87">
        <f t="shared" si="7"/>
        <v>195.7959751800397</v>
      </c>
      <c r="AF22" s="87">
        <f t="shared" si="7"/>
        <v>193.92840468064611</v>
      </c>
      <c r="AG22" s="87">
        <f t="shared" si="7"/>
        <v>192.10485124184393</v>
      </c>
      <c r="AH22" s="87">
        <f t="shared" si="7"/>
        <v>190.14000226498274</v>
      </c>
      <c r="AI22" s="87">
        <f t="shared" si="7"/>
        <v>188.21212131518763</v>
      </c>
      <c r="AJ22" s="87">
        <f t="shared" si="7"/>
        <v>185.9632211561032</v>
      </c>
      <c r="AK22" s="87">
        <f t="shared" si="7"/>
        <v>183.80368924906156</v>
      </c>
      <c r="AL22" s="87">
        <f t="shared" si="7"/>
        <v>181.94757817639854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147.74781331351451</v>
      </c>
      <c r="N23" s="11">
        <v>159.77446263850854</v>
      </c>
      <c r="O23" s="11">
        <v>162.26529405268232</v>
      </c>
      <c r="P23" s="11">
        <v>158.86120313715941</v>
      </c>
      <c r="Q23" s="11">
        <v>165.3460114193079</v>
      </c>
      <c r="R23" s="11">
        <v>172.76022276603067</v>
      </c>
      <c r="S23" s="11">
        <v>167.75574618034216</v>
      </c>
      <c r="T23" s="11">
        <v>174.79756072294668</v>
      </c>
      <c r="U23" s="11">
        <v>175.2034085322129</v>
      </c>
      <c r="V23" s="11">
        <v>169.07101960036096</v>
      </c>
      <c r="W23" s="11">
        <v>176.29493090437899</v>
      </c>
      <c r="X23" s="11">
        <v>164.1759475987252</v>
      </c>
      <c r="Y23" s="11">
        <v>164.314347246133</v>
      </c>
      <c r="Z23" s="11">
        <v>164.3535662219615</v>
      </c>
      <c r="AA23" s="11">
        <v>164.42793687818886</v>
      </c>
      <c r="AB23" s="11">
        <v>164.18836055172079</v>
      </c>
      <c r="AC23" s="11">
        <v>163.75420643584445</v>
      </c>
      <c r="AD23" s="11">
        <v>163.15315397278812</v>
      </c>
      <c r="AE23" s="11">
        <v>162.45795098949927</v>
      </c>
      <c r="AF23" s="11">
        <v>161.75767378593508</v>
      </c>
      <c r="AG23" s="11">
        <v>161.12266688631743</v>
      </c>
      <c r="AH23" s="11">
        <v>160.45054724617648</v>
      </c>
      <c r="AI23" s="11">
        <v>159.68105168474224</v>
      </c>
      <c r="AJ23" s="11">
        <v>158.88318934422787</v>
      </c>
      <c r="AK23" s="11">
        <v>157.9941030460231</v>
      </c>
      <c r="AL23" s="11">
        <v>156.98165131280132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42.134816009209594</v>
      </c>
      <c r="N24" s="11">
        <v>40.905737126866512</v>
      </c>
      <c r="O24" s="11">
        <v>39.722195853351927</v>
      </c>
      <c r="P24" s="11">
        <v>40.398258279307299</v>
      </c>
      <c r="Q24" s="11">
        <v>41.1703083072466</v>
      </c>
      <c r="R24" s="11">
        <v>39.299164972254204</v>
      </c>
      <c r="S24" s="11">
        <v>37.530910079893097</v>
      </c>
      <c r="T24" s="11">
        <v>40.435795038153231</v>
      </c>
      <c r="U24" s="11">
        <v>40.805734378034877</v>
      </c>
      <c r="V24" s="11">
        <v>35.444444064545948</v>
      </c>
      <c r="W24" s="11">
        <v>34.560532458272817</v>
      </c>
      <c r="X24" s="11">
        <v>38.394566115131383</v>
      </c>
      <c r="Y24" s="11">
        <v>38.046791093677768</v>
      </c>
      <c r="Z24" s="11">
        <v>37.569401782781476</v>
      </c>
      <c r="AA24" s="11">
        <v>37.070080249339043</v>
      </c>
      <c r="AB24" s="11">
        <v>36.368531456336378</v>
      </c>
      <c r="AC24" s="11">
        <v>35.355087993424839</v>
      </c>
      <c r="AD24" s="11">
        <v>34.412092484313582</v>
      </c>
      <c r="AE24" s="11">
        <v>33.338024190540445</v>
      </c>
      <c r="AF24" s="11">
        <v>32.170730894711035</v>
      </c>
      <c r="AG24" s="11">
        <v>30.982184355526506</v>
      </c>
      <c r="AH24" s="11">
        <v>29.689455018806253</v>
      </c>
      <c r="AI24" s="11">
        <v>28.531069630445376</v>
      </c>
      <c r="AJ24" s="11">
        <v>27.080031811875319</v>
      </c>
      <c r="AK24" s="11">
        <v>25.80958620303846</v>
      </c>
      <c r="AL24" s="11">
        <v>24.965926863597208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175.1317473835764</v>
      </c>
      <c r="N26" s="87">
        <f>SUM(N27:N30)</f>
        <v>169.66045097986162</v>
      </c>
      <c r="O26" s="87">
        <f t="shared" ref="O26:AL26" si="9">SUM(O27:O30)</f>
        <v>170.28375286811865</v>
      </c>
      <c r="P26" s="87">
        <f t="shared" si="9"/>
        <v>173.56610904355642</v>
      </c>
      <c r="Q26" s="87">
        <f t="shared" si="9"/>
        <v>181.53929221669847</v>
      </c>
      <c r="R26" s="87">
        <f>SUM(R27:R30)</f>
        <v>187.00541064747705</v>
      </c>
      <c r="S26" s="87">
        <f t="shared" si="9"/>
        <v>169.71589810548653</v>
      </c>
      <c r="T26" s="87">
        <f t="shared" si="9"/>
        <v>174.12603408273083</v>
      </c>
      <c r="U26" s="87">
        <f t="shared" si="9"/>
        <v>179.41879222296478</v>
      </c>
      <c r="V26" s="87">
        <f t="shared" si="9"/>
        <v>191.42723801791206</v>
      </c>
      <c r="W26" s="87">
        <f t="shared" si="9"/>
        <v>163.33211238832959</v>
      </c>
      <c r="X26" s="87">
        <f t="shared" si="9"/>
        <v>166.03370814113924</v>
      </c>
      <c r="Y26" s="87">
        <f t="shared" si="9"/>
        <v>165.24005703142694</v>
      </c>
      <c r="Z26" s="87">
        <f t="shared" si="9"/>
        <v>164.19447185399454</v>
      </c>
      <c r="AA26" s="87">
        <f t="shared" si="9"/>
        <v>163.31932791319576</v>
      </c>
      <c r="AB26" s="87">
        <f t="shared" si="9"/>
        <v>162.25799368541186</v>
      </c>
      <c r="AC26" s="87">
        <f t="shared" si="9"/>
        <v>161.1758314242069</v>
      </c>
      <c r="AD26" s="87">
        <f t="shared" si="9"/>
        <v>160.05618915803987</v>
      </c>
      <c r="AE26" s="87">
        <f t="shared" si="9"/>
        <v>158.986702897143</v>
      </c>
      <c r="AF26" s="87">
        <f t="shared" si="9"/>
        <v>157.89149153029558</v>
      </c>
      <c r="AG26" s="87">
        <f t="shared" si="9"/>
        <v>156.86529958850232</v>
      </c>
      <c r="AH26" s="87">
        <f t="shared" si="9"/>
        <v>155.80757063641809</v>
      </c>
      <c r="AI26" s="87">
        <f t="shared" si="9"/>
        <v>154.78061242335014</v>
      </c>
      <c r="AJ26" s="87">
        <f t="shared" si="9"/>
        <v>153.76222406011158</v>
      </c>
      <c r="AK26" s="87">
        <f t="shared" si="9"/>
        <v>152.73317132010931</v>
      </c>
      <c r="AL26" s="87">
        <f t="shared" si="9"/>
        <v>151.68696713565697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14.610968572014313</v>
      </c>
      <c r="N27" s="11">
        <v>12.374298932082434</v>
      </c>
      <c r="O27" s="11">
        <v>14.905568065336883</v>
      </c>
      <c r="P27" s="11">
        <v>12.038401545397905</v>
      </c>
      <c r="Q27" s="11">
        <v>12.666850229236983</v>
      </c>
      <c r="R27" s="11">
        <v>15.633452399827814</v>
      </c>
      <c r="S27" s="11">
        <v>12.756338827119626</v>
      </c>
      <c r="T27" s="11">
        <v>11.69776695252583</v>
      </c>
      <c r="U27" s="11">
        <v>14.218841907376772</v>
      </c>
      <c r="V27" s="11">
        <v>13.860322645639624</v>
      </c>
      <c r="W27" s="11">
        <v>11.649214200970073</v>
      </c>
      <c r="X27" s="11">
        <v>11.439022513519092</v>
      </c>
      <c r="Y27" s="11">
        <v>11.535893749603114</v>
      </c>
      <c r="Z27" s="11">
        <v>11.726817500233775</v>
      </c>
      <c r="AA27" s="11">
        <v>11.936582453063094</v>
      </c>
      <c r="AB27" s="11">
        <v>12.087357465985662</v>
      </c>
      <c r="AC27" s="11">
        <v>12.221985295363396</v>
      </c>
      <c r="AD27" s="11">
        <v>12.358666192978552</v>
      </c>
      <c r="AE27" s="11">
        <v>12.486764493950107</v>
      </c>
      <c r="AF27" s="11">
        <v>12.615290003876893</v>
      </c>
      <c r="AG27" s="11">
        <v>12.745296797169056</v>
      </c>
      <c r="AH27" s="11">
        <v>12.876801042444971</v>
      </c>
      <c r="AI27" s="11">
        <v>13.003021780492306</v>
      </c>
      <c r="AJ27" s="11">
        <v>13.131170194848856</v>
      </c>
      <c r="AK27" s="11">
        <v>13.256698484081769</v>
      </c>
      <c r="AL27" s="11">
        <v>13.377495045573635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70.481977198319385</v>
      </c>
      <c r="N28" s="11">
        <v>74.318730569297514</v>
      </c>
      <c r="O28" s="11">
        <v>70.280722552666205</v>
      </c>
      <c r="P28" s="11">
        <v>74.95558040588449</v>
      </c>
      <c r="Q28" s="11">
        <v>79.870233925255434</v>
      </c>
      <c r="R28" s="11">
        <v>82.603521847802156</v>
      </c>
      <c r="S28" s="11">
        <v>75.839359086684908</v>
      </c>
      <c r="T28" s="11">
        <v>75.841551682589909</v>
      </c>
      <c r="U28" s="11">
        <v>77.75512248598929</v>
      </c>
      <c r="V28" s="11">
        <v>84.624727793848237</v>
      </c>
      <c r="W28" s="11">
        <v>70.03056740270614</v>
      </c>
      <c r="X28" s="11">
        <v>70.046047613828335</v>
      </c>
      <c r="Y28" s="11">
        <v>69.730446305352459</v>
      </c>
      <c r="Z28" s="11">
        <v>69.442223309555558</v>
      </c>
      <c r="AA28" s="11">
        <v>69.169036682096717</v>
      </c>
      <c r="AB28" s="11">
        <v>68.762726563361895</v>
      </c>
      <c r="AC28" s="11">
        <v>68.333539818957249</v>
      </c>
      <c r="AD28" s="11">
        <v>67.863917174318175</v>
      </c>
      <c r="AE28" s="11">
        <v>67.371882153556058</v>
      </c>
      <c r="AF28" s="11">
        <v>66.873483600110504</v>
      </c>
      <c r="AG28" s="11">
        <v>66.435776825205807</v>
      </c>
      <c r="AH28" s="11">
        <v>65.995128245960061</v>
      </c>
      <c r="AI28" s="11">
        <v>65.585081124014678</v>
      </c>
      <c r="AJ28" s="11">
        <v>65.159775343910454</v>
      </c>
      <c r="AK28" s="11">
        <v>64.718146132068767</v>
      </c>
      <c r="AL28" s="11">
        <v>64.259822470670713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60.256832479916241</v>
      </c>
      <c r="N29" s="11">
        <v>54.837109547508703</v>
      </c>
      <c r="O29" s="11">
        <v>53.943011064448868</v>
      </c>
      <c r="P29" s="11">
        <v>55.757128265240773</v>
      </c>
      <c r="Q29" s="11">
        <v>55.861809004909937</v>
      </c>
      <c r="R29" s="11">
        <v>56.899438998929455</v>
      </c>
      <c r="S29" s="11">
        <v>49.688807683605781</v>
      </c>
      <c r="T29" s="11">
        <v>53.251698538535436</v>
      </c>
      <c r="U29" s="11">
        <v>58.237731396714643</v>
      </c>
      <c r="V29" s="11">
        <v>64.675061016869549</v>
      </c>
      <c r="W29" s="11">
        <v>53.375525984465952</v>
      </c>
      <c r="X29" s="11">
        <v>56.7005928755272</v>
      </c>
      <c r="Y29" s="11">
        <v>56.129816594320246</v>
      </c>
      <c r="Z29" s="11">
        <v>55.424622451508938</v>
      </c>
      <c r="AA29" s="11">
        <v>54.852861916839082</v>
      </c>
      <c r="AB29" s="11">
        <v>54.278415085428627</v>
      </c>
      <c r="AC29" s="11">
        <v>53.635656102790605</v>
      </c>
      <c r="AD29" s="11">
        <v>52.983601484301722</v>
      </c>
      <c r="AE29" s="11">
        <v>52.386547561422432</v>
      </c>
      <c r="AF29" s="11">
        <v>51.758449644340509</v>
      </c>
      <c r="AG29" s="11">
        <v>51.123775553029262</v>
      </c>
      <c r="AH29" s="11">
        <v>50.471324791546984</v>
      </c>
      <c r="AI29" s="11">
        <v>49.829277541359033</v>
      </c>
      <c r="AJ29" s="11">
        <v>49.203824117565027</v>
      </c>
      <c r="AK29" s="11">
        <v>48.563112877199572</v>
      </c>
      <c r="AL29" s="11">
        <v>47.913026188349534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29.781969133326484</v>
      </c>
      <c r="N30" s="11">
        <v>28.130311930972962</v>
      </c>
      <c r="O30" s="11">
        <v>31.154451185666677</v>
      </c>
      <c r="P30" s="11">
        <v>30.81499882703325</v>
      </c>
      <c r="Q30" s="11">
        <v>33.140399057296115</v>
      </c>
      <c r="R30" s="11">
        <v>31.868997400917642</v>
      </c>
      <c r="S30" s="11">
        <v>31.4313925080762</v>
      </c>
      <c r="T30" s="11">
        <v>33.335016909079641</v>
      </c>
      <c r="U30" s="11">
        <v>29.207096432884072</v>
      </c>
      <c r="V30" s="11">
        <v>28.267126561554651</v>
      </c>
      <c r="W30" s="11">
        <v>28.276804800187421</v>
      </c>
      <c r="X30" s="11">
        <v>27.848045138264624</v>
      </c>
      <c r="Y30" s="11">
        <v>27.843900382151094</v>
      </c>
      <c r="Z30" s="11">
        <v>27.600808592696268</v>
      </c>
      <c r="AA30" s="11">
        <v>27.360846861196869</v>
      </c>
      <c r="AB30" s="11">
        <v>27.129494570635675</v>
      </c>
      <c r="AC30" s="11">
        <v>26.984650207095655</v>
      </c>
      <c r="AD30" s="11">
        <v>26.850004306441441</v>
      </c>
      <c r="AE30" s="11">
        <v>26.741508688214434</v>
      </c>
      <c r="AF30" s="11">
        <v>26.644268281967655</v>
      </c>
      <c r="AG30" s="11">
        <v>26.560450413098206</v>
      </c>
      <c r="AH30" s="11">
        <v>26.464316556466098</v>
      </c>
      <c r="AI30" s="11">
        <v>26.363231977484133</v>
      </c>
      <c r="AJ30" s="11">
        <v>26.26745440378723</v>
      </c>
      <c r="AK30" s="11">
        <v>26.195213826759193</v>
      </c>
      <c r="AL30" s="11">
        <v>26.136623431063093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159.43870935087872</v>
      </c>
      <c r="N32" s="87">
        <f t="shared" si="10"/>
        <v>157.85059004244479</v>
      </c>
      <c r="O32" s="87">
        <f t="shared" si="10"/>
        <v>158.49625123436078</v>
      </c>
      <c r="P32" s="87">
        <f t="shared" si="10"/>
        <v>159.5524409285637</v>
      </c>
      <c r="Q32" s="87">
        <f t="shared" si="10"/>
        <v>165.68140901018228</v>
      </c>
      <c r="R32" s="87">
        <f t="shared" si="10"/>
        <v>168.16143667460381</v>
      </c>
      <c r="S32" s="87">
        <f t="shared" si="10"/>
        <v>181.20640763385251</v>
      </c>
      <c r="T32" s="87">
        <f t="shared" si="10"/>
        <v>182.04069023414698</v>
      </c>
      <c r="U32" s="87">
        <f t="shared" si="10"/>
        <v>175.11283648255989</v>
      </c>
      <c r="V32" s="87">
        <f t="shared" si="10"/>
        <v>174.89438978147223</v>
      </c>
      <c r="W32" s="87">
        <f t="shared" si="10"/>
        <v>167.62576803604182</v>
      </c>
      <c r="X32" s="87">
        <f t="shared" si="10"/>
        <v>172.50764628651135</v>
      </c>
      <c r="Y32" s="87">
        <f t="shared" si="10"/>
        <v>174.08772436497642</v>
      </c>
      <c r="Z32" s="87">
        <f t="shared" si="10"/>
        <v>175.8864537009463</v>
      </c>
      <c r="AA32" s="87">
        <f t="shared" si="10"/>
        <v>177.85417504084947</v>
      </c>
      <c r="AB32" s="87">
        <f t="shared" si="10"/>
        <v>179.54788679819853</v>
      </c>
      <c r="AC32" s="87">
        <f t="shared" si="10"/>
        <v>181.11220687557963</v>
      </c>
      <c r="AD32" s="87">
        <f t="shared" si="10"/>
        <v>182.64286954414368</v>
      </c>
      <c r="AE32" s="87">
        <f t="shared" ref="AE32" si="11">SUM(AE33:AE35)</f>
        <v>184.26762507615118</v>
      </c>
      <c r="AF32" s="87">
        <f t="shared" ref="AF32" si="12">SUM(AF33:AF35)</f>
        <v>185.84755852186572</v>
      </c>
      <c r="AG32" s="87">
        <f t="shared" ref="AG32" si="13">SUM(AG33:AG35)</f>
        <v>187.43319455704935</v>
      </c>
      <c r="AH32" s="87">
        <f t="shared" ref="AH32" si="14">SUM(AH33:AH35)</f>
        <v>189.07002950541087</v>
      </c>
      <c r="AI32" s="87">
        <f t="shared" ref="AI32" si="15">SUM(AI33:AI35)</f>
        <v>190.67443410937886</v>
      </c>
      <c r="AJ32" s="87">
        <f t="shared" ref="AJ32" si="16">SUM(AJ33:AJ35)</f>
        <v>192.36891061065225</v>
      </c>
      <c r="AK32" s="87">
        <f t="shared" ref="AK32" si="17">SUM(AK33:AK35)</f>
        <v>194.10408645822062</v>
      </c>
      <c r="AL32" s="87">
        <f t="shared" ref="AL32" si="18">SUM(AL33:AL35)</f>
        <v>195.78868408921872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127.3147917281628</v>
      </c>
      <c r="N33" s="11">
        <v>121.50359055417066</v>
      </c>
      <c r="O33" s="11">
        <v>124.09107424244148</v>
      </c>
      <c r="P33" s="11">
        <v>124.71593639433512</v>
      </c>
      <c r="Q33" s="11">
        <v>132.19763877616836</v>
      </c>
      <c r="R33" s="11">
        <v>128.76241342771939</v>
      </c>
      <c r="S33" s="11">
        <v>141.40483809041794</v>
      </c>
      <c r="T33" s="11">
        <v>142.55541558196316</v>
      </c>
      <c r="U33" s="11">
        <v>137.98217759075831</v>
      </c>
      <c r="V33" s="11">
        <v>137.3133720560013</v>
      </c>
      <c r="W33" s="11">
        <v>132.87245474046961</v>
      </c>
      <c r="X33" s="11">
        <v>138.06504644610371</v>
      </c>
      <c r="Y33" s="11">
        <v>139.53958434226342</v>
      </c>
      <c r="Z33" s="11">
        <v>141.19456998265471</v>
      </c>
      <c r="AA33" s="11">
        <v>142.97371768830979</v>
      </c>
      <c r="AB33" s="11">
        <v>144.50754971539004</v>
      </c>
      <c r="AC33" s="11">
        <v>145.94437928468562</v>
      </c>
      <c r="AD33" s="11">
        <v>147.35312837620427</v>
      </c>
      <c r="AE33" s="11">
        <v>148.87798148388072</v>
      </c>
      <c r="AF33" s="11">
        <v>150.35837075095651</v>
      </c>
      <c r="AG33" s="11">
        <v>151.84161256684899</v>
      </c>
      <c r="AH33" s="11">
        <v>153.36041040626168</v>
      </c>
      <c r="AI33" s="11">
        <v>154.85046506968865</v>
      </c>
      <c r="AJ33" s="11">
        <v>156.44108897777144</v>
      </c>
      <c r="AK33" s="11">
        <v>158.04524206561089</v>
      </c>
      <c r="AL33" s="11">
        <v>159.5835416397299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29.791259021986271</v>
      </c>
      <c r="N34" s="11">
        <v>34.654450575538689</v>
      </c>
      <c r="O34" s="11">
        <v>32.672424026026192</v>
      </c>
      <c r="P34" s="11">
        <v>33.278982638037235</v>
      </c>
      <c r="Q34" s="11">
        <v>31.700248376509055</v>
      </c>
      <c r="R34" s="11">
        <v>37.802675228286056</v>
      </c>
      <c r="S34" s="11">
        <v>38.428969861534384</v>
      </c>
      <c r="T34" s="11">
        <v>38.002574118485818</v>
      </c>
      <c r="U34" s="11">
        <v>35.50172445989481</v>
      </c>
      <c r="V34" s="11">
        <v>36.158254348237037</v>
      </c>
      <c r="W34" s="11">
        <v>32.988591510431569</v>
      </c>
      <c r="X34" s="11">
        <v>33.043579689816255</v>
      </c>
      <c r="Y34" s="11">
        <v>33.13134949621449</v>
      </c>
      <c r="Z34" s="11">
        <v>33.257373186116816</v>
      </c>
      <c r="AA34" s="11">
        <v>33.426621424800302</v>
      </c>
      <c r="AB34" s="11">
        <v>33.566810793759579</v>
      </c>
      <c r="AC34" s="11">
        <v>33.678376993713435</v>
      </c>
      <c r="AD34" s="11">
        <v>33.784843224988059</v>
      </c>
      <c r="AE34" s="11">
        <v>33.872111502707746</v>
      </c>
      <c r="AF34" s="11">
        <v>33.953432049456104</v>
      </c>
      <c r="AG34" s="11">
        <v>34.041085074296603</v>
      </c>
      <c r="AH34" s="11">
        <v>34.144771429689264</v>
      </c>
      <c r="AI34" s="11">
        <v>34.246926729179592</v>
      </c>
      <c r="AJ34" s="11">
        <v>34.333432507403323</v>
      </c>
      <c r="AK34" s="11">
        <v>34.452350356612705</v>
      </c>
      <c r="AL34" s="11">
        <v>34.581780232515825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2.3326586007296313</v>
      </c>
      <c r="N35" s="11">
        <v>1.692548912735456</v>
      </c>
      <c r="O35" s="11">
        <v>1.73275296589311</v>
      </c>
      <c r="P35" s="11">
        <v>1.5575218961913255</v>
      </c>
      <c r="Q35" s="11">
        <v>1.7835218575048573</v>
      </c>
      <c r="R35" s="11">
        <v>1.5963480185983547</v>
      </c>
      <c r="S35" s="11">
        <v>1.3725996819001776</v>
      </c>
      <c r="T35" s="11">
        <v>1.4827005336980004</v>
      </c>
      <c r="U35" s="11">
        <v>1.6289344319067678</v>
      </c>
      <c r="V35" s="11">
        <v>1.4227633772338655</v>
      </c>
      <c r="W35" s="11">
        <v>1.7647217851406292</v>
      </c>
      <c r="X35" s="11">
        <v>1.3990201505913957</v>
      </c>
      <c r="Y35" s="11">
        <v>1.4167905264985101</v>
      </c>
      <c r="Z35" s="11">
        <v>1.4345105321747813</v>
      </c>
      <c r="AA35" s="11">
        <v>1.4538359277393831</v>
      </c>
      <c r="AB35" s="11">
        <v>1.4735262890489211</v>
      </c>
      <c r="AC35" s="11">
        <v>1.489450597180568</v>
      </c>
      <c r="AD35" s="11">
        <v>1.5048979429513427</v>
      </c>
      <c r="AE35" s="11">
        <v>1.51753208956272</v>
      </c>
      <c r="AF35" s="11">
        <v>1.5357557214531103</v>
      </c>
      <c r="AG35" s="11">
        <v>1.5504969159037389</v>
      </c>
      <c r="AH35" s="11">
        <v>1.5648476694599289</v>
      </c>
      <c r="AI35" s="11">
        <v>1.5770423105106313</v>
      </c>
      <c r="AJ35" s="11">
        <v>1.5943891254774698</v>
      </c>
      <c r="AK35" s="11">
        <v>1.606494035997025</v>
      </c>
      <c r="AL35" s="11">
        <v>1.6233622169730049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121.49821068905482</v>
      </c>
      <c r="N37" s="87">
        <f t="shared" ref="N37:AL37" si="19">SUM(N38:N39)</f>
        <v>129.49294121737682</v>
      </c>
      <c r="O37" s="87">
        <f t="shared" si="19"/>
        <v>135.75452983091387</v>
      </c>
      <c r="P37" s="87">
        <f t="shared" si="19"/>
        <v>133.51116352622893</v>
      </c>
      <c r="Q37" s="87">
        <f t="shared" si="19"/>
        <v>142.47287529426777</v>
      </c>
      <c r="R37" s="87">
        <f t="shared" si="19"/>
        <v>137.08357032807388</v>
      </c>
      <c r="S37" s="87">
        <f t="shared" si="19"/>
        <v>134.49490586829668</v>
      </c>
      <c r="T37" s="87">
        <f t="shared" si="19"/>
        <v>139.77538580848787</v>
      </c>
      <c r="U37" s="87">
        <f t="shared" si="19"/>
        <v>138.07591632220314</v>
      </c>
      <c r="V37" s="87">
        <f t="shared" si="19"/>
        <v>133.5774524204852</v>
      </c>
      <c r="W37" s="87">
        <f t="shared" si="19"/>
        <v>132.10422626082709</v>
      </c>
      <c r="X37" s="87">
        <f t="shared" si="19"/>
        <v>133.07678867445037</v>
      </c>
      <c r="Y37" s="87">
        <f t="shared" si="19"/>
        <v>133.64916904803516</v>
      </c>
      <c r="Z37" s="87">
        <f t="shared" si="19"/>
        <v>134.28712189126088</v>
      </c>
      <c r="AA37" s="87">
        <f t="shared" si="19"/>
        <v>134.95824929413462</v>
      </c>
      <c r="AB37" s="87">
        <f t="shared" si="19"/>
        <v>135.30790255753277</v>
      </c>
      <c r="AC37" s="87">
        <f t="shared" si="19"/>
        <v>135.55600504059851</v>
      </c>
      <c r="AD37" s="87">
        <f t="shared" si="19"/>
        <v>135.77009884477712</v>
      </c>
      <c r="AE37" s="87">
        <f t="shared" si="19"/>
        <v>135.95724398167454</v>
      </c>
      <c r="AF37" s="87">
        <f t="shared" si="19"/>
        <v>136.15485802454754</v>
      </c>
      <c r="AG37" s="87">
        <f t="shared" si="19"/>
        <v>136.37266066737379</v>
      </c>
      <c r="AH37" s="87">
        <f t="shared" si="19"/>
        <v>136.68368599066761</v>
      </c>
      <c r="AI37" s="87">
        <f t="shared" si="19"/>
        <v>136.97687933886957</v>
      </c>
      <c r="AJ37" s="87">
        <f t="shared" si="19"/>
        <v>137.28749993019153</v>
      </c>
      <c r="AK37" s="87">
        <f t="shared" si="19"/>
        <v>137.53724348765169</v>
      </c>
      <c r="AL37" s="87">
        <f t="shared" si="19"/>
        <v>137.69732773368864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95.208671029593091</v>
      </c>
      <c r="N38" s="11">
        <v>101.51340794794604</v>
      </c>
      <c r="O38" s="11">
        <v>106.97644988726015</v>
      </c>
      <c r="P38" s="11">
        <v>104.62473503816422</v>
      </c>
      <c r="Q38" s="11">
        <v>114.13057130454858</v>
      </c>
      <c r="R38" s="11">
        <v>106.03309779114257</v>
      </c>
      <c r="S38" s="11">
        <v>103.8371349413691</v>
      </c>
      <c r="T38" s="11">
        <v>106.00513298529718</v>
      </c>
      <c r="U38" s="11">
        <v>102.11674513194514</v>
      </c>
      <c r="V38" s="11">
        <v>99.352008129088176</v>
      </c>
      <c r="W38" s="11">
        <v>97.029890430374451</v>
      </c>
      <c r="X38" s="11">
        <v>90.443285438644565</v>
      </c>
      <c r="Y38" s="11">
        <v>90.151691252479566</v>
      </c>
      <c r="Z38" s="11">
        <v>89.999898108147292</v>
      </c>
      <c r="AA38" s="11">
        <v>89.887626942806151</v>
      </c>
      <c r="AB38" s="11">
        <v>89.533836381990398</v>
      </c>
      <c r="AC38" s="11">
        <v>89.108112658131475</v>
      </c>
      <c r="AD38" s="11">
        <v>88.631381494916127</v>
      </c>
      <c r="AE38" s="11">
        <v>88.116096318369969</v>
      </c>
      <c r="AF38" s="11">
        <v>87.597574545510412</v>
      </c>
      <c r="AG38" s="11">
        <v>87.081407957696428</v>
      </c>
      <c r="AH38" s="11">
        <v>86.685313242259994</v>
      </c>
      <c r="AI38" s="11">
        <v>86.284221061626525</v>
      </c>
      <c r="AJ38" s="11">
        <v>85.868791219954019</v>
      </c>
      <c r="AK38" s="11">
        <v>85.389854556099863</v>
      </c>
      <c r="AL38" s="11">
        <v>84.81407391797498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26.289539659461727</v>
      </c>
      <c r="N39" s="11">
        <v>27.979533269430789</v>
      </c>
      <c r="O39" s="11">
        <v>28.778079943653733</v>
      </c>
      <c r="P39" s="11">
        <v>28.88642848806472</v>
      </c>
      <c r="Q39" s="11">
        <v>28.342303989719188</v>
      </c>
      <c r="R39" s="11">
        <v>31.05047253693132</v>
      </c>
      <c r="S39" s="11">
        <v>30.657770926927572</v>
      </c>
      <c r="T39" s="11">
        <v>33.770252823190695</v>
      </c>
      <c r="U39" s="11">
        <v>35.959171190257997</v>
      </c>
      <c r="V39" s="11">
        <v>34.225444291397011</v>
      </c>
      <c r="W39" s="11">
        <v>35.074335830452625</v>
      </c>
      <c r="X39" s="11">
        <v>42.633503235805819</v>
      </c>
      <c r="Y39" s="11">
        <v>43.497477795555589</v>
      </c>
      <c r="Z39" s="11">
        <v>44.287223783113589</v>
      </c>
      <c r="AA39" s="11">
        <v>45.070622351328474</v>
      </c>
      <c r="AB39" s="11">
        <v>45.774066175542366</v>
      </c>
      <c r="AC39" s="11">
        <v>46.447892382467018</v>
      </c>
      <c r="AD39" s="11">
        <v>47.13871734986099</v>
      </c>
      <c r="AE39" s="11">
        <v>47.841147663304554</v>
      </c>
      <c r="AF39" s="11">
        <v>48.557283479037125</v>
      </c>
      <c r="AG39" s="11">
        <v>49.291252709677366</v>
      </c>
      <c r="AH39" s="11">
        <v>49.998372748407618</v>
      </c>
      <c r="AI39" s="11">
        <v>50.692658277243034</v>
      </c>
      <c r="AJ39" s="11">
        <v>51.418708710237496</v>
      </c>
      <c r="AK39" s="11">
        <v>52.147388931551831</v>
      </c>
      <c r="AL39" s="11">
        <v>52.883253815713658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121.35101244910047</v>
      </c>
      <c r="N41" s="87">
        <f t="shared" ref="N41" si="20">SUM(N42:N43)</f>
        <v>118.3226985974953</v>
      </c>
      <c r="O41" s="87">
        <f t="shared" ref="O41" si="21">SUM(O42:O43)</f>
        <v>123.72725645916572</v>
      </c>
      <c r="P41" s="87">
        <f t="shared" ref="P41" si="22">SUM(P42:P43)</f>
        <v>122.55338331425574</v>
      </c>
      <c r="Q41" s="87">
        <f t="shared" ref="Q41" si="23">SUM(Q42:Q43)</f>
        <v>131.3938917894842</v>
      </c>
      <c r="R41" s="87">
        <f t="shared" ref="R41" si="24">SUM(R42:R43)</f>
        <v>139.23716899664197</v>
      </c>
      <c r="S41" s="87">
        <f t="shared" ref="S41" si="25">SUM(S42:S43)</f>
        <v>138.34032622301174</v>
      </c>
      <c r="T41" s="87">
        <f t="shared" ref="T41" si="26">SUM(T42:T43)</f>
        <v>136.36515578640416</v>
      </c>
      <c r="U41" s="87">
        <f t="shared" ref="U41" si="27">SUM(U42:U43)</f>
        <v>140.16969335829356</v>
      </c>
      <c r="V41" s="87">
        <f t="shared" ref="V41" si="28">SUM(V42:V43)</f>
        <v>144.26617653460465</v>
      </c>
      <c r="W41" s="87">
        <f t="shared" ref="W41" si="29">SUM(W42:W43)</f>
        <v>125.10571391412392</v>
      </c>
      <c r="X41" s="87">
        <f t="shared" ref="X41" si="30">SUM(X42:X43)</f>
        <v>141.55432367113366</v>
      </c>
      <c r="Y41" s="87">
        <f t="shared" ref="Y41" si="31">SUM(Y42:Y43)</f>
        <v>141.94312583822662</v>
      </c>
      <c r="Z41" s="87">
        <f t="shared" ref="Z41" si="32">SUM(Z42:Z43)</f>
        <v>142.42009962353788</v>
      </c>
      <c r="AA41" s="87">
        <f t="shared" ref="AA41" si="33">SUM(AA42:AA43)</f>
        <v>142.9543061064563</v>
      </c>
      <c r="AB41" s="87">
        <f t="shared" ref="AB41" si="34">SUM(AB42:AB43)</f>
        <v>143.13104106778695</v>
      </c>
      <c r="AC41" s="87">
        <f t="shared" ref="AC41" si="35">SUM(AC42:AC43)</f>
        <v>143.39474289268179</v>
      </c>
      <c r="AD41" s="87">
        <f t="shared" ref="AD41" si="36">SUM(AD42:AD43)</f>
        <v>143.57994043388089</v>
      </c>
      <c r="AE41" s="87">
        <f t="shared" ref="AE41" si="37">SUM(AE42:AE43)</f>
        <v>143.69522348737308</v>
      </c>
      <c r="AF41" s="87">
        <f t="shared" ref="AF41" si="38">SUM(AF42:AF43)</f>
        <v>143.74594450809317</v>
      </c>
      <c r="AG41" s="87">
        <f t="shared" ref="AG41" si="39">SUM(AG42:AG43)</f>
        <v>143.8427668248134</v>
      </c>
      <c r="AH41" s="87">
        <f t="shared" ref="AH41" si="40">SUM(AH42:AH43)</f>
        <v>143.86395862447267</v>
      </c>
      <c r="AI41" s="87">
        <f t="shared" ref="AI41" si="41">SUM(AI42:AI43)</f>
        <v>143.94065055608965</v>
      </c>
      <c r="AJ41" s="87">
        <f t="shared" ref="AJ41" si="42">SUM(AJ42:AJ43)</f>
        <v>143.99338250094121</v>
      </c>
      <c r="AK41" s="87">
        <f t="shared" ref="AK41" si="43">SUM(AK42:AK43)</f>
        <v>143.94301008491792</v>
      </c>
      <c r="AL41" s="87">
        <f t="shared" ref="AL41" si="44">SUM(AL42:AL43)</f>
        <v>143.84264083156469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58.015673829570545</v>
      </c>
      <c r="N42" s="11">
        <v>54.812797804765992</v>
      </c>
      <c r="O42" s="11">
        <v>55.715858059332646</v>
      </c>
      <c r="P42" s="11">
        <v>60.350351014693238</v>
      </c>
      <c r="Q42" s="11">
        <v>63.780201114787005</v>
      </c>
      <c r="R42" s="11">
        <v>64.558561655457552</v>
      </c>
      <c r="S42" s="11">
        <v>62.500143131215864</v>
      </c>
      <c r="T42" s="11">
        <v>63.298661350850345</v>
      </c>
      <c r="U42" s="11">
        <v>64.290094392012335</v>
      </c>
      <c r="V42" s="11">
        <v>62.473375588207453</v>
      </c>
      <c r="W42" s="11">
        <v>52.657702898153566</v>
      </c>
      <c r="X42" s="11">
        <v>63.797542364085437</v>
      </c>
      <c r="Y42" s="11">
        <v>63.974382647663354</v>
      </c>
      <c r="Z42" s="11">
        <v>64.079548759709169</v>
      </c>
      <c r="AA42" s="11">
        <v>64.189942607531478</v>
      </c>
      <c r="AB42" s="11">
        <v>64.050502888890108</v>
      </c>
      <c r="AC42" s="11">
        <v>64.105045582111757</v>
      </c>
      <c r="AD42" s="11">
        <v>64.117218947131974</v>
      </c>
      <c r="AE42" s="11">
        <v>64.074789328647327</v>
      </c>
      <c r="AF42" s="11">
        <v>63.989254202215307</v>
      </c>
      <c r="AG42" s="11">
        <v>63.925458729229668</v>
      </c>
      <c r="AH42" s="11">
        <v>63.81284597547549</v>
      </c>
      <c r="AI42" s="11">
        <v>63.7508966124038</v>
      </c>
      <c r="AJ42" s="11">
        <v>63.674113148116483</v>
      </c>
      <c r="AK42" s="11">
        <v>63.498668802162889</v>
      </c>
      <c r="AL42" s="11">
        <v>63.278153097288531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63.335338619529928</v>
      </c>
      <c r="N43" s="11">
        <v>63.509900792729312</v>
      </c>
      <c r="O43" s="11">
        <v>68.01139839983307</v>
      </c>
      <c r="P43" s="11">
        <v>62.203032299562508</v>
      </c>
      <c r="Q43" s="11">
        <v>67.613690674697182</v>
      </c>
      <c r="R43" s="11">
        <v>74.678607341184431</v>
      </c>
      <c r="S43" s="11">
        <v>75.840183091795865</v>
      </c>
      <c r="T43" s="11">
        <v>73.066494435553821</v>
      </c>
      <c r="U43" s="11">
        <v>75.879598966281222</v>
      </c>
      <c r="V43" s="11">
        <v>81.792800946397207</v>
      </c>
      <c r="W43" s="11">
        <v>72.448011015970366</v>
      </c>
      <c r="X43" s="11">
        <v>77.756781307048229</v>
      </c>
      <c r="Y43" s="11">
        <v>77.968743190563274</v>
      </c>
      <c r="Z43" s="11">
        <v>78.34055086382871</v>
      </c>
      <c r="AA43" s="11">
        <v>78.764363498924823</v>
      </c>
      <c r="AB43" s="11">
        <v>79.08053817889683</v>
      </c>
      <c r="AC43" s="11">
        <v>79.28969731057002</v>
      </c>
      <c r="AD43" s="11">
        <v>79.462721486748933</v>
      </c>
      <c r="AE43" s="11">
        <v>79.620434158725772</v>
      </c>
      <c r="AF43" s="11">
        <v>79.756690305877868</v>
      </c>
      <c r="AG43" s="11">
        <v>79.917308095583721</v>
      </c>
      <c r="AH43" s="11">
        <v>80.05111264899719</v>
      </c>
      <c r="AI43" s="11">
        <v>80.189753943685844</v>
      </c>
      <c r="AJ43" s="11">
        <v>80.319269352824719</v>
      </c>
      <c r="AK43" s="11">
        <v>80.444341282755019</v>
      </c>
      <c r="AL43" s="11">
        <v>80.564487734276156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182.85435181881067</v>
      </c>
      <c r="N45" s="87">
        <f t="shared" ref="N45" si="45">SUM(N46:N47)</f>
        <v>178.47561975064815</v>
      </c>
      <c r="O45" s="87">
        <f t="shared" ref="O45" si="46">SUM(O46:O47)</f>
        <v>181.54492721653594</v>
      </c>
      <c r="P45" s="87">
        <f t="shared" ref="P45" si="47">SUM(P46:P47)</f>
        <v>174.58381969767836</v>
      </c>
      <c r="Q45" s="87">
        <f t="shared" ref="Q45" si="48">SUM(Q46:Q47)</f>
        <v>184.91915985031096</v>
      </c>
      <c r="R45" s="87">
        <f t="shared" ref="R45" si="49">SUM(R46:R47)</f>
        <v>193.29846674916089</v>
      </c>
      <c r="S45" s="87">
        <f t="shared" ref="S45" si="50">SUM(S46:S47)</f>
        <v>190.94288518765592</v>
      </c>
      <c r="T45" s="87">
        <f t="shared" ref="T45" si="51">SUM(T46:T47)</f>
        <v>188.74960477909431</v>
      </c>
      <c r="U45" s="87">
        <f t="shared" ref="U45" si="52">SUM(U46:U47)</f>
        <v>193.85791939926278</v>
      </c>
      <c r="V45" s="87">
        <f t="shared" ref="V45" si="53">SUM(V46:V47)</f>
        <v>192.8276638459588</v>
      </c>
      <c r="W45" s="87">
        <f t="shared" ref="W45" si="54">SUM(W46:W47)</f>
        <v>172.46851838843742</v>
      </c>
      <c r="X45" s="87">
        <f t="shared" ref="X45" si="55">SUM(X46:X47)</f>
        <v>173.42772266655311</v>
      </c>
      <c r="Y45" s="87">
        <f t="shared" ref="Y45" si="56">SUM(Y46:Y47)</f>
        <v>173.59520488716271</v>
      </c>
      <c r="Z45" s="87">
        <f t="shared" ref="Z45" si="57">SUM(Z46:Z47)</f>
        <v>172.91172024173738</v>
      </c>
      <c r="AA45" s="87">
        <f t="shared" ref="AA45" si="58">SUM(AA46:AA47)</f>
        <v>172.16977071081064</v>
      </c>
      <c r="AB45" s="87">
        <f t="shared" ref="AB45" si="59">SUM(AB46:AB47)</f>
        <v>171.68388593452335</v>
      </c>
      <c r="AC45" s="87">
        <f t="shared" ref="AC45" si="60">SUM(AC46:AC47)</f>
        <v>170.93187047758673</v>
      </c>
      <c r="AD45" s="87">
        <f t="shared" ref="AD45" si="61">SUM(AD46:AD47)</f>
        <v>169.89424004940824</v>
      </c>
      <c r="AE45" s="87">
        <f t="shared" ref="AE45" si="62">SUM(AE46:AE47)</f>
        <v>168.97726021343081</v>
      </c>
      <c r="AF45" s="87">
        <f t="shared" ref="AF45" si="63">SUM(AF46:AF47)</f>
        <v>168.13421110854026</v>
      </c>
      <c r="AG45" s="87">
        <f t="shared" ref="AG45" si="64">SUM(AG46:AG47)</f>
        <v>167.41547047090188</v>
      </c>
      <c r="AH45" s="87">
        <f t="shared" ref="AH45" si="65">SUM(AH46:AH47)</f>
        <v>166.62739285348113</v>
      </c>
      <c r="AI45" s="87">
        <f t="shared" ref="AI45" si="66">SUM(AI46:AI47)</f>
        <v>165.93094675920293</v>
      </c>
      <c r="AJ45" s="87">
        <f t="shared" ref="AJ45" si="67">SUM(AJ46:AJ47)</f>
        <v>165.19737735026578</v>
      </c>
      <c r="AK45" s="87">
        <f t="shared" ref="AK45" si="68">SUM(AK46:AK47)</f>
        <v>164.44793164749203</v>
      </c>
      <c r="AL45" s="87">
        <f t="shared" ref="AL45" si="69">SUM(AL46:AL47)</f>
        <v>163.70149306399173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28.541278811130351</v>
      </c>
      <c r="N46" s="11">
        <v>28.352272721776032</v>
      </c>
      <c r="O46" s="11">
        <v>28.475836089414301</v>
      </c>
      <c r="P46" s="11">
        <v>28.933634693525313</v>
      </c>
      <c r="Q46" s="11">
        <v>32.447302862659811</v>
      </c>
      <c r="R46" s="11">
        <v>34.971900151447365</v>
      </c>
      <c r="S46" s="11">
        <v>34.132697670221589</v>
      </c>
      <c r="T46" s="11">
        <v>30.818753777233272</v>
      </c>
      <c r="U46" s="11">
        <v>32.152144125425231</v>
      </c>
      <c r="V46" s="11">
        <v>31.375854209207485</v>
      </c>
      <c r="W46" s="11">
        <v>27.445465274232749</v>
      </c>
      <c r="X46" s="11">
        <v>23.609927240316029</v>
      </c>
      <c r="Y46" s="11">
        <v>23.571597097101627</v>
      </c>
      <c r="Z46" s="11">
        <v>23.555256209600522</v>
      </c>
      <c r="AA46" s="11">
        <v>23.538709463830731</v>
      </c>
      <c r="AB46" s="11">
        <v>23.480885142428576</v>
      </c>
      <c r="AC46" s="11">
        <v>23.360717458182261</v>
      </c>
      <c r="AD46" s="11">
        <v>23.214577328573306</v>
      </c>
      <c r="AE46" s="11">
        <v>23.110671261830856</v>
      </c>
      <c r="AF46" s="11">
        <v>22.997761303737484</v>
      </c>
      <c r="AG46" s="11">
        <v>22.887108200591168</v>
      </c>
      <c r="AH46" s="11">
        <v>22.773125184608698</v>
      </c>
      <c r="AI46" s="11">
        <v>22.667530061747794</v>
      </c>
      <c r="AJ46" s="11">
        <v>22.564381440810909</v>
      </c>
      <c r="AK46" s="11">
        <v>22.46844456274172</v>
      </c>
      <c r="AL46" s="11">
        <v>22.369915544417388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154.31307300768032</v>
      </c>
      <c r="N47" s="11">
        <v>150.12334702887213</v>
      </c>
      <c r="O47" s="11">
        <v>153.06909112712165</v>
      </c>
      <c r="P47" s="11">
        <v>145.65018500415306</v>
      </c>
      <c r="Q47" s="11">
        <v>152.47185698765114</v>
      </c>
      <c r="R47" s="11">
        <v>158.32656659771354</v>
      </c>
      <c r="S47" s="11">
        <v>156.81018751743434</v>
      </c>
      <c r="T47" s="11">
        <v>157.93085100186104</v>
      </c>
      <c r="U47" s="11">
        <v>161.70577527383756</v>
      </c>
      <c r="V47" s="11">
        <v>161.45180963675131</v>
      </c>
      <c r="W47" s="11">
        <v>145.02305311420466</v>
      </c>
      <c r="X47" s="11">
        <v>149.81779542623707</v>
      </c>
      <c r="Y47" s="11">
        <v>150.02360779006108</v>
      </c>
      <c r="Z47" s="11">
        <v>149.35646403213687</v>
      </c>
      <c r="AA47" s="11">
        <v>148.6310612469799</v>
      </c>
      <c r="AB47" s="11">
        <v>148.20300079209477</v>
      </c>
      <c r="AC47" s="11">
        <v>147.57115301940448</v>
      </c>
      <c r="AD47" s="11">
        <v>146.67966272083493</v>
      </c>
      <c r="AE47" s="11">
        <v>145.86658895159997</v>
      </c>
      <c r="AF47" s="11">
        <v>145.13644980480277</v>
      </c>
      <c r="AG47" s="11">
        <v>144.52836227031071</v>
      </c>
      <c r="AH47" s="11">
        <v>143.85426766887244</v>
      </c>
      <c r="AI47" s="11">
        <v>143.26341669745514</v>
      </c>
      <c r="AJ47" s="11">
        <v>142.63299590945488</v>
      </c>
      <c r="AK47" s="11">
        <v>141.9794870847503</v>
      </c>
      <c r="AL47" s="11">
        <v>141.33157751957435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1523.1380000000006</v>
      </c>
      <c r="N49" s="87">
        <f t="shared" si="70"/>
        <v>1549.4120000000003</v>
      </c>
      <c r="O49" s="87">
        <f t="shared" si="70"/>
        <v>1570.7790000000005</v>
      </c>
      <c r="P49" s="87">
        <f t="shared" si="70"/>
        <v>1584.0429999999999</v>
      </c>
      <c r="Q49" s="87">
        <f t="shared" si="70"/>
        <v>1654.2609999999997</v>
      </c>
      <c r="R49" s="87">
        <f t="shared" si="70"/>
        <v>1681.7960000000012</v>
      </c>
      <c r="S49" s="87">
        <f t="shared" si="70"/>
        <v>1694.9949999999994</v>
      </c>
      <c r="T49" s="87">
        <f t="shared" si="70"/>
        <v>1732.1240000000005</v>
      </c>
      <c r="U49" s="87">
        <f t="shared" si="70"/>
        <v>1764.502</v>
      </c>
      <c r="V49" s="87">
        <f t="shared" si="70"/>
        <v>1779.3150000000005</v>
      </c>
      <c r="W49" s="87">
        <f t="shared" si="70"/>
        <v>1738.9649999999999</v>
      </c>
      <c r="X49" s="87">
        <f t="shared" si="70"/>
        <v>1749.6079999999997</v>
      </c>
      <c r="Y49" s="87">
        <f t="shared" si="70"/>
        <v>1758.743999999999</v>
      </c>
      <c r="Z49" s="87">
        <f t="shared" si="70"/>
        <v>1768.493999999999</v>
      </c>
      <c r="AA49" s="87">
        <f t="shared" si="70"/>
        <v>1779.6420000000001</v>
      </c>
      <c r="AB49" s="87">
        <f t="shared" si="70"/>
        <v>1788.1640000000002</v>
      </c>
      <c r="AC49" s="87">
        <f t="shared" si="70"/>
        <v>1795.3190000000002</v>
      </c>
      <c r="AD49" s="87">
        <f t="shared" si="70"/>
        <v>1801.7609999999986</v>
      </c>
      <c r="AE49" s="87">
        <f t="shared" ref="AE49:AL49" si="71">SUM(AE5,AE9,AE15,AE22,AE26,AE32,AE37,AE41,AE45)</f>
        <v>1808.1070000000002</v>
      </c>
      <c r="AF49" s="87">
        <f t="shared" si="71"/>
        <v>1814.4189999999992</v>
      </c>
      <c r="AG49" s="87">
        <f t="shared" si="71"/>
        <v>1821.4370000000006</v>
      </c>
      <c r="AH49" s="87">
        <f t="shared" si="71"/>
        <v>1828.2340000000002</v>
      </c>
      <c r="AI49" s="87">
        <f t="shared" si="71"/>
        <v>1835.0459999999994</v>
      </c>
      <c r="AJ49" s="87">
        <f t="shared" si="71"/>
        <v>1841.8870000000004</v>
      </c>
      <c r="AK49" s="87">
        <f t="shared" si="71"/>
        <v>1848.6450000000002</v>
      </c>
      <c r="AL49" s="87">
        <f t="shared" si="71"/>
        <v>1855.415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7.417927587023361E-2</v>
      </c>
      <c r="N52" s="337">
        <f t="shared" si="73"/>
        <v>8.1369127035248082E-2</v>
      </c>
      <c r="O52" s="337">
        <f t="shared" si="73"/>
        <v>8.2365091688004127E-2</v>
      </c>
      <c r="P52" s="337">
        <f t="shared" si="73"/>
        <v>8.4660285065899551E-2</v>
      </c>
      <c r="Q52" s="337">
        <f t="shared" si="73"/>
        <v>8.348110358065304E-2</v>
      </c>
      <c r="R52" s="337">
        <f t="shared" si="73"/>
        <v>8.455880991928573E-2</v>
      </c>
      <c r="S52" s="337">
        <f t="shared" si="73"/>
        <v>8.5879491439754208E-2</v>
      </c>
      <c r="T52" s="337">
        <f t="shared" si="73"/>
        <v>8.8612034789881181E-2</v>
      </c>
      <c r="U52" s="337">
        <f t="shared" si="73"/>
        <v>9.0170025462595685E-2</v>
      </c>
      <c r="V52" s="337">
        <f t="shared" si="73"/>
        <v>9.2100395597745285E-2</v>
      </c>
      <c r="W52" s="337">
        <f t="shared" si="73"/>
        <v>9.690811767905716E-2</v>
      </c>
      <c r="X52" s="337">
        <f t="shared" si="73"/>
        <v>9.3694828157859705E-2</v>
      </c>
      <c r="Y52" s="337">
        <f t="shared" si="73"/>
        <v>9.4455012817483405E-2</v>
      </c>
      <c r="Z52" s="337">
        <f t="shared" si="73"/>
        <v>9.5179807705818201E-2</v>
      </c>
      <c r="AA52" s="337">
        <f t="shared" si="73"/>
        <v>9.5907214732318918E-2</v>
      </c>
      <c r="AB52" s="337">
        <f t="shared" si="73"/>
        <v>9.6670626705914725E-2</v>
      </c>
      <c r="AC52" s="337">
        <f t="shared" si="73"/>
        <v>9.7434644972466705E-2</v>
      </c>
      <c r="AD52" s="337">
        <f t="shared" si="73"/>
        <v>9.8212411283509979E-2</v>
      </c>
      <c r="AE52" s="337">
        <f t="shared" ref="AE52:AL52" si="74">AE5/AE$49</f>
        <v>9.9020756890207243E-2</v>
      </c>
      <c r="AF52" s="337">
        <f t="shared" si="74"/>
        <v>9.9842978775838864E-2</v>
      </c>
      <c r="AG52" s="337">
        <f t="shared" si="74"/>
        <v>0.10068388933847788</v>
      </c>
      <c r="AH52" s="337">
        <f t="shared" si="74"/>
        <v>0.1015211485904926</v>
      </c>
      <c r="AI52" s="337">
        <f t="shared" si="74"/>
        <v>0.10234515908453808</v>
      </c>
      <c r="AJ52" s="337">
        <f t="shared" si="74"/>
        <v>0.10319479521108429</v>
      </c>
      <c r="AK52" s="337">
        <f t="shared" si="74"/>
        <v>0.10408790272712899</v>
      </c>
      <c r="AL52" s="337">
        <f t="shared" si="74"/>
        <v>0.10499091095845345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5.209438290899239E-2</v>
      </c>
      <c r="N53" s="336">
        <f t="shared" si="75"/>
        <v>5.7190276342077483E-2</v>
      </c>
      <c r="O53" s="336">
        <f t="shared" si="75"/>
        <v>5.7706179972739531E-2</v>
      </c>
      <c r="P53" s="336">
        <f t="shared" si="75"/>
        <v>5.9624517151237129E-2</v>
      </c>
      <c r="Q53" s="336">
        <f t="shared" si="75"/>
        <v>5.6316824125536048E-2</v>
      </c>
      <c r="R53" s="336">
        <f t="shared" si="75"/>
        <v>5.8918678545228718E-2</v>
      </c>
      <c r="S53" s="336">
        <f t="shared" si="75"/>
        <v>6.2180326921562883E-2</v>
      </c>
      <c r="T53" s="336">
        <f t="shared" si="75"/>
        <v>6.2704354337921903E-2</v>
      </c>
      <c r="U53" s="336">
        <f t="shared" si="75"/>
        <v>6.4803073326264213E-2</v>
      </c>
      <c r="V53" s="336">
        <f t="shared" si="75"/>
        <v>6.6300329130400751E-2</v>
      </c>
      <c r="W53" s="336">
        <f t="shared" si="75"/>
        <v>6.9383926814585287E-2</v>
      </c>
      <c r="X53" s="336">
        <f t="shared" si="75"/>
        <v>6.2010253445117569E-2</v>
      </c>
      <c r="Y53" s="336">
        <f t="shared" si="75"/>
        <v>6.2308532864268684E-2</v>
      </c>
      <c r="Z53" s="336">
        <f t="shared" si="75"/>
        <v>6.2666452868570935E-2</v>
      </c>
      <c r="AA53" s="336">
        <f t="shared" si="75"/>
        <v>6.3039728746542775E-2</v>
      </c>
      <c r="AB53" s="336">
        <f t="shared" si="75"/>
        <v>6.338481198645271E-2</v>
      </c>
      <c r="AC53" s="336">
        <f t="shared" si="75"/>
        <v>6.375333490903326E-2</v>
      </c>
      <c r="AD53" s="336">
        <f t="shared" si="75"/>
        <v>6.4144086125533406E-2</v>
      </c>
      <c r="AE53" s="336">
        <f t="shared" ref="AE53:AL53" si="76">AE6/AE$49</f>
        <v>6.4553822992627921E-2</v>
      </c>
      <c r="AF53" s="336">
        <f t="shared" si="76"/>
        <v>6.4953727601399835E-2</v>
      </c>
      <c r="AG53" s="336">
        <f t="shared" si="76"/>
        <v>6.5366903519548089E-2</v>
      </c>
      <c r="AH53" s="336">
        <f t="shared" si="76"/>
        <v>6.5774419734118766E-2</v>
      </c>
      <c r="AI53" s="336">
        <f t="shared" si="76"/>
        <v>6.6179063081490949E-2</v>
      </c>
      <c r="AJ53" s="336">
        <f t="shared" si="76"/>
        <v>6.6595799476779668E-2</v>
      </c>
      <c r="AK53" s="336">
        <f t="shared" si="76"/>
        <v>6.7015452776022666E-2</v>
      </c>
      <c r="AL53" s="336">
        <f t="shared" si="76"/>
        <v>6.7436380642582644E-2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2.2084892961241224E-2</v>
      </c>
      <c r="N54" s="336">
        <f t="shared" si="77"/>
        <v>2.4178850693170596E-2</v>
      </c>
      <c r="O54" s="336">
        <f t="shared" si="77"/>
        <v>2.4658911715264593E-2</v>
      </c>
      <c r="P54" s="336">
        <f t="shared" si="77"/>
        <v>2.5035767914662423E-2</v>
      </c>
      <c r="Q54" s="336">
        <f t="shared" si="77"/>
        <v>2.7164279455116992E-2</v>
      </c>
      <c r="R54" s="336">
        <f t="shared" si="77"/>
        <v>2.5640131374056997E-2</v>
      </c>
      <c r="S54" s="336">
        <f t="shared" si="77"/>
        <v>2.3699164518191318E-2</v>
      </c>
      <c r="T54" s="336">
        <f t="shared" si="77"/>
        <v>2.5907680451959271E-2</v>
      </c>
      <c r="U54" s="336">
        <f t="shared" si="77"/>
        <v>2.5366952136331479E-2</v>
      </c>
      <c r="V54" s="336">
        <f t="shared" si="77"/>
        <v>2.5800066467344521E-2</v>
      </c>
      <c r="W54" s="336">
        <f t="shared" si="77"/>
        <v>2.7524190864471863E-2</v>
      </c>
      <c r="X54" s="336">
        <f t="shared" si="77"/>
        <v>3.1684574712742136E-2</v>
      </c>
      <c r="Y54" s="336">
        <f t="shared" si="77"/>
        <v>3.2146479953214721E-2</v>
      </c>
      <c r="Z54" s="336">
        <f t="shared" si="77"/>
        <v>3.2513354837247259E-2</v>
      </c>
      <c r="AA54" s="336">
        <f t="shared" si="77"/>
        <v>3.2867485985776143E-2</v>
      </c>
      <c r="AB54" s="336">
        <f t="shared" si="77"/>
        <v>3.3285814719462001E-2</v>
      </c>
      <c r="AC54" s="336">
        <f t="shared" si="77"/>
        <v>3.3681310063433445E-2</v>
      </c>
      <c r="AD54" s="336">
        <f t="shared" si="77"/>
        <v>3.4068325157976566E-2</v>
      </c>
      <c r="AE54" s="336">
        <f t="shared" ref="AE54:AL54" si="78">AE7/AE$49</f>
        <v>3.4466933897579315E-2</v>
      </c>
      <c r="AF54" s="336">
        <f t="shared" si="78"/>
        <v>3.4889251174439029E-2</v>
      </c>
      <c r="AG54" s="336">
        <f t="shared" si="78"/>
        <v>3.5316985818929794E-2</v>
      </c>
      <c r="AH54" s="336">
        <f t="shared" si="78"/>
        <v>3.5746728856373838E-2</v>
      </c>
      <c r="AI54" s="336">
        <f t="shared" si="78"/>
        <v>3.6166096003047127E-2</v>
      </c>
      <c r="AJ54" s="336">
        <f t="shared" si="78"/>
        <v>3.6598995734304619E-2</v>
      </c>
      <c r="AK54" s="336">
        <f t="shared" si="78"/>
        <v>3.7072449951106333E-2</v>
      </c>
      <c r="AL54" s="336">
        <f t="shared" si="78"/>
        <v>3.7554530315870818E-2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0.18838798144231478</v>
      </c>
      <c r="N56" s="337">
        <f t="shared" si="79"/>
        <v>0.18649266996871297</v>
      </c>
      <c r="O56" s="337">
        <f t="shared" si="79"/>
        <v>0.18183291188045364</v>
      </c>
      <c r="P56" s="337">
        <f t="shared" si="79"/>
        <v>0.18904511938103488</v>
      </c>
      <c r="Q56" s="337">
        <f t="shared" si="79"/>
        <v>0.18698961615783541</v>
      </c>
      <c r="R56" s="337">
        <f t="shared" si="79"/>
        <v>0.18250865135843541</v>
      </c>
      <c r="S56" s="337">
        <f t="shared" si="79"/>
        <v>0.19416432284927793</v>
      </c>
      <c r="T56" s="337">
        <f t="shared" si="79"/>
        <v>0.19223125668585875</v>
      </c>
      <c r="U56" s="337">
        <f t="shared" si="79"/>
        <v>0.19728607466827436</v>
      </c>
      <c r="V56" s="337">
        <f t="shared" si="79"/>
        <v>0.20086788969463243</v>
      </c>
      <c r="W56" s="337">
        <f t="shared" si="79"/>
        <v>0.21554391235396417</v>
      </c>
      <c r="X56" s="337">
        <f t="shared" si="79"/>
        <v>0.22006648177008004</v>
      </c>
      <c r="Y56" s="337">
        <f t="shared" si="79"/>
        <v>0.22123440410829917</v>
      </c>
      <c r="Z56" s="337">
        <f t="shared" si="79"/>
        <v>0.2228256962024826</v>
      </c>
      <c r="AA56" s="337">
        <f t="shared" si="79"/>
        <v>0.2244773853744578</v>
      </c>
      <c r="AB56" s="337">
        <f t="shared" si="79"/>
        <v>0.22606936580121664</v>
      </c>
      <c r="AC56" s="337">
        <f t="shared" si="79"/>
        <v>0.22773310029123545</v>
      </c>
      <c r="AD56" s="337">
        <f t="shared" si="79"/>
        <v>0.2294462987280147</v>
      </c>
      <c r="AE56" s="337">
        <f t="shared" ref="AE56:AL56" si="80">AE9/AE$49</f>
        <v>0.23107639833586852</v>
      </c>
      <c r="AF56" s="337">
        <f t="shared" si="80"/>
        <v>0.23273015352108248</v>
      </c>
      <c r="AG56" s="337">
        <f t="shared" si="80"/>
        <v>0.23440774296403516</v>
      </c>
      <c r="AH56" s="337">
        <f t="shared" si="80"/>
        <v>0.23611622948452785</v>
      </c>
      <c r="AI56" s="337">
        <f t="shared" si="80"/>
        <v>0.23774421566626633</v>
      </c>
      <c r="AJ56" s="337">
        <f t="shared" si="80"/>
        <v>0.23939369988070397</v>
      </c>
      <c r="AK56" s="337">
        <f t="shared" si="80"/>
        <v>0.24101626093365197</v>
      </c>
      <c r="AL56" s="337">
        <f t="shared" si="80"/>
        <v>0.24254303818371339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4.8413131985485337E-2</v>
      </c>
      <c r="N57" s="336">
        <f t="shared" si="81"/>
        <v>4.6430953434236977E-2</v>
      </c>
      <c r="O57" s="336">
        <f t="shared" si="81"/>
        <v>4.5678404892453298E-2</v>
      </c>
      <c r="P57" s="336">
        <f t="shared" si="81"/>
        <v>4.7565709724765495E-2</v>
      </c>
      <c r="Q57" s="336">
        <f t="shared" si="81"/>
        <v>4.9346362669114359E-2</v>
      </c>
      <c r="R57" s="336">
        <f t="shared" si="81"/>
        <v>5.0272243850454409E-2</v>
      </c>
      <c r="S57" s="336">
        <f t="shared" si="81"/>
        <v>5.144659718498313E-2</v>
      </c>
      <c r="T57" s="336">
        <f t="shared" si="81"/>
        <v>4.9318463629023798E-2</v>
      </c>
      <c r="U57" s="336">
        <f t="shared" si="81"/>
        <v>5.4006028002123174E-2</v>
      </c>
      <c r="V57" s="336">
        <f t="shared" si="81"/>
        <v>5.4714888884463353E-2</v>
      </c>
      <c r="W57" s="336">
        <f t="shared" si="81"/>
        <v>5.9027498369247193E-2</v>
      </c>
      <c r="X57" s="336">
        <f t="shared" si="81"/>
        <v>5.8361571396261823E-2</v>
      </c>
      <c r="Y57" s="336">
        <f t="shared" si="81"/>
        <v>5.8669830118031799E-2</v>
      </c>
      <c r="Z57" s="336">
        <f t="shared" si="81"/>
        <v>5.9078141275311351E-2</v>
      </c>
      <c r="AA57" s="336">
        <f t="shared" si="81"/>
        <v>5.9469723497848716E-2</v>
      </c>
      <c r="AB57" s="336">
        <f t="shared" si="81"/>
        <v>5.9836188098038673E-2</v>
      </c>
      <c r="AC57" s="336">
        <f t="shared" si="81"/>
        <v>6.0203487054728937E-2</v>
      </c>
      <c r="AD57" s="336">
        <f t="shared" si="81"/>
        <v>6.0564679149009544E-2</v>
      </c>
      <c r="AE57" s="336">
        <f t="shared" ref="AE57:AL57" si="82">AE10/AE$49</f>
        <v>6.0917281678422176E-2</v>
      </c>
      <c r="AF57" s="336">
        <f t="shared" si="82"/>
        <v>6.1284834707659532E-2</v>
      </c>
      <c r="AG57" s="336">
        <f t="shared" si="82"/>
        <v>6.1678922503039142E-2</v>
      </c>
      <c r="AH57" s="336">
        <f t="shared" si="82"/>
        <v>6.2066653448846341E-2</v>
      </c>
      <c r="AI57" s="336">
        <f t="shared" si="82"/>
        <v>6.245002558198625E-2</v>
      </c>
      <c r="AJ57" s="336">
        <f t="shared" si="82"/>
        <v>6.2823128044821361E-2</v>
      </c>
      <c r="AK57" s="336">
        <f t="shared" si="82"/>
        <v>6.3205477754584349E-2</v>
      </c>
      <c r="AL57" s="336">
        <f t="shared" si="82"/>
        <v>6.3579947539689055E-2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Midlands and Warwickshire</v>
      </c>
      <c r="L58" s="232" t="str">
        <f>'Occ T3'!A13</f>
        <v>22 Health professionals</v>
      </c>
      <c r="M58" s="336">
        <f t="shared" ref="M58:AD58" si="83">M11/M$49</f>
        <v>3.9584592638981439E-2</v>
      </c>
      <c r="N58" s="336">
        <f t="shared" si="83"/>
        <v>4.3327367220008461E-2</v>
      </c>
      <c r="O58" s="336">
        <f t="shared" si="83"/>
        <v>4.4661235810365435E-2</v>
      </c>
      <c r="P58" s="336">
        <f t="shared" si="83"/>
        <v>4.5017685751192381E-2</v>
      </c>
      <c r="Q58" s="336">
        <f t="shared" si="83"/>
        <v>4.4520584150000271E-2</v>
      </c>
      <c r="R58" s="336">
        <f t="shared" si="83"/>
        <v>4.1109658167556636E-2</v>
      </c>
      <c r="S58" s="336">
        <f t="shared" si="83"/>
        <v>4.6958050632072208E-2</v>
      </c>
      <c r="T58" s="336">
        <f t="shared" si="83"/>
        <v>4.8571663396996242E-2</v>
      </c>
      <c r="U58" s="336">
        <f t="shared" si="83"/>
        <v>4.7173147541022781E-2</v>
      </c>
      <c r="V58" s="336">
        <f t="shared" si="83"/>
        <v>4.9184386151608889E-2</v>
      </c>
      <c r="W58" s="336">
        <f t="shared" si="83"/>
        <v>4.9386036890060631E-2</v>
      </c>
      <c r="X58" s="336">
        <f t="shared" si="83"/>
        <v>5.0824397712724033E-2</v>
      </c>
      <c r="Y58" s="336">
        <f t="shared" si="83"/>
        <v>5.1103990849398255E-2</v>
      </c>
      <c r="Z58" s="336">
        <f t="shared" si="83"/>
        <v>5.1425345632204016E-2</v>
      </c>
      <c r="AA58" s="336">
        <f t="shared" si="83"/>
        <v>5.1767022939708793E-2</v>
      </c>
      <c r="AB58" s="336">
        <f t="shared" si="83"/>
        <v>5.2092401756031699E-2</v>
      </c>
      <c r="AC58" s="336">
        <f t="shared" si="83"/>
        <v>5.2431060490736765E-2</v>
      </c>
      <c r="AD58" s="336">
        <f t="shared" si="83"/>
        <v>5.2771668235625666E-2</v>
      </c>
      <c r="AE58" s="336">
        <f t="shared" ref="AE58:AL58" si="84">AE11/AE$49</f>
        <v>5.3033319500262431E-2</v>
      </c>
      <c r="AF58" s="336">
        <f t="shared" si="84"/>
        <v>5.3346184029179219E-2</v>
      </c>
      <c r="AG58" s="336">
        <f t="shared" si="84"/>
        <v>5.3630872735954509E-2</v>
      </c>
      <c r="AH58" s="336">
        <f t="shared" si="84"/>
        <v>5.392848246650167E-2</v>
      </c>
      <c r="AI58" s="336">
        <f t="shared" si="84"/>
        <v>5.4219487514946089E-2</v>
      </c>
      <c r="AJ58" s="336">
        <f t="shared" si="84"/>
        <v>5.4514445669828708E-2</v>
      </c>
      <c r="AK58" s="336">
        <f t="shared" si="84"/>
        <v>5.4796151334863402E-2</v>
      </c>
      <c r="AL58" s="336">
        <f t="shared" si="84"/>
        <v>5.5032873973509609E-2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4.8582961097367469E-2</v>
      </c>
      <c r="N59" s="336">
        <f t="shared" si="85"/>
        <v>4.6545293299277847E-2</v>
      </c>
      <c r="O59" s="336">
        <f t="shared" si="85"/>
        <v>4.3717263527585544E-2</v>
      </c>
      <c r="P59" s="336">
        <f t="shared" si="85"/>
        <v>4.4542131314856334E-2</v>
      </c>
      <c r="Q59" s="336">
        <f t="shared" si="85"/>
        <v>4.2145338777590753E-2</v>
      </c>
      <c r="R59" s="336">
        <f t="shared" si="85"/>
        <v>4.1595321356927485E-2</v>
      </c>
      <c r="S59" s="336">
        <f t="shared" si="85"/>
        <v>4.3597386927900057E-2</v>
      </c>
      <c r="T59" s="336">
        <f t="shared" si="85"/>
        <v>4.1970937849309935E-2</v>
      </c>
      <c r="U59" s="336">
        <f t="shared" si="85"/>
        <v>4.0311373461456593E-2</v>
      </c>
      <c r="V59" s="336">
        <f t="shared" si="85"/>
        <v>4.1248325987453344E-2</v>
      </c>
      <c r="W59" s="336">
        <f t="shared" si="85"/>
        <v>4.4700111922707501E-2</v>
      </c>
      <c r="X59" s="336">
        <f t="shared" si="85"/>
        <v>4.498346950747615E-2</v>
      </c>
      <c r="Y59" s="336">
        <f t="shared" si="85"/>
        <v>4.5210612834550586E-2</v>
      </c>
      <c r="Z59" s="336">
        <f t="shared" si="85"/>
        <v>4.556865798027665E-2</v>
      </c>
      <c r="AA59" s="336">
        <f t="shared" si="85"/>
        <v>4.5950101321225484E-2</v>
      </c>
      <c r="AB59" s="336">
        <f t="shared" si="85"/>
        <v>4.633895467760691E-2</v>
      </c>
      <c r="AC59" s="336">
        <f t="shared" si="85"/>
        <v>4.6753615851295303E-2</v>
      </c>
      <c r="AD59" s="336">
        <f t="shared" si="85"/>
        <v>4.718957767867183E-2</v>
      </c>
      <c r="AE59" s="336">
        <f t="shared" ref="AE59:AL59" si="86">AE12/AE$49</f>
        <v>4.7593085812779178E-2</v>
      </c>
      <c r="AF59" s="336">
        <f t="shared" si="86"/>
        <v>4.7960190430656115E-2</v>
      </c>
      <c r="AG59" s="336">
        <f t="shared" si="86"/>
        <v>4.8334308217577816E-2</v>
      </c>
      <c r="AH59" s="336">
        <f t="shared" si="86"/>
        <v>4.8737961201164567E-2</v>
      </c>
      <c r="AI59" s="336">
        <f t="shared" si="86"/>
        <v>4.9084855218675713E-2</v>
      </c>
      <c r="AJ59" s="336">
        <f t="shared" si="86"/>
        <v>4.9436694052188181E-2</v>
      </c>
      <c r="AK59" s="336">
        <f t="shared" si="86"/>
        <v>4.9783803795254995E-2</v>
      </c>
      <c r="AL59" s="336">
        <f t="shared" si="86"/>
        <v>5.0105980187901154E-2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5.1807295720480512E-2</v>
      </c>
      <c r="N60" s="336">
        <f t="shared" si="87"/>
        <v>5.0189056015189713E-2</v>
      </c>
      <c r="O60" s="336">
        <f t="shared" si="87"/>
        <v>4.7776007650049371E-2</v>
      </c>
      <c r="P60" s="336">
        <f t="shared" si="87"/>
        <v>5.1919592590220671E-2</v>
      </c>
      <c r="Q60" s="336">
        <f t="shared" si="87"/>
        <v>5.0977330561130033E-2</v>
      </c>
      <c r="R60" s="336">
        <f t="shared" si="87"/>
        <v>4.9531427983496863E-2</v>
      </c>
      <c r="S60" s="336">
        <f t="shared" si="87"/>
        <v>5.2162288104322531E-2</v>
      </c>
      <c r="T60" s="336">
        <f t="shared" si="87"/>
        <v>5.2370191810528773E-2</v>
      </c>
      <c r="U60" s="336">
        <f t="shared" si="87"/>
        <v>5.5795525663671811E-2</v>
      </c>
      <c r="V60" s="336">
        <f t="shared" si="87"/>
        <v>5.5720288671106857E-2</v>
      </c>
      <c r="W60" s="336">
        <f t="shared" si="87"/>
        <v>6.243026517194885E-2</v>
      </c>
      <c r="X60" s="336">
        <f t="shared" si="87"/>
        <v>6.5897043153617996E-2</v>
      </c>
      <c r="Y60" s="336">
        <f t="shared" si="87"/>
        <v>6.6249970306318531E-2</v>
      </c>
      <c r="Z60" s="336">
        <f t="shared" si="87"/>
        <v>6.6753551314690573E-2</v>
      </c>
      <c r="AA60" s="336">
        <f t="shared" si="87"/>
        <v>6.7290537615674786E-2</v>
      </c>
      <c r="AB60" s="336">
        <f t="shared" si="87"/>
        <v>6.7801821269539361E-2</v>
      </c>
      <c r="AC60" s="336">
        <f t="shared" si="87"/>
        <v>6.8344936894474434E-2</v>
      </c>
      <c r="AD60" s="336">
        <f t="shared" si="87"/>
        <v>6.8920373664707657E-2</v>
      </c>
      <c r="AE60" s="336">
        <f t="shared" ref="AE60:AL60" si="88">AE13/AE$49</f>
        <v>6.9532711344404738E-2</v>
      </c>
      <c r="AF60" s="336">
        <f t="shared" si="88"/>
        <v>7.0138944353587612E-2</v>
      </c>
      <c r="AG60" s="336">
        <f t="shared" si="88"/>
        <v>7.0763639507463713E-2</v>
      </c>
      <c r="AH60" s="336">
        <f t="shared" si="88"/>
        <v>7.1383132368015287E-2</v>
      </c>
      <c r="AI60" s="336">
        <f t="shared" si="88"/>
        <v>7.198984735065829E-2</v>
      </c>
      <c r="AJ60" s="336">
        <f t="shared" si="88"/>
        <v>7.2619432113865706E-2</v>
      </c>
      <c r="AK60" s="336">
        <f t="shared" si="88"/>
        <v>7.3230828048949204E-2</v>
      </c>
      <c r="AL60" s="336">
        <f t="shared" si="88"/>
        <v>7.3824236482613562E-2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0.11361752632875999</v>
      </c>
      <c r="N62" s="337">
        <f t="shared" si="89"/>
        <v>0.11610934795089833</v>
      </c>
      <c r="O62" s="337">
        <f t="shared" si="89"/>
        <v>0.11713176496350686</v>
      </c>
      <c r="P62" s="337">
        <f t="shared" si="89"/>
        <v>0.11833990118760325</v>
      </c>
      <c r="Q62" s="337">
        <f t="shared" si="89"/>
        <v>0.1174596323114611</v>
      </c>
      <c r="R62" s="337">
        <f t="shared" si="89"/>
        <v>0.11642171271588941</v>
      </c>
      <c r="S62" s="337">
        <f t="shared" si="89"/>
        <v>0.11819212193583052</v>
      </c>
      <c r="T62" s="337">
        <f t="shared" si="89"/>
        <v>0.1208795491222982</v>
      </c>
      <c r="U62" s="337">
        <f t="shared" si="89"/>
        <v>0.12164386082381756</v>
      </c>
      <c r="V62" s="337">
        <f t="shared" si="89"/>
        <v>0.1216893867525724</v>
      </c>
      <c r="W62" s="337">
        <f t="shared" si="89"/>
        <v>0.12888704099462359</v>
      </c>
      <c r="X62" s="337">
        <f t="shared" si="89"/>
        <v>0.1208716460521172</v>
      </c>
      <c r="Y62" s="337">
        <f t="shared" si="89"/>
        <v>0.12091055469621632</v>
      </c>
      <c r="Z62" s="337">
        <f t="shared" si="89"/>
        <v>0.12127852232180213</v>
      </c>
      <c r="AA62" s="337">
        <f t="shared" si="89"/>
        <v>0.12177632540915598</v>
      </c>
      <c r="AB62" s="337">
        <f t="shared" si="89"/>
        <v>0.12222948341816925</v>
      </c>
      <c r="AC62" s="337">
        <f t="shared" si="89"/>
        <v>0.12268528189196064</v>
      </c>
      <c r="AD62" s="337">
        <f t="shared" si="89"/>
        <v>0.12315158919722041</v>
      </c>
      <c r="AE62" s="337">
        <f t="shared" ref="AE62:AL62" si="90">AE15/AE$49</f>
        <v>0.12365196977824518</v>
      </c>
      <c r="AF62" s="337">
        <f t="shared" si="90"/>
        <v>0.12416620499287291</v>
      </c>
      <c r="AG62" s="337">
        <f t="shared" si="90"/>
        <v>0.12465677329675584</v>
      </c>
      <c r="AH62" s="337">
        <f t="shared" si="90"/>
        <v>0.12512688521106163</v>
      </c>
      <c r="AI62" s="337">
        <f t="shared" si="90"/>
        <v>0.12558306915410083</v>
      </c>
      <c r="AJ62" s="337">
        <f t="shared" si="90"/>
        <v>0.12612342067271587</v>
      </c>
      <c r="AK62" s="337">
        <f t="shared" si="90"/>
        <v>0.12663371340731339</v>
      </c>
      <c r="AL62" s="337">
        <f t="shared" si="90"/>
        <v>0.12715786318525349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1.7085452040862318E-2</v>
      </c>
      <c r="N63" s="336">
        <f t="shared" si="91"/>
        <v>1.7026487609854851E-2</v>
      </c>
      <c r="O63" s="336">
        <f t="shared" si="91"/>
        <v>1.6784958432567686E-2</v>
      </c>
      <c r="P63" s="336">
        <f t="shared" si="91"/>
        <v>1.7795764037666997E-2</v>
      </c>
      <c r="Q63" s="336">
        <f t="shared" si="91"/>
        <v>1.639202536528319E-2</v>
      </c>
      <c r="R63" s="336">
        <f t="shared" si="91"/>
        <v>1.6055635366838555E-2</v>
      </c>
      <c r="S63" s="336">
        <f t="shared" si="91"/>
        <v>1.6368565215488778E-2</v>
      </c>
      <c r="T63" s="336">
        <f t="shared" si="91"/>
        <v>1.7818125926173194E-2</v>
      </c>
      <c r="U63" s="336">
        <f t="shared" si="91"/>
        <v>1.8485641581210171E-2</v>
      </c>
      <c r="V63" s="336">
        <f t="shared" si="91"/>
        <v>1.7346783945090562E-2</v>
      </c>
      <c r="W63" s="336">
        <f t="shared" si="91"/>
        <v>1.9269993654563722E-2</v>
      </c>
      <c r="X63" s="336">
        <f t="shared" si="91"/>
        <v>1.6248167870978041E-2</v>
      </c>
      <c r="Y63" s="336">
        <f t="shared" si="91"/>
        <v>1.6268437522538766E-2</v>
      </c>
      <c r="Z63" s="336">
        <f t="shared" si="91"/>
        <v>1.6307639900558925E-2</v>
      </c>
      <c r="AA63" s="336">
        <f t="shared" si="91"/>
        <v>1.6341868126681043E-2</v>
      </c>
      <c r="AB63" s="336">
        <f t="shared" si="91"/>
        <v>1.6369922299625275E-2</v>
      </c>
      <c r="AC63" s="336">
        <f t="shared" si="91"/>
        <v>1.6408057040478756E-2</v>
      </c>
      <c r="AD63" s="336">
        <f t="shared" si="91"/>
        <v>1.6442522864366895E-2</v>
      </c>
      <c r="AE63" s="336">
        <f t="shared" ref="AE63:AL63" si="92">AE16/AE$49</f>
        <v>1.6476909805163996E-2</v>
      </c>
      <c r="AF63" s="336">
        <f t="shared" si="92"/>
        <v>1.649818742429543E-2</v>
      </c>
      <c r="AG63" s="336">
        <f t="shared" si="92"/>
        <v>1.6517187679640465E-2</v>
      </c>
      <c r="AH63" s="336">
        <f t="shared" si="92"/>
        <v>1.6541572146065543E-2</v>
      </c>
      <c r="AI63" s="336">
        <f t="shared" si="92"/>
        <v>1.6559947518000998E-2</v>
      </c>
      <c r="AJ63" s="336">
        <f t="shared" si="92"/>
        <v>1.6586285391484813E-2</v>
      </c>
      <c r="AK63" s="336">
        <f t="shared" si="92"/>
        <v>1.6620201613154018E-2</v>
      </c>
      <c r="AL63" s="336">
        <f t="shared" si="92"/>
        <v>1.6654473866509045E-2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1.4980846816721396E-2</v>
      </c>
      <c r="N64" s="336">
        <f t="shared" si="93"/>
        <v>1.9603786279995664E-2</v>
      </c>
      <c r="O64" s="336">
        <f t="shared" si="93"/>
        <v>1.9498392404917384E-2</v>
      </c>
      <c r="P64" s="336">
        <f t="shared" si="93"/>
        <v>1.8804233513949366E-2</v>
      </c>
      <c r="Q64" s="336">
        <f t="shared" si="93"/>
        <v>1.8657894042274595E-2</v>
      </c>
      <c r="R64" s="336">
        <f t="shared" si="93"/>
        <v>1.7500453217359699E-2</v>
      </c>
      <c r="S64" s="336">
        <f t="shared" si="93"/>
        <v>1.9575509874858166E-2</v>
      </c>
      <c r="T64" s="336">
        <f t="shared" si="93"/>
        <v>1.9350187152744697E-2</v>
      </c>
      <c r="U64" s="336">
        <f t="shared" si="93"/>
        <v>2.0183699826787208E-2</v>
      </c>
      <c r="V64" s="336">
        <f t="shared" si="93"/>
        <v>2.0101071994268759E-2</v>
      </c>
      <c r="W64" s="336">
        <f t="shared" si="93"/>
        <v>2.0694952695642151E-2</v>
      </c>
      <c r="X64" s="336">
        <f t="shared" si="93"/>
        <v>2.0036913246293659E-2</v>
      </c>
      <c r="Y64" s="336">
        <f t="shared" si="93"/>
        <v>2.017140139280945E-2</v>
      </c>
      <c r="Z64" s="336">
        <f t="shared" si="93"/>
        <v>2.0317855917787522E-2</v>
      </c>
      <c r="AA64" s="336">
        <f t="shared" si="93"/>
        <v>2.0469773760082136E-2</v>
      </c>
      <c r="AB64" s="336">
        <f t="shared" si="93"/>
        <v>2.0610759363214E-2</v>
      </c>
      <c r="AC64" s="336">
        <f t="shared" si="93"/>
        <v>2.0751850151215664E-2</v>
      </c>
      <c r="AD64" s="336">
        <f t="shared" si="93"/>
        <v>2.089654907591311E-2</v>
      </c>
      <c r="AE64" s="336">
        <f t="shared" ref="AE64:AL64" si="94">AE17/AE$49</f>
        <v>2.1051513458282142E-2</v>
      </c>
      <c r="AF64" s="336">
        <f t="shared" si="94"/>
        <v>2.1197498125659138E-2</v>
      </c>
      <c r="AG64" s="336">
        <f t="shared" si="94"/>
        <v>2.1334647657941613E-2</v>
      </c>
      <c r="AH64" s="336">
        <f t="shared" si="94"/>
        <v>2.1454670447080083E-2</v>
      </c>
      <c r="AI64" s="336">
        <f t="shared" si="94"/>
        <v>2.1564457927408971E-2</v>
      </c>
      <c r="AJ64" s="336">
        <f t="shared" si="94"/>
        <v>2.1702869381180215E-2</v>
      </c>
      <c r="AK64" s="336">
        <f t="shared" si="94"/>
        <v>2.1841067593393038E-2</v>
      </c>
      <c r="AL64" s="336">
        <f t="shared" si="94"/>
        <v>2.197355297978569E-2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9.9163270647787075E-3</v>
      </c>
      <c r="N65" s="336">
        <f t="shared" si="95"/>
        <v>1.1934487428507452E-2</v>
      </c>
      <c r="O65" s="336">
        <f t="shared" si="95"/>
        <v>1.1778915717760709E-2</v>
      </c>
      <c r="P65" s="336">
        <f t="shared" si="95"/>
        <v>1.0718975643080272E-2</v>
      </c>
      <c r="Q65" s="336">
        <f t="shared" si="95"/>
        <v>1.032170990877301E-2</v>
      </c>
      <c r="R65" s="336">
        <f t="shared" si="95"/>
        <v>9.868124142006534E-3</v>
      </c>
      <c r="S65" s="336">
        <f t="shared" si="95"/>
        <v>1.0805658869999341E-2</v>
      </c>
      <c r="T65" s="336">
        <f t="shared" si="95"/>
        <v>1.0179391815669651E-2</v>
      </c>
      <c r="U65" s="336">
        <f t="shared" si="95"/>
        <v>1.0037534658132284E-2</v>
      </c>
      <c r="V65" s="336">
        <f t="shared" si="95"/>
        <v>9.807702553976335E-3</v>
      </c>
      <c r="W65" s="336">
        <f t="shared" si="95"/>
        <v>1.0656704588213294E-2</v>
      </c>
      <c r="X65" s="336">
        <f t="shared" si="95"/>
        <v>1.1730578607985463E-2</v>
      </c>
      <c r="Y65" s="336">
        <f t="shared" si="95"/>
        <v>1.1887812198700248E-2</v>
      </c>
      <c r="Z65" s="336">
        <f t="shared" si="95"/>
        <v>1.2057660090015417E-2</v>
      </c>
      <c r="AA65" s="336">
        <f t="shared" si="95"/>
        <v>1.2240081838736953E-2</v>
      </c>
      <c r="AB65" s="336">
        <f t="shared" si="95"/>
        <v>1.242124264034475E-2</v>
      </c>
      <c r="AC65" s="336">
        <f t="shared" si="95"/>
        <v>1.2590109771003621E-2</v>
      </c>
      <c r="AD65" s="336">
        <f t="shared" si="95"/>
        <v>1.2760810816356169E-2</v>
      </c>
      <c r="AE65" s="336">
        <f t="shared" ref="AE65:AL65" si="96">AE18/AE$49</f>
        <v>1.290721358721833E-2</v>
      </c>
      <c r="AF65" s="336">
        <f t="shared" si="96"/>
        <v>1.3089121993947057E-2</v>
      </c>
      <c r="AG65" s="336">
        <f t="shared" si="96"/>
        <v>1.3238127367935197E-2</v>
      </c>
      <c r="AH65" s="336">
        <f t="shared" si="96"/>
        <v>1.3385022491689788E-2</v>
      </c>
      <c r="AI65" s="336">
        <f t="shared" si="96"/>
        <v>1.3516863236060633E-2</v>
      </c>
      <c r="AJ65" s="336">
        <f t="shared" si="96"/>
        <v>1.3697867401264635E-2</v>
      </c>
      <c r="AK65" s="336">
        <f t="shared" si="96"/>
        <v>1.3834760111635282E-2</v>
      </c>
      <c r="AL65" s="336">
        <f t="shared" si="96"/>
        <v>1.4014357875512839E-2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1.3364550860983947E-2</v>
      </c>
      <c r="N66" s="336">
        <f t="shared" si="97"/>
        <v>1.2085848025912251E-2</v>
      </c>
      <c r="O66" s="336">
        <f t="shared" si="97"/>
        <v>1.309973612508908E-2</v>
      </c>
      <c r="P66" s="336">
        <f t="shared" si="97"/>
        <v>1.4031579260242436E-2</v>
      </c>
      <c r="Q66" s="336">
        <f t="shared" si="97"/>
        <v>1.4672207260153119E-2</v>
      </c>
      <c r="R66" s="336">
        <f t="shared" si="97"/>
        <v>1.5986524406774727E-2</v>
      </c>
      <c r="S66" s="336">
        <f t="shared" si="97"/>
        <v>1.4570710016258995E-2</v>
      </c>
      <c r="T66" s="336">
        <f t="shared" si="97"/>
        <v>1.5178156205533921E-2</v>
      </c>
      <c r="U66" s="336">
        <f t="shared" si="97"/>
        <v>1.4475103718224407E-2</v>
      </c>
      <c r="V66" s="336">
        <f t="shared" si="97"/>
        <v>1.6062788519759282E-2</v>
      </c>
      <c r="W66" s="336">
        <f t="shared" si="97"/>
        <v>1.6957560670363258E-2</v>
      </c>
      <c r="X66" s="336">
        <f t="shared" si="97"/>
        <v>1.5704219686985821E-2</v>
      </c>
      <c r="Y66" s="336">
        <f t="shared" si="97"/>
        <v>1.5415455430788453E-2</v>
      </c>
      <c r="Z66" s="336">
        <f t="shared" si="97"/>
        <v>1.5389702455286154E-2</v>
      </c>
      <c r="AA66" s="336">
        <f t="shared" si="97"/>
        <v>1.5492164765993232E-2</v>
      </c>
      <c r="AB66" s="336">
        <f t="shared" si="97"/>
        <v>1.5605582092131901E-2</v>
      </c>
      <c r="AC66" s="336">
        <f t="shared" si="97"/>
        <v>1.5710699426987107E-2</v>
      </c>
      <c r="AD66" s="336">
        <f t="shared" si="97"/>
        <v>1.5817614346798389E-2</v>
      </c>
      <c r="AE66" s="336">
        <f t="shared" ref="AE66:AL66" si="98">AE19/AE$49</f>
        <v>1.5927162621534357E-2</v>
      </c>
      <c r="AF66" s="336">
        <f t="shared" si="98"/>
        <v>1.6039327400217466E-2</v>
      </c>
      <c r="AG66" s="336">
        <f t="shared" si="98"/>
        <v>1.6158997905870512E-2</v>
      </c>
      <c r="AH66" s="336">
        <f t="shared" si="98"/>
        <v>1.626181628870452E-2</v>
      </c>
      <c r="AI66" s="336">
        <f t="shared" si="98"/>
        <v>1.6381441181490035E-2</v>
      </c>
      <c r="AJ66" s="336">
        <f t="shared" si="98"/>
        <v>1.651629300619482E-2</v>
      </c>
      <c r="AK66" s="336">
        <f t="shared" si="98"/>
        <v>1.6630171862393107E-2</v>
      </c>
      <c r="AL66" s="336">
        <f t="shared" si="98"/>
        <v>1.6749084281052481E-2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5.8270349545413602E-2</v>
      </c>
      <c r="N67" s="336">
        <f t="shared" si="99"/>
        <v>5.5458738606628102E-2</v>
      </c>
      <c r="O67" s="336">
        <f t="shared" si="99"/>
        <v>5.5969762283171992E-2</v>
      </c>
      <c r="P67" s="336">
        <f t="shared" si="99"/>
        <v>5.6989348732664188E-2</v>
      </c>
      <c r="Q67" s="336">
        <f t="shared" si="99"/>
        <v>5.7415795734977196E-2</v>
      </c>
      <c r="R67" s="336">
        <f t="shared" si="99"/>
        <v>5.7010975582909899E-2</v>
      </c>
      <c r="S67" s="336">
        <f t="shared" si="99"/>
        <v>5.6871677959225236E-2</v>
      </c>
      <c r="T67" s="336">
        <f t="shared" si="99"/>
        <v>5.8353688022176733E-2</v>
      </c>
      <c r="U67" s="336">
        <f t="shared" si="99"/>
        <v>5.8461881039463474E-2</v>
      </c>
      <c r="V67" s="336">
        <f t="shared" si="99"/>
        <v>5.8371039739477472E-2</v>
      </c>
      <c r="W67" s="336">
        <f t="shared" si="99"/>
        <v>6.1307829385841159E-2</v>
      </c>
      <c r="X67" s="336">
        <f t="shared" si="99"/>
        <v>5.7151766639874223E-2</v>
      </c>
      <c r="Y67" s="336">
        <f t="shared" si="99"/>
        <v>5.7167448151379398E-2</v>
      </c>
      <c r="Z67" s="336">
        <f t="shared" si="99"/>
        <v>5.7205663958154102E-2</v>
      </c>
      <c r="AA67" s="336">
        <f t="shared" si="99"/>
        <v>5.7232436917662617E-2</v>
      </c>
      <c r="AB67" s="336">
        <f t="shared" si="99"/>
        <v>5.7221977022853324E-2</v>
      </c>
      <c r="AC67" s="336">
        <f t="shared" si="99"/>
        <v>5.722456550227549E-2</v>
      </c>
      <c r="AD67" s="336">
        <f t="shared" si="99"/>
        <v>5.7234092093785868E-2</v>
      </c>
      <c r="AE67" s="336">
        <f t="shared" ref="AE67:AL67" si="100">AE20/AE$49</f>
        <v>5.7289170306046355E-2</v>
      </c>
      <c r="AF67" s="336">
        <f t="shared" si="100"/>
        <v>5.7342070048753822E-2</v>
      </c>
      <c r="AG67" s="336">
        <f t="shared" si="100"/>
        <v>5.7407812685368056E-2</v>
      </c>
      <c r="AH67" s="336">
        <f t="shared" si="100"/>
        <v>5.7483803837521698E-2</v>
      </c>
      <c r="AI67" s="336">
        <f t="shared" si="100"/>
        <v>5.7560359291140208E-2</v>
      </c>
      <c r="AJ67" s="336">
        <f t="shared" si="100"/>
        <v>5.7620105492591382E-2</v>
      </c>
      <c r="AK67" s="336">
        <f t="shared" si="100"/>
        <v>5.7707512226737936E-2</v>
      </c>
      <c r="AL67" s="336">
        <f t="shared" si="100"/>
        <v>5.7766394182393418E-2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0.12466541398266213</v>
      </c>
      <c r="N69" s="337">
        <f t="shared" si="101"/>
        <v>0.12952023074906804</v>
      </c>
      <c r="O69" s="337">
        <f t="shared" si="101"/>
        <v>0.12859064827454034</v>
      </c>
      <c r="P69" s="337">
        <f t="shared" si="101"/>
        <v>0.12579169973066812</v>
      </c>
      <c r="Q69" s="337">
        <f t="shared" si="101"/>
        <v>0.12483901858688233</v>
      </c>
      <c r="R69" s="337">
        <f t="shared" si="101"/>
        <v>0.1260910287206562</v>
      </c>
      <c r="S69" s="337">
        <f t="shared" si="101"/>
        <v>0.12111342880671348</v>
      </c>
      <c r="T69" s="337">
        <f t="shared" si="101"/>
        <v>0.1242597849582939</v>
      </c>
      <c r="U69" s="337">
        <f t="shared" si="101"/>
        <v>0.12241932449509708</v>
      </c>
      <c r="V69" s="337">
        <f t="shared" si="101"/>
        <v>0.11494056064547697</v>
      </c>
      <c r="W69" s="337">
        <f t="shared" si="101"/>
        <v>0.12125342566564123</v>
      </c>
      <c r="X69" s="337">
        <f t="shared" si="101"/>
        <v>0.11578051410021938</v>
      </c>
      <c r="Y69" s="337">
        <f t="shared" si="101"/>
        <v>0.11506003053304567</v>
      </c>
      <c r="Z69" s="337">
        <f t="shared" si="101"/>
        <v>0.11417792087773161</v>
      </c>
      <c r="AA69" s="337">
        <f t="shared" si="101"/>
        <v>0.11322390521662666</v>
      </c>
      <c r="AB69" s="337">
        <f t="shared" si="101"/>
        <v>0.11215799669832137</v>
      </c>
      <c r="AC69" s="337">
        <f t="shared" si="101"/>
        <v>0.11090468848670863</v>
      </c>
      <c r="AD69" s="337">
        <f t="shared" si="101"/>
        <v>0.10965119483499856</v>
      </c>
      <c r="AE69" s="337">
        <f t="shared" ref="AE69:AL69" si="102">AE22/AE$49</f>
        <v>0.10828782543291944</v>
      </c>
      <c r="AF69" s="337">
        <f t="shared" si="102"/>
        <v>0.10688181984461483</v>
      </c>
      <c r="AG69" s="337">
        <f t="shared" si="102"/>
        <v>0.10546884204166483</v>
      </c>
      <c r="AH69" s="337">
        <f t="shared" si="102"/>
        <v>0.10400200535871378</v>
      </c>
      <c r="AI69" s="337">
        <f t="shared" si="102"/>
        <v>0.10256534240296303</v>
      </c>
      <c r="AJ69" s="337">
        <f t="shared" si="102"/>
        <v>0.10096342563691647</v>
      </c>
      <c r="AK69" s="337">
        <f t="shared" si="102"/>
        <v>9.9426168490468175E-2</v>
      </c>
      <c r="AL69" s="337">
        <f t="shared" si="102"/>
        <v>9.8063009179293337E-2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9.700225016611394E-2</v>
      </c>
      <c r="N70" s="336">
        <f t="shared" si="103"/>
        <v>0.10311941732638479</v>
      </c>
      <c r="O70" s="336">
        <f t="shared" si="103"/>
        <v>0.10330243404876324</v>
      </c>
      <c r="P70" s="336">
        <f t="shared" si="103"/>
        <v>0.10028844112007024</v>
      </c>
      <c r="Q70" s="336">
        <f t="shared" si="103"/>
        <v>9.9951586490467897E-2</v>
      </c>
      <c r="R70" s="336">
        <f t="shared" si="103"/>
        <v>0.10272364945928671</v>
      </c>
      <c r="S70" s="336">
        <f t="shared" si="103"/>
        <v>9.8971233649858686E-2</v>
      </c>
      <c r="T70" s="336">
        <f t="shared" si="103"/>
        <v>0.10091515429781392</v>
      </c>
      <c r="U70" s="336">
        <f t="shared" si="103"/>
        <v>9.9293403199436955E-2</v>
      </c>
      <c r="V70" s="336">
        <f t="shared" si="103"/>
        <v>9.5020285671936058E-2</v>
      </c>
      <c r="W70" s="336">
        <f t="shared" si="103"/>
        <v>0.10137922896917362</v>
      </c>
      <c r="X70" s="336">
        <f t="shared" si="103"/>
        <v>9.3835846428871619E-2</v>
      </c>
      <c r="Y70" s="336">
        <f t="shared" si="103"/>
        <v>9.3427097545824234E-2</v>
      </c>
      <c r="Z70" s="336">
        <f t="shared" si="103"/>
        <v>9.2934194982828094E-2</v>
      </c>
      <c r="AA70" s="336">
        <f t="shared" si="103"/>
        <v>9.2393828016077872E-2</v>
      </c>
      <c r="AB70" s="336">
        <f t="shared" si="103"/>
        <v>9.18195202183473E-2</v>
      </c>
      <c r="AC70" s="336">
        <f t="shared" si="103"/>
        <v>9.1211760381216062E-2</v>
      </c>
      <c r="AD70" s="336">
        <f t="shared" si="103"/>
        <v>9.055205100609251E-2</v>
      </c>
      <c r="AE70" s="336">
        <f t="shared" ref="AE70:AL70" si="104">AE23/AE$49</f>
        <v>8.9849743952929356E-2</v>
      </c>
      <c r="AF70" s="336">
        <f t="shared" si="104"/>
        <v>8.9151223496852242E-2</v>
      </c>
      <c r="AG70" s="336">
        <f t="shared" si="104"/>
        <v>8.8459094048444931E-2</v>
      </c>
      <c r="AH70" s="336">
        <f t="shared" si="104"/>
        <v>8.7762587965313235E-2</v>
      </c>
      <c r="AI70" s="336">
        <f t="shared" si="104"/>
        <v>8.7017465330428936E-2</v>
      </c>
      <c r="AJ70" s="336">
        <f t="shared" si="104"/>
        <v>8.6261094922884973E-2</v>
      </c>
      <c r="AK70" s="336">
        <f t="shared" si="104"/>
        <v>8.5464815065100702E-2</v>
      </c>
      <c r="AL70" s="336">
        <f t="shared" si="104"/>
        <v>8.4607298805281478E-2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2.7663163816548191E-2</v>
      </c>
      <c r="N71" s="336">
        <f t="shared" si="105"/>
        <v>2.6400813422683255E-2</v>
      </c>
      <c r="O71" s="336">
        <f t="shared" si="105"/>
        <v>2.5288214225777091E-2</v>
      </c>
      <c r="P71" s="336">
        <f t="shared" si="105"/>
        <v>2.5503258610597882E-2</v>
      </c>
      <c r="Q71" s="336">
        <f t="shared" si="105"/>
        <v>2.4887432096414416E-2</v>
      </c>
      <c r="R71" s="336">
        <f t="shared" si="105"/>
        <v>2.3367379261369496E-2</v>
      </c>
      <c r="S71" s="336">
        <f t="shared" si="105"/>
        <v>2.2142195156854803E-2</v>
      </c>
      <c r="T71" s="336">
        <f t="shared" si="105"/>
        <v>2.3344630660479978E-2</v>
      </c>
      <c r="U71" s="336">
        <f t="shared" si="105"/>
        <v>2.3125921295660122E-2</v>
      </c>
      <c r="V71" s="336">
        <f t="shared" si="105"/>
        <v>1.9920274973540906E-2</v>
      </c>
      <c r="W71" s="336">
        <f t="shared" si="105"/>
        <v>1.9874196696467623E-2</v>
      </c>
      <c r="X71" s="336">
        <f t="shared" si="105"/>
        <v>2.1944667671347746E-2</v>
      </c>
      <c r="Y71" s="336">
        <f t="shared" si="105"/>
        <v>2.1632932987221444E-2</v>
      </c>
      <c r="Z71" s="336">
        <f t="shared" si="105"/>
        <v>2.1243725894903514E-2</v>
      </c>
      <c r="AA71" s="336">
        <f t="shared" si="105"/>
        <v>2.0830077200548785E-2</v>
      </c>
      <c r="AB71" s="336">
        <f t="shared" si="105"/>
        <v>2.0338476479974082E-2</v>
      </c>
      <c r="AC71" s="336">
        <f t="shared" si="105"/>
        <v>1.9692928105492582E-2</v>
      </c>
      <c r="AD71" s="336">
        <f t="shared" si="105"/>
        <v>1.9099143828906057E-2</v>
      </c>
      <c r="AE71" s="336">
        <f t="shared" ref="AE71:AL71" si="106">AE24/AE$49</f>
        <v>1.8438081479990091E-2</v>
      </c>
      <c r="AF71" s="336">
        <f t="shared" si="106"/>
        <v>1.7730596347762591E-2</v>
      </c>
      <c r="AG71" s="336">
        <f t="shared" si="106"/>
        <v>1.7009747993219911E-2</v>
      </c>
      <c r="AH71" s="336">
        <f t="shared" si="106"/>
        <v>1.6239417393400544E-2</v>
      </c>
      <c r="AI71" s="336">
        <f t="shared" si="106"/>
        <v>1.5547877072534086E-2</v>
      </c>
      <c r="AJ71" s="336">
        <f t="shared" si="106"/>
        <v>1.4702330714031486E-2</v>
      </c>
      <c r="AK71" s="336">
        <f t="shared" si="106"/>
        <v>1.3961353425367477E-2</v>
      </c>
      <c r="AL71" s="336">
        <f t="shared" si="106"/>
        <v>1.3455710374011855E-2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0.11498087985696392</v>
      </c>
      <c r="N73" s="337">
        <f t="shared" si="107"/>
        <v>0.10949989478580364</v>
      </c>
      <c r="O73" s="337">
        <f t="shared" si="107"/>
        <v>0.1084071997831131</v>
      </c>
      <c r="P73" s="337">
        <f t="shared" si="107"/>
        <v>0.10957158930884858</v>
      </c>
      <c r="Q73" s="337">
        <f t="shared" si="107"/>
        <v>0.10974041715104116</v>
      </c>
      <c r="R73" s="337">
        <f t="shared" si="107"/>
        <v>0.11119387288795841</v>
      </c>
      <c r="S73" s="337">
        <f t="shared" si="107"/>
        <v>0.10012766887541649</v>
      </c>
      <c r="T73" s="337">
        <f t="shared" si="107"/>
        <v>0.10052746459418077</v>
      </c>
      <c r="U73" s="337">
        <f t="shared" si="107"/>
        <v>0.10168239663257099</v>
      </c>
      <c r="V73" s="337">
        <f t="shared" si="107"/>
        <v>0.10758479415837668</v>
      </c>
      <c r="W73" s="337">
        <f t="shared" si="107"/>
        <v>9.3924899229328715E-2</v>
      </c>
      <c r="X73" s="337">
        <f t="shared" si="107"/>
        <v>9.4897661728306729E-2</v>
      </c>
      <c r="Y73" s="337">
        <f t="shared" si="107"/>
        <v>9.3953444635164099E-2</v>
      </c>
      <c r="Z73" s="337">
        <f t="shared" si="107"/>
        <v>9.284423461656903E-2</v>
      </c>
      <c r="AA73" s="337">
        <f t="shared" si="107"/>
        <v>9.1770888703006426E-2</v>
      </c>
      <c r="AB73" s="337">
        <f t="shared" si="107"/>
        <v>9.0739995708118401E-2</v>
      </c>
      <c r="AC73" s="337">
        <f t="shared" si="107"/>
        <v>8.9775594991311783E-2</v>
      </c>
      <c r="AD73" s="337">
        <f t="shared" si="107"/>
        <v>8.8833196610449444E-2</v>
      </c>
      <c r="AE73" s="337">
        <f t="shared" ref="AE73:AL73" si="108">AE26/AE$49</f>
        <v>8.7929919466681439E-2</v>
      </c>
      <c r="AF73" s="337">
        <f t="shared" si="108"/>
        <v>8.7020413438293837E-2</v>
      </c>
      <c r="AG73" s="337">
        <f t="shared" si="108"/>
        <v>8.6121726740206919E-2</v>
      </c>
      <c r="AH73" s="337">
        <f t="shared" si="108"/>
        <v>8.5222991496940806E-2</v>
      </c>
      <c r="AI73" s="337">
        <f t="shared" si="108"/>
        <v>8.4346993167119619E-2</v>
      </c>
      <c r="AJ73" s="337">
        <f t="shared" si="108"/>
        <v>8.3480812916379529E-2</v>
      </c>
      <c r="AK73" s="337">
        <f t="shared" si="108"/>
        <v>8.2618983807117796E-2</v>
      </c>
      <c r="AL73" s="337">
        <f t="shared" si="108"/>
        <v>8.1753660035979545E-2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9.5926754975677233E-3</v>
      </c>
      <c r="N74" s="336">
        <f t="shared" si="109"/>
        <v>7.986448363690505E-3</v>
      </c>
      <c r="O74" s="336">
        <f t="shared" si="109"/>
        <v>9.4892840210729062E-3</v>
      </c>
      <c r="P74" s="336">
        <f t="shared" si="109"/>
        <v>7.5997946680727135E-3</v>
      </c>
      <c r="Q74" s="336">
        <f t="shared" si="109"/>
        <v>7.6571050331459096E-3</v>
      </c>
      <c r="R74" s="336">
        <f t="shared" si="109"/>
        <v>9.2956888943889759E-3</v>
      </c>
      <c r="S74" s="336">
        <f t="shared" si="109"/>
        <v>7.5258858150729826E-3</v>
      </c>
      <c r="T74" s="336">
        <f t="shared" si="109"/>
        <v>6.7534235150173011E-3</v>
      </c>
      <c r="U74" s="336">
        <f t="shared" si="109"/>
        <v>8.058274746855925E-3</v>
      </c>
      <c r="V74" s="336">
        <f t="shared" si="109"/>
        <v>7.7896958355544799E-3</v>
      </c>
      <c r="W74" s="336">
        <f t="shared" si="109"/>
        <v>6.6989354017878873E-3</v>
      </c>
      <c r="X74" s="336">
        <f t="shared" si="109"/>
        <v>6.5380488163743495E-3</v>
      </c>
      <c r="Y74" s="336">
        <f t="shared" si="109"/>
        <v>6.5591659443347749E-3</v>
      </c>
      <c r="Z74" s="336">
        <f t="shared" si="109"/>
        <v>6.6309625592361528E-3</v>
      </c>
      <c r="AA74" s="336">
        <f t="shared" si="109"/>
        <v>6.707294193474358E-3</v>
      </c>
      <c r="AB74" s="336">
        <f t="shared" si="109"/>
        <v>6.7596470267747592E-3</v>
      </c>
      <c r="AC74" s="336">
        <f t="shared" si="109"/>
        <v>6.8076956214262732E-3</v>
      </c>
      <c r="AD74" s="336">
        <f t="shared" si="109"/>
        <v>6.8592150640282264E-3</v>
      </c>
      <c r="AE74" s="336">
        <f t="shared" ref="AE74:AL74" si="110">AE27/AE$49</f>
        <v>6.9059875847779506E-3</v>
      </c>
      <c r="AF74" s="336">
        <f t="shared" si="110"/>
        <v>6.9527986666127828E-3</v>
      </c>
      <c r="AG74" s="336">
        <f t="shared" si="110"/>
        <v>6.9973854693678953E-3</v>
      </c>
      <c r="AH74" s="336">
        <f t="shared" si="110"/>
        <v>7.0433002790917191E-3</v>
      </c>
      <c r="AI74" s="336">
        <f t="shared" si="110"/>
        <v>7.0859377805746072E-3</v>
      </c>
      <c r="AJ74" s="336">
        <f t="shared" si="110"/>
        <v>7.1291942420185677E-3</v>
      </c>
      <c r="AK74" s="336">
        <f t="shared" si="110"/>
        <v>7.1710352631693848E-3</v>
      </c>
      <c r="AL74" s="336">
        <f t="shared" si="110"/>
        <v>7.2099746124579325E-3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4.6274189993499838E-2</v>
      </c>
      <c r="N75" s="336">
        <f t="shared" si="111"/>
        <v>4.7965764153948404E-2</v>
      </c>
      <c r="O75" s="336">
        <f t="shared" si="111"/>
        <v>4.4742591130048331E-2</v>
      </c>
      <c r="P75" s="336">
        <f t="shared" si="111"/>
        <v>4.7319157627592492E-2</v>
      </c>
      <c r="Q75" s="336">
        <f t="shared" si="111"/>
        <v>4.8281519013780444E-2</v>
      </c>
      <c r="R75" s="336">
        <f t="shared" si="111"/>
        <v>4.9116255388764213E-2</v>
      </c>
      <c r="S75" s="336">
        <f t="shared" si="111"/>
        <v>4.4743116697503492E-2</v>
      </c>
      <c r="T75" s="336">
        <f t="shared" si="111"/>
        <v>4.3785290015374123E-2</v>
      </c>
      <c r="U75" s="336">
        <f t="shared" si="111"/>
        <v>4.4066327205063691E-2</v>
      </c>
      <c r="V75" s="336">
        <f t="shared" si="111"/>
        <v>4.7560284600449171E-2</v>
      </c>
      <c r="W75" s="336">
        <f t="shared" si="111"/>
        <v>4.0271407074153963E-2</v>
      </c>
      <c r="X75" s="336">
        <f t="shared" si="111"/>
        <v>4.0035280825092445E-2</v>
      </c>
      <c r="Y75" s="336">
        <f t="shared" si="111"/>
        <v>3.9647865923268251E-2</v>
      </c>
      <c r="Z75" s="336">
        <f t="shared" si="111"/>
        <v>3.9266304160237804E-2</v>
      </c>
      <c r="AA75" s="336">
        <f t="shared" si="111"/>
        <v>3.8866826407837486E-2</v>
      </c>
      <c r="AB75" s="336">
        <f t="shared" si="111"/>
        <v>3.8454373627565416E-2</v>
      </c>
      <c r="AC75" s="336">
        <f t="shared" si="111"/>
        <v>3.8062060179253517E-2</v>
      </c>
      <c r="AD75" s="336">
        <f t="shared" si="111"/>
        <v>3.7665326963075695E-2</v>
      </c>
      <c r="AE75" s="336">
        <f t="shared" ref="AE75:AL75" si="112">AE28/AE$49</f>
        <v>3.7261003996752431E-2</v>
      </c>
      <c r="AF75" s="336">
        <f t="shared" si="112"/>
        <v>3.6856692748538533E-2</v>
      </c>
      <c r="AG75" s="336">
        <f t="shared" si="112"/>
        <v>3.6474375355944666E-2</v>
      </c>
      <c r="AH75" s="336">
        <f t="shared" si="112"/>
        <v>3.6097746921871079E-2</v>
      </c>
      <c r="AI75" s="336">
        <f t="shared" si="112"/>
        <v>3.5740292681499378E-2</v>
      </c>
      <c r="AJ75" s="336">
        <f t="shared" si="112"/>
        <v>3.5376641098998171E-2</v>
      </c>
      <c r="AK75" s="336">
        <f t="shared" si="112"/>
        <v>3.5008422997421768E-2</v>
      </c>
      <c r="AL75" s="336">
        <f t="shared" si="112"/>
        <v>3.4633665498376758E-2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3.9560980344470573E-2</v>
      </c>
      <c r="N76" s="336">
        <f t="shared" si="113"/>
        <v>3.5392206558041824E-2</v>
      </c>
      <c r="O76" s="336">
        <f t="shared" si="113"/>
        <v>3.4341566232072657E-2</v>
      </c>
      <c r="P76" s="336">
        <f t="shared" si="113"/>
        <v>3.5199251702915123E-2</v>
      </c>
      <c r="Q76" s="336">
        <f t="shared" si="113"/>
        <v>3.3768437389813305E-2</v>
      </c>
      <c r="R76" s="336">
        <f t="shared" si="113"/>
        <v>3.383254508806622E-2</v>
      </c>
      <c r="S76" s="336">
        <f t="shared" si="113"/>
        <v>2.9315017261765254E-2</v>
      </c>
      <c r="T76" s="336">
        <f t="shared" si="113"/>
        <v>3.0743583333834888E-2</v>
      </c>
      <c r="U76" s="336">
        <f t="shared" si="113"/>
        <v>3.3005194324922639E-2</v>
      </c>
      <c r="V76" s="336">
        <f t="shared" si="113"/>
        <v>3.6348291908329625E-2</v>
      </c>
      <c r="W76" s="336">
        <f t="shared" si="113"/>
        <v>3.0693847193282185E-2</v>
      </c>
      <c r="X76" s="336">
        <f t="shared" si="113"/>
        <v>3.2407598087987259E-2</v>
      </c>
      <c r="Y76" s="336">
        <f t="shared" si="113"/>
        <v>3.1914716749180255E-2</v>
      </c>
      <c r="Z76" s="336">
        <f t="shared" si="113"/>
        <v>3.1340011586982464E-2</v>
      </c>
      <c r="AA76" s="336">
        <f t="shared" si="113"/>
        <v>3.0822413674682369E-2</v>
      </c>
      <c r="AB76" s="336">
        <f t="shared" si="113"/>
        <v>3.0354271244376143E-2</v>
      </c>
      <c r="AC76" s="336">
        <f t="shared" si="113"/>
        <v>2.9875279046671147E-2</v>
      </c>
      <c r="AD76" s="336">
        <f t="shared" si="113"/>
        <v>2.9406564735445912E-2</v>
      </c>
      <c r="AE76" s="336">
        <f t="shared" ref="AE76:AL76" si="114">AE29/AE$49</f>
        <v>2.8973145705106184E-2</v>
      </c>
      <c r="AF76" s="336">
        <f t="shared" si="114"/>
        <v>2.8526183667796981E-2</v>
      </c>
      <c r="AG76" s="336">
        <f t="shared" si="114"/>
        <v>2.8067825323098875E-2</v>
      </c>
      <c r="AH76" s="336">
        <f t="shared" si="114"/>
        <v>2.7606600025788262E-2</v>
      </c>
      <c r="AI76" s="336">
        <f t="shared" si="114"/>
        <v>2.7154238935350423E-2</v>
      </c>
      <c r="AJ76" s="336">
        <f t="shared" si="114"/>
        <v>2.6713812583271948E-2</v>
      </c>
      <c r="AK76" s="336">
        <f t="shared" si="114"/>
        <v>2.6269571971470763E-2</v>
      </c>
      <c r="AL76" s="336">
        <f t="shared" si="114"/>
        <v>2.5823347438901557E-2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1.9553034021425813E-2</v>
      </c>
      <c r="N77" s="336">
        <f t="shared" si="115"/>
        <v>1.8155475710122909E-2</v>
      </c>
      <c r="O77" s="336">
        <f t="shared" si="115"/>
        <v>1.9833758399919191E-2</v>
      </c>
      <c r="P77" s="336">
        <f t="shared" si="115"/>
        <v>1.9453385310268252E-2</v>
      </c>
      <c r="Q77" s="336">
        <f t="shared" si="115"/>
        <v>2.0033355714301503E-2</v>
      </c>
      <c r="R77" s="336">
        <f t="shared" si="115"/>
        <v>1.8949383516739023E-2</v>
      </c>
      <c r="S77" s="336">
        <f t="shared" si="115"/>
        <v>1.8543649101074759E-2</v>
      </c>
      <c r="T77" s="336">
        <f t="shared" si="115"/>
        <v>1.9245167729954455E-2</v>
      </c>
      <c r="U77" s="336">
        <f t="shared" si="115"/>
        <v>1.6552600355728739E-2</v>
      </c>
      <c r="V77" s="336">
        <f t="shared" si="115"/>
        <v>1.5886521814043406E-2</v>
      </c>
      <c r="W77" s="336">
        <f t="shared" si="115"/>
        <v>1.6260709560104673E-2</v>
      </c>
      <c r="X77" s="336">
        <f t="shared" si="115"/>
        <v>1.5916733998852673E-2</v>
      </c>
      <c r="Y77" s="336">
        <f t="shared" si="115"/>
        <v>1.5831696018380793E-2</v>
      </c>
      <c r="Z77" s="336">
        <f t="shared" si="115"/>
        <v>1.5606956310112606E-2</v>
      </c>
      <c r="AA77" s="336">
        <f t="shared" si="115"/>
        <v>1.5374354427012212E-2</v>
      </c>
      <c r="AB77" s="336">
        <f t="shared" si="115"/>
        <v>1.5171703809402085E-2</v>
      </c>
      <c r="AC77" s="336">
        <f t="shared" si="115"/>
        <v>1.5030560143960852E-2</v>
      </c>
      <c r="AD77" s="336">
        <f t="shared" si="115"/>
        <v>1.4902089847899617E-2</v>
      </c>
      <c r="AE77" s="336">
        <f t="shared" ref="AE77:AL77" si="116">AE30/AE$49</f>
        <v>1.4789782180044894E-2</v>
      </c>
      <c r="AF77" s="336">
        <f t="shared" si="116"/>
        <v>1.4684738355345521E-2</v>
      </c>
      <c r="AG77" s="336">
        <f t="shared" si="116"/>
        <v>1.4582140591795488E-2</v>
      </c>
      <c r="AH77" s="336">
        <f t="shared" si="116"/>
        <v>1.4475344270189755E-2</v>
      </c>
      <c r="AI77" s="336">
        <f t="shared" si="116"/>
        <v>1.4366523769695225E-2</v>
      </c>
      <c r="AJ77" s="336">
        <f t="shared" si="116"/>
        <v>1.4261164992090842E-2</v>
      </c>
      <c r="AK77" s="336">
        <f t="shared" si="116"/>
        <v>1.4169953575055887E-2</v>
      </c>
      <c r="AL77" s="336">
        <f t="shared" si="116"/>
        <v>1.408667248624329E-2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0.104677783202099</v>
      </c>
      <c r="N79" s="337">
        <f t="shared" si="117"/>
        <v>0.10187773816289325</v>
      </c>
      <c r="O79" s="337">
        <f t="shared" si="117"/>
        <v>0.10090296040013315</v>
      </c>
      <c r="P79" s="337">
        <f t="shared" si="117"/>
        <v>0.10072481676858754</v>
      </c>
      <c r="Q79" s="337">
        <f t="shared" si="117"/>
        <v>0.10015433417712338</v>
      </c>
      <c r="R79" s="337">
        <f t="shared" si="117"/>
        <v>9.9989200042456802E-2</v>
      </c>
      <c r="S79" s="337">
        <f t="shared" si="117"/>
        <v>0.10690675054136005</v>
      </c>
      <c r="T79" s="337">
        <f t="shared" si="117"/>
        <v>0.10509680036426199</v>
      </c>
      <c r="U79" s="337">
        <f t="shared" si="117"/>
        <v>9.9242073107630308E-2</v>
      </c>
      <c r="V79" s="337">
        <f t="shared" si="117"/>
        <v>9.8293101435930216E-2</v>
      </c>
      <c r="W79" s="337">
        <f t="shared" si="117"/>
        <v>9.6393986098651685E-2</v>
      </c>
      <c r="X79" s="337">
        <f t="shared" si="117"/>
        <v>9.8597883803978589E-2</v>
      </c>
      <c r="Y79" s="337">
        <f t="shared" si="117"/>
        <v>9.8984118419153971E-2</v>
      </c>
      <c r="Z79" s="337">
        <f t="shared" si="117"/>
        <v>9.9455499255833718E-2</v>
      </c>
      <c r="AA79" s="337">
        <f t="shared" si="117"/>
        <v>9.9938175790889108E-2</v>
      </c>
      <c r="AB79" s="337">
        <f t="shared" si="117"/>
        <v>0.10040907142644551</v>
      </c>
      <c r="AC79" s="337">
        <f t="shared" si="117"/>
        <v>0.10088023737039468</v>
      </c>
      <c r="AD79" s="337">
        <f t="shared" si="117"/>
        <v>0.10136908809999984</v>
      </c>
      <c r="AE79" s="337">
        <f t="shared" ref="AE79:AL79" si="118">AE32/AE$49</f>
        <v>0.10191190293281933</v>
      </c>
      <c r="AF79" s="337">
        <f t="shared" si="118"/>
        <v>0.10242813733865541</v>
      </c>
      <c r="AG79" s="337">
        <f t="shared" si="118"/>
        <v>0.1029040227891765</v>
      </c>
      <c r="AH79" s="337">
        <f t="shared" si="118"/>
        <v>0.10341675600902886</v>
      </c>
      <c r="AI79" s="337">
        <f t="shared" si="118"/>
        <v>0.1039071685992498</v>
      </c>
      <c r="AJ79" s="337">
        <f t="shared" si="118"/>
        <v>0.10444121198024212</v>
      </c>
      <c r="AK79" s="337">
        <f t="shared" si="118"/>
        <v>0.10499803177907094</v>
      </c>
      <c r="AL79" s="337">
        <f t="shared" si="118"/>
        <v>0.10552285288693836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8.3587167891657058E-2</v>
      </c>
      <c r="N80" s="336">
        <f t="shared" si="119"/>
        <v>7.8419161949288274E-2</v>
      </c>
      <c r="O80" s="336">
        <f t="shared" si="119"/>
        <v>7.8999702849631578E-2</v>
      </c>
      <c r="P80" s="336">
        <f t="shared" si="119"/>
        <v>7.8732671016086761E-2</v>
      </c>
      <c r="Q80" s="336">
        <f t="shared" si="119"/>
        <v>7.9913410747257163E-2</v>
      </c>
      <c r="R80" s="336">
        <f t="shared" si="119"/>
        <v>7.6562444807645694E-2</v>
      </c>
      <c r="S80" s="336">
        <f t="shared" si="119"/>
        <v>8.3424929330421616E-2</v>
      </c>
      <c r="T80" s="336">
        <f t="shared" si="119"/>
        <v>8.2300929715172305E-2</v>
      </c>
      <c r="U80" s="336">
        <f t="shared" si="119"/>
        <v>7.8198935218411952E-2</v>
      </c>
      <c r="V80" s="336">
        <f t="shared" si="119"/>
        <v>7.7172042081363482E-2</v>
      </c>
      <c r="W80" s="336">
        <f t="shared" si="119"/>
        <v>7.6408929875224407E-2</v>
      </c>
      <c r="X80" s="336">
        <f t="shared" si="119"/>
        <v>7.8911988540349462E-2</v>
      </c>
      <c r="Y80" s="336">
        <f t="shared" si="119"/>
        <v>7.9340474987982051E-2</v>
      </c>
      <c r="Z80" s="336">
        <f t="shared" si="119"/>
        <v>7.9838874196154916E-2</v>
      </c>
      <c r="AA80" s="336">
        <f t="shared" si="119"/>
        <v>8.0338471270238507E-2</v>
      </c>
      <c r="AB80" s="336">
        <f t="shared" si="119"/>
        <v>8.081336483420426E-2</v>
      </c>
      <c r="AC80" s="336">
        <f t="shared" si="119"/>
        <v>8.1291614072310045E-2</v>
      </c>
      <c r="AD80" s="336">
        <f t="shared" si="119"/>
        <v>8.1782838221164944E-2</v>
      </c>
      <c r="AE80" s="336">
        <f t="shared" ref="AE80:AL80" si="120">AE33/AE$49</f>
        <v>8.2339143360365671E-2</v>
      </c>
      <c r="AF80" s="336">
        <f t="shared" si="120"/>
        <v>8.2868604633745888E-2</v>
      </c>
      <c r="AG80" s="336">
        <f t="shared" si="120"/>
        <v>8.3363636824578036E-2</v>
      </c>
      <c r="AH80" s="336">
        <f t="shared" si="120"/>
        <v>8.3884453744029308E-2</v>
      </c>
      <c r="AI80" s="336">
        <f t="shared" si="120"/>
        <v>8.4385059050121197E-2</v>
      </c>
      <c r="AJ80" s="336">
        <f t="shared" si="120"/>
        <v>8.4935226198877237E-2</v>
      </c>
      <c r="AK80" s="336">
        <f t="shared" si="120"/>
        <v>8.549247803965114E-2</v>
      </c>
      <c r="AL80" s="336">
        <f t="shared" si="120"/>
        <v>8.6009621372970413E-2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1.9559133198689981E-2</v>
      </c>
      <c r="N81" s="336">
        <f t="shared" si="121"/>
        <v>2.2366194772945273E-2</v>
      </c>
      <c r="O81" s="336">
        <f t="shared" si="121"/>
        <v>2.0800140583765243E-2</v>
      </c>
      <c r="P81" s="336">
        <f t="shared" si="121"/>
        <v>2.1008888419087889E-2</v>
      </c>
      <c r="Q81" s="336">
        <f t="shared" si="121"/>
        <v>1.9162785302022509E-2</v>
      </c>
      <c r="R81" s="336">
        <f t="shared" si="121"/>
        <v>2.2477562812782306E-2</v>
      </c>
      <c r="S81" s="336">
        <f t="shared" si="121"/>
        <v>2.2672025499505543E-2</v>
      </c>
      <c r="T81" s="336">
        <f t="shared" si="121"/>
        <v>2.1939869269455195E-2</v>
      </c>
      <c r="U81" s="336">
        <f t="shared" si="121"/>
        <v>2.0119968387621444E-2</v>
      </c>
      <c r="V81" s="336">
        <f t="shared" si="121"/>
        <v>2.0321446370225073E-2</v>
      </c>
      <c r="W81" s="336">
        <f t="shared" si="121"/>
        <v>1.8970244663021722E-2</v>
      </c>
      <c r="X81" s="336">
        <f t="shared" si="121"/>
        <v>1.8886276062875948E-2</v>
      </c>
      <c r="Y81" s="336">
        <f t="shared" si="121"/>
        <v>1.8838073930153854E-2</v>
      </c>
      <c r="Z81" s="336">
        <f t="shared" si="121"/>
        <v>1.8805476968605399E-2</v>
      </c>
      <c r="AA81" s="336">
        <f t="shared" si="121"/>
        <v>1.8782778460387145E-2</v>
      </c>
      <c r="AB81" s="336">
        <f t="shared" si="121"/>
        <v>1.8771662327258336E-2</v>
      </c>
      <c r="AC81" s="336">
        <f t="shared" si="121"/>
        <v>1.8758993245051956E-2</v>
      </c>
      <c r="AD81" s="336">
        <f t="shared" si="121"/>
        <v>1.8751012606548864E-2</v>
      </c>
      <c r="AE81" s="336">
        <f t="shared" ref="AE81:AL81" si="122">AE34/AE$49</f>
        <v>1.8733466273128604E-2</v>
      </c>
      <c r="AF81" s="336">
        <f t="shared" si="122"/>
        <v>1.8713115355083978E-2</v>
      </c>
      <c r="AG81" s="336">
        <f t="shared" si="122"/>
        <v>1.8689136694981266E-2</v>
      </c>
      <c r="AH81" s="336">
        <f t="shared" si="122"/>
        <v>1.8676368249189799E-2</v>
      </c>
      <c r="AI81" s="336">
        <f t="shared" si="122"/>
        <v>1.8662707490264333E-2</v>
      </c>
      <c r="AJ81" s="336">
        <f t="shared" si="122"/>
        <v>1.8640357691543138E-2</v>
      </c>
      <c r="AK81" s="336">
        <f t="shared" si="122"/>
        <v>1.8636542092512462E-2</v>
      </c>
      <c r="AL81" s="336">
        <f t="shared" si="122"/>
        <v>1.8638299373733545E-2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1.5314821117519426E-3</v>
      </c>
      <c r="N82" s="336">
        <f t="shared" si="123"/>
        <v>1.0923814406597185E-3</v>
      </c>
      <c r="O82" s="336">
        <f t="shared" si="123"/>
        <v>1.1031169667363196E-3</v>
      </c>
      <c r="P82" s="336">
        <f t="shared" si="123"/>
        <v>9.8325733341287171E-4</v>
      </c>
      <c r="Q82" s="336">
        <f t="shared" si="123"/>
        <v>1.0781381278437063E-3</v>
      </c>
      <c r="R82" s="336">
        <f t="shared" si="123"/>
        <v>9.4919242202880347E-4</v>
      </c>
      <c r="S82" s="336">
        <f t="shared" si="123"/>
        <v>8.097957114328821E-4</v>
      </c>
      <c r="T82" s="336">
        <f t="shared" si="123"/>
        <v>8.5600137963448347E-4</v>
      </c>
      <c r="U82" s="336">
        <f t="shared" si="123"/>
        <v>9.2316950159691965E-4</v>
      </c>
      <c r="V82" s="336">
        <f t="shared" si="123"/>
        <v>7.9961298434165116E-4</v>
      </c>
      <c r="W82" s="336">
        <f t="shared" si="123"/>
        <v>1.0148115604055453E-3</v>
      </c>
      <c r="X82" s="336">
        <f t="shared" si="123"/>
        <v>7.9961920075319499E-4</v>
      </c>
      <c r="Y82" s="336">
        <f t="shared" si="123"/>
        <v>8.0556950101806223E-4</v>
      </c>
      <c r="Z82" s="336">
        <f t="shared" si="123"/>
        <v>8.1114809107341165E-4</v>
      </c>
      <c r="AA82" s="336">
        <f t="shared" si="123"/>
        <v>8.169260602634592E-4</v>
      </c>
      <c r="AB82" s="336">
        <f t="shared" si="123"/>
        <v>8.2404426498292158E-4</v>
      </c>
      <c r="AC82" s="336">
        <f t="shared" si="123"/>
        <v>8.2963005303267432E-4</v>
      </c>
      <c r="AD82" s="336">
        <f t="shared" si="123"/>
        <v>8.352372722860268E-4</v>
      </c>
      <c r="AE82" s="336">
        <f t="shared" ref="AE82:AL82" si="124">AE35/AE$49</f>
        <v>8.3929329932505093E-4</v>
      </c>
      <c r="AF82" s="336">
        <f t="shared" si="124"/>
        <v>8.4641734982554247E-4</v>
      </c>
      <c r="AG82" s="336">
        <f t="shared" si="124"/>
        <v>8.5124926961719705E-4</v>
      </c>
      <c r="AH82" s="336">
        <f t="shared" si="124"/>
        <v>8.559340158097535E-4</v>
      </c>
      <c r="AI82" s="336">
        <f t="shared" si="124"/>
        <v>8.5940205886426383E-4</v>
      </c>
      <c r="AJ82" s="336">
        <f t="shared" si="124"/>
        <v>8.6562808982172603E-4</v>
      </c>
      <c r="AK82" s="336">
        <f t="shared" si="124"/>
        <v>8.6901164690734284E-4</v>
      </c>
      <c r="AL82" s="336">
        <f t="shared" si="124"/>
        <v>8.7493214023439769E-4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7.9768353681055004E-2</v>
      </c>
      <c r="N84" s="337">
        <f t="shared" si="125"/>
        <v>8.3575537828141769E-2</v>
      </c>
      <c r="O84" s="337">
        <f t="shared" si="125"/>
        <v>8.6424971196402439E-2</v>
      </c>
      <c r="P84" s="337">
        <f t="shared" si="125"/>
        <v>8.4285062669529134E-2</v>
      </c>
      <c r="Q84" s="337">
        <f t="shared" si="125"/>
        <v>8.6124786411737805E-2</v>
      </c>
      <c r="R84" s="337">
        <f t="shared" si="125"/>
        <v>8.1510224978578724E-2</v>
      </c>
      <c r="S84" s="337">
        <f t="shared" si="125"/>
        <v>7.934826112660906E-2</v>
      </c>
      <c r="T84" s="337">
        <f t="shared" si="125"/>
        <v>8.0695946599947707E-2</v>
      </c>
      <c r="U84" s="337">
        <f t="shared" si="125"/>
        <v>7.8252059970577048E-2</v>
      </c>
      <c r="V84" s="337">
        <f t="shared" si="125"/>
        <v>7.5072402818211037E-2</v>
      </c>
      <c r="W84" s="337">
        <f t="shared" si="125"/>
        <v>7.5967156475735334E-2</v>
      </c>
      <c r="X84" s="337">
        <f t="shared" si="125"/>
        <v>7.6060916887925975E-2</v>
      </c>
      <c r="Y84" s="337">
        <f t="shared" si="125"/>
        <v>7.5991257993224273E-2</v>
      </c>
      <c r="Z84" s="337">
        <f t="shared" si="125"/>
        <v>7.5933037879269569E-2</v>
      </c>
      <c r="AA84" s="337">
        <f t="shared" si="125"/>
        <v>7.5834493282432427E-2</v>
      </c>
      <c r="AB84" s="337">
        <f t="shared" si="125"/>
        <v>7.5668620192293742E-2</v>
      </c>
      <c r="AC84" s="337">
        <f t="shared" si="125"/>
        <v>7.5505247279507706E-2</v>
      </c>
      <c r="AD84" s="337">
        <f t="shared" si="125"/>
        <v>7.5354111252700681E-2</v>
      </c>
      <c r="AE84" s="337">
        <f t="shared" ref="AE84:AL84" si="126">AE37/AE$49</f>
        <v>7.5193140661296329E-2</v>
      </c>
      <c r="AF84" s="337">
        <f t="shared" si="126"/>
        <v>7.5040471922167701E-2</v>
      </c>
      <c r="AG84" s="337">
        <f t="shared" si="126"/>
        <v>7.4870918218622851E-2</v>
      </c>
      <c r="AH84" s="337">
        <f t="shared" si="126"/>
        <v>7.4762686828200114E-2</v>
      </c>
      <c r="AI84" s="337">
        <f t="shared" si="126"/>
        <v>7.4644929521586717E-2</v>
      </c>
      <c r="AJ84" s="337">
        <f t="shared" si="126"/>
        <v>7.4536331452576349E-2</v>
      </c>
      <c r="AK84" s="337">
        <f t="shared" si="126"/>
        <v>7.439894814182911E-2</v>
      </c>
      <c r="AL84" s="337">
        <f t="shared" si="126"/>
        <v>7.4213762276196235E-2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6.2508236961846569E-2</v>
      </c>
      <c r="N85" s="336">
        <f t="shared" si="127"/>
        <v>6.5517375590189067E-2</v>
      </c>
      <c r="O85" s="336">
        <f t="shared" si="127"/>
        <v>6.8104074403375722E-2</v>
      </c>
      <c r="P85" s="336">
        <f t="shared" si="127"/>
        <v>6.6049176088126535E-2</v>
      </c>
      <c r="Q85" s="336">
        <f t="shared" si="127"/>
        <v>6.899187691939096E-2</v>
      </c>
      <c r="R85" s="336">
        <f t="shared" si="127"/>
        <v>6.3047538340644457E-2</v>
      </c>
      <c r="S85" s="336">
        <f t="shared" si="127"/>
        <v>6.1261027284074072E-2</v>
      </c>
      <c r="T85" s="336">
        <f t="shared" si="127"/>
        <v>6.1199505916029774E-2</v>
      </c>
      <c r="U85" s="336">
        <f t="shared" si="127"/>
        <v>5.7872841817093512E-2</v>
      </c>
      <c r="V85" s="336">
        <f t="shared" si="127"/>
        <v>5.5837222824001456E-2</v>
      </c>
      <c r="W85" s="336">
        <f t="shared" si="127"/>
        <v>5.5797494734151895E-2</v>
      </c>
      <c r="X85" s="336">
        <f t="shared" si="127"/>
        <v>5.1693456727818221E-2</v>
      </c>
      <c r="Y85" s="336">
        <f t="shared" si="127"/>
        <v>5.1259132228726648E-2</v>
      </c>
      <c r="Z85" s="336">
        <f t="shared" si="127"/>
        <v>5.0890700284053743E-2</v>
      </c>
      <c r="AA85" s="336">
        <f t="shared" si="127"/>
        <v>5.0508825338358022E-2</v>
      </c>
      <c r="AB85" s="336">
        <f t="shared" si="127"/>
        <v>5.0070259988452055E-2</v>
      </c>
      <c r="AC85" s="336">
        <f t="shared" si="127"/>
        <v>4.9633581919498133E-2</v>
      </c>
      <c r="AD85" s="336">
        <f t="shared" si="127"/>
        <v>4.9191530671890554E-2</v>
      </c>
      <c r="AE85" s="336">
        <f t="shared" ref="AE85:AL85" si="128">AE38/AE$49</f>
        <v>4.8733894796253736E-2</v>
      </c>
      <c r="AF85" s="336">
        <f t="shared" si="128"/>
        <v>4.8278580937209346E-2</v>
      </c>
      <c r="AG85" s="336">
        <f t="shared" si="128"/>
        <v>4.7809179212729508E-2</v>
      </c>
      <c r="AH85" s="336">
        <f t="shared" si="128"/>
        <v>4.7414780188017501E-2</v>
      </c>
      <c r="AI85" s="336">
        <f t="shared" si="128"/>
        <v>4.7020195167656043E-2</v>
      </c>
      <c r="AJ85" s="336">
        <f t="shared" si="128"/>
        <v>4.6620010467500993E-2</v>
      </c>
      <c r="AK85" s="336">
        <f t="shared" si="128"/>
        <v>4.6190509565708859E-2</v>
      </c>
      <c r="AL85" s="336">
        <f t="shared" si="128"/>
        <v>4.5711646137373572E-2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1.7260116719208449E-2</v>
      </c>
      <c r="N86" s="336">
        <f t="shared" si="129"/>
        <v>1.8058162237952709E-2</v>
      </c>
      <c r="O86" s="336">
        <f t="shared" si="129"/>
        <v>1.8320896793026724E-2</v>
      </c>
      <c r="P86" s="336">
        <f t="shared" si="129"/>
        <v>1.8235886581402603E-2</v>
      </c>
      <c r="Q86" s="336">
        <f t="shared" si="129"/>
        <v>1.7132909492346849E-2</v>
      </c>
      <c r="R86" s="336">
        <f t="shared" si="129"/>
        <v>1.8462686637934267E-2</v>
      </c>
      <c r="S86" s="336">
        <f t="shared" si="129"/>
        <v>1.8087233842534984E-2</v>
      </c>
      <c r="T86" s="336">
        <f t="shared" si="129"/>
        <v>1.9496440683917943E-2</v>
      </c>
      <c r="U86" s="336">
        <f t="shared" si="129"/>
        <v>2.0379218153483532E-2</v>
      </c>
      <c r="V86" s="336">
        <f t="shared" si="129"/>
        <v>1.923517999420957E-2</v>
      </c>
      <c r="W86" s="336">
        <f t="shared" si="129"/>
        <v>2.0169661741583429E-2</v>
      </c>
      <c r="X86" s="336">
        <f t="shared" si="129"/>
        <v>2.4367460160107764E-2</v>
      </c>
      <c r="Y86" s="336">
        <f t="shared" si="129"/>
        <v>2.4732125764497626E-2</v>
      </c>
      <c r="Z86" s="336">
        <f t="shared" si="129"/>
        <v>2.5042337595215826E-2</v>
      </c>
      <c r="AA86" s="336">
        <f t="shared" si="129"/>
        <v>2.5325667944074412E-2</v>
      </c>
      <c r="AB86" s="336">
        <f t="shared" si="129"/>
        <v>2.5598360203841684E-2</v>
      </c>
      <c r="AC86" s="336">
        <f t="shared" si="129"/>
        <v>2.5871665360009566E-2</v>
      </c>
      <c r="AD86" s="336">
        <f t="shared" si="129"/>
        <v>2.6162580580810123E-2</v>
      </c>
      <c r="AE86" s="336">
        <f t="shared" ref="AE86:AL86" si="130">AE39/AE$49</f>
        <v>2.6459245865042582E-2</v>
      </c>
      <c r="AF86" s="336">
        <f t="shared" si="130"/>
        <v>2.6761890984958351E-2</v>
      </c>
      <c r="AG86" s="336">
        <f t="shared" si="130"/>
        <v>2.7061739005893343E-2</v>
      </c>
      <c r="AH86" s="336">
        <f t="shared" si="130"/>
        <v>2.734790664018261E-2</v>
      </c>
      <c r="AI86" s="336">
        <f t="shared" si="130"/>
        <v>2.7624734353930664E-2</v>
      </c>
      <c r="AJ86" s="336">
        <f t="shared" si="130"/>
        <v>2.7916320985075353E-2</v>
      </c>
      <c r="AK86" s="336">
        <f t="shared" si="130"/>
        <v>2.8208438576120251E-2</v>
      </c>
      <c r="AL86" s="336">
        <f t="shared" si="130"/>
        <v>2.8502116138822666E-2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7.9671712247413179E-2</v>
      </c>
      <c r="N88" s="337">
        <f t="shared" si="131"/>
        <v>7.6366194787116204E-2</v>
      </c>
      <c r="O88" s="337">
        <f t="shared" si="131"/>
        <v>7.8768086700398768E-2</v>
      </c>
      <c r="P88" s="337">
        <f t="shared" si="131"/>
        <v>7.7367459920125753E-2</v>
      </c>
      <c r="Q88" s="337">
        <f t="shared" si="131"/>
        <v>7.9427546070108782E-2</v>
      </c>
      <c r="R88" s="337">
        <f t="shared" si="131"/>
        <v>8.2790759995054017E-2</v>
      </c>
      <c r="S88" s="337">
        <f t="shared" si="131"/>
        <v>8.1616952393966824E-2</v>
      </c>
      <c r="T88" s="337">
        <f t="shared" si="131"/>
        <v>7.8727132576192072E-2</v>
      </c>
      <c r="U88" s="337">
        <f t="shared" si="131"/>
        <v>7.9438670717456569E-2</v>
      </c>
      <c r="V88" s="337">
        <f t="shared" si="131"/>
        <v>8.1079615770453584E-2</v>
      </c>
      <c r="W88" s="337">
        <f t="shared" si="131"/>
        <v>7.1942629043209E-2</v>
      </c>
      <c r="X88" s="337">
        <f t="shared" si="131"/>
        <v>8.0906307967918339E-2</v>
      </c>
      <c r="Y88" s="337">
        <f t="shared" si="131"/>
        <v>8.0707098837708449E-2</v>
      </c>
      <c r="Z88" s="337">
        <f t="shared" si="131"/>
        <v>8.0531853443403231E-2</v>
      </c>
      <c r="AA88" s="337">
        <f t="shared" si="131"/>
        <v>8.0327563693403672E-2</v>
      </c>
      <c r="AB88" s="337">
        <f t="shared" si="131"/>
        <v>8.0043576018635279E-2</v>
      </c>
      <c r="AC88" s="337">
        <f t="shared" si="131"/>
        <v>7.9871456210668837E-2</v>
      </c>
      <c r="AD88" s="337">
        <f t="shared" si="131"/>
        <v>7.9688671490769872E-2</v>
      </c>
      <c r="AE88" s="337">
        <f t="shared" ref="AE88:AL88" si="132">AE41/AE$49</f>
        <v>7.9472743309645433E-2</v>
      </c>
      <c r="AF88" s="337">
        <f t="shared" si="132"/>
        <v>7.9224227980468256E-2</v>
      </c>
      <c r="AG88" s="337">
        <f t="shared" si="132"/>
        <v>7.8972133993551991E-2</v>
      </c>
      <c r="AH88" s="337">
        <f t="shared" si="132"/>
        <v>7.8690123159547778E-2</v>
      </c>
      <c r="AI88" s="337">
        <f t="shared" si="132"/>
        <v>7.8439805081774353E-2</v>
      </c>
      <c r="AJ88" s="337">
        <f t="shared" si="132"/>
        <v>7.8177099084222421E-2</v>
      </c>
      <c r="AK88" s="337">
        <f t="shared" si="132"/>
        <v>7.7864062643134779E-2</v>
      </c>
      <c r="AL88" s="337">
        <f t="shared" si="132"/>
        <v>7.7525858544619228E-2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3.8089571548717532E-2</v>
      </c>
      <c r="N89" s="336">
        <f t="shared" si="133"/>
        <v>3.5376515610286985E-2</v>
      </c>
      <c r="O89" s="336">
        <f t="shared" si="133"/>
        <v>3.5470208131973137E-2</v>
      </c>
      <c r="P89" s="336">
        <f t="shared" si="133"/>
        <v>3.8098934823545344E-2</v>
      </c>
      <c r="Q89" s="336">
        <f t="shared" si="133"/>
        <v>3.8555101712962475E-2</v>
      </c>
      <c r="R89" s="336">
        <f t="shared" si="133"/>
        <v>3.8386678084296494E-2</v>
      </c>
      <c r="S89" s="336">
        <f t="shared" si="133"/>
        <v>3.6873349556320746E-2</v>
      </c>
      <c r="T89" s="336">
        <f t="shared" si="133"/>
        <v>3.6543954907876298E-2</v>
      </c>
      <c r="U89" s="336">
        <f t="shared" si="133"/>
        <v>3.6435262976189507E-2</v>
      </c>
      <c r="V89" s="336">
        <f t="shared" si="133"/>
        <v>3.5110913800090168E-2</v>
      </c>
      <c r="W89" s="336">
        <f t="shared" si="133"/>
        <v>3.0281059652237721E-2</v>
      </c>
      <c r="X89" s="336">
        <f t="shared" si="133"/>
        <v>3.6463906408798687E-2</v>
      </c>
      <c r="Y89" s="336">
        <f t="shared" si="133"/>
        <v>3.6375039600796584E-2</v>
      </c>
      <c r="Z89" s="336">
        <f t="shared" si="133"/>
        <v>3.6233964469039308E-2</v>
      </c>
      <c r="AA89" s="336">
        <f t="shared" si="133"/>
        <v>3.6069019840805891E-2</v>
      </c>
      <c r="AB89" s="336">
        <f t="shared" si="133"/>
        <v>3.5819143483981394E-2</v>
      </c>
      <c r="AC89" s="336">
        <f t="shared" si="133"/>
        <v>3.5706771655684449E-2</v>
      </c>
      <c r="AD89" s="336">
        <f t="shared" si="133"/>
        <v>3.5585862357511357E-2</v>
      </c>
      <c r="AE89" s="336">
        <f t="shared" ref="AE89:AL89" si="134">AE42/AE$49</f>
        <v>3.5437498626268979E-2</v>
      </c>
      <c r="AF89" s="336">
        <f t="shared" si="134"/>
        <v>3.5267076789989159E-2</v>
      </c>
      <c r="AG89" s="336">
        <f t="shared" si="134"/>
        <v>3.5096167876917869E-2</v>
      </c>
      <c r="AH89" s="336">
        <f t="shared" si="134"/>
        <v>3.4904091038387583E-2</v>
      </c>
      <c r="AI89" s="336">
        <f t="shared" si="134"/>
        <v>3.4740762145692161E-2</v>
      </c>
      <c r="AJ89" s="336">
        <f t="shared" si="134"/>
        <v>3.4570043193809644E-2</v>
      </c>
      <c r="AK89" s="336">
        <f t="shared" si="134"/>
        <v>3.4348762905892088E-2</v>
      </c>
      <c r="AL89" s="336">
        <f t="shared" si="134"/>
        <v>3.4104582046220674E-2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4.1582140698695653E-2</v>
      </c>
      <c r="N90" s="336">
        <f t="shared" si="135"/>
        <v>4.0989679176829212E-2</v>
      </c>
      <c r="O90" s="336">
        <f t="shared" si="135"/>
        <v>4.3297878568425638E-2</v>
      </c>
      <c r="P90" s="336">
        <f t="shared" si="135"/>
        <v>3.9268525096580402E-2</v>
      </c>
      <c r="Q90" s="336">
        <f t="shared" si="135"/>
        <v>4.0872444357146299E-2</v>
      </c>
      <c r="R90" s="336">
        <f t="shared" si="135"/>
        <v>4.4404081910757537E-2</v>
      </c>
      <c r="S90" s="336">
        <f t="shared" si="135"/>
        <v>4.4743602837646064E-2</v>
      </c>
      <c r="T90" s="336">
        <f t="shared" si="135"/>
        <v>4.218317766831578E-2</v>
      </c>
      <c r="U90" s="336">
        <f t="shared" si="135"/>
        <v>4.3003407741267069E-2</v>
      </c>
      <c r="V90" s="336">
        <f t="shared" si="135"/>
        <v>4.5968701970363415E-2</v>
      </c>
      <c r="W90" s="336">
        <f t="shared" si="135"/>
        <v>4.1661569390971279E-2</v>
      </c>
      <c r="X90" s="336">
        <f t="shared" si="135"/>
        <v>4.4442401559119667E-2</v>
      </c>
      <c r="Y90" s="336">
        <f t="shared" si="135"/>
        <v>4.4332059236911865E-2</v>
      </c>
      <c r="Z90" s="336">
        <f t="shared" si="135"/>
        <v>4.4297888974363923E-2</v>
      </c>
      <c r="AA90" s="336">
        <f t="shared" si="135"/>
        <v>4.4258543852597781E-2</v>
      </c>
      <c r="AB90" s="336">
        <f t="shared" si="135"/>
        <v>4.4224432534653878E-2</v>
      </c>
      <c r="AC90" s="336">
        <f t="shared" si="135"/>
        <v>4.4164684554984387E-2</v>
      </c>
      <c r="AD90" s="336">
        <f t="shared" si="135"/>
        <v>4.4102809133258515E-2</v>
      </c>
      <c r="AE90" s="336">
        <f t="shared" ref="AE90:AL90" si="136">AE43/AE$49</f>
        <v>4.4035244683376461E-2</v>
      </c>
      <c r="AF90" s="336">
        <f t="shared" si="136"/>
        <v>4.3957151190479105E-2</v>
      </c>
      <c r="AG90" s="336">
        <f t="shared" si="136"/>
        <v>4.3875966116634114E-2</v>
      </c>
      <c r="AH90" s="336">
        <f t="shared" si="136"/>
        <v>4.3786032121160195E-2</v>
      </c>
      <c r="AI90" s="336">
        <f t="shared" si="136"/>
        <v>4.3699042936082184E-2</v>
      </c>
      <c r="AJ90" s="336">
        <f t="shared" si="136"/>
        <v>4.360705589041277E-2</v>
      </c>
      <c r="AK90" s="336">
        <f t="shared" si="136"/>
        <v>4.3515299737242691E-2</v>
      </c>
      <c r="AL90" s="336">
        <f t="shared" si="136"/>
        <v>4.3421276498398553E-2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0.12005107338849835</v>
      </c>
      <c r="N92" s="337">
        <f t="shared" si="137"/>
        <v>0.11518925873211781</v>
      </c>
      <c r="O92" s="337">
        <f t="shared" si="137"/>
        <v>0.11557636511344746</v>
      </c>
      <c r="P92" s="337">
        <f t="shared" si="137"/>
        <v>0.11021406596770314</v>
      </c>
      <c r="Q92" s="337">
        <f t="shared" si="137"/>
        <v>0.11178354555315696</v>
      </c>
      <c r="R92" s="337">
        <f t="shared" si="137"/>
        <v>0.11493573938168526</v>
      </c>
      <c r="S92" s="337">
        <f t="shared" si="137"/>
        <v>0.11265100203107146</v>
      </c>
      <c r="T92" s="337">
        <f t="shared" si="137"/>
        <v>0.10897003030908541</v>
      </c>
      <c r="U92" s="337">
        <f t="shared" si="137"/>
        <v>0.10986551412198048</v>
      </c>
      <c r="V92" s="337">
        <f t="shared" si="137"/>
        <v>0.10837185312660139</v>
      </c>
      <c r="W92" s="337">
        <f t="shared" si="137"/>
        <v>9.9178832459789257E-2</v>
      </c>
      <c r="X92" s="337">
        <f t="shared" si="137"/>
        <v>9.9123759531594011E-2</v>
      </c>
      <c r="Y92" s="337">
        <f t="shared" si="137"/>
        <v>9.870407795970465E-2</v>
      </c>
      <c r="Z92" s="337">
        <f t="shared" si="137"/>
        <v>9.7773427697089993E-2</v>
      </c>
      <c r="AA92" s="337">
        <f t="shared" si="137"/>
        <v>9.6744047797709107E-2</v>
      </c>
      <c r="AB92" s="337">
        <f t="shared" si="137"/>
        <v>9.6011264030884932E-2</v>
      </c>
      <c r="AC92" s="337">
        <f t="shared" si="137"/>
        <v>9.5209748505745609E-2</v>
      </c>
      <c r="AD92" s="337">
        <f t="shared" si="137"/>
        <v>9.4293438502336527E-2</v>
      </c>
      <c r="AE92" s="337">
        <f t="shared" ref="AE92:AL92" si="138">AE45/AE$49</f>
        <v>9.3455343192317047E-2</v>
      </c>
      <c r="AF92" s="337">
        <f t="shared" si="138"/>
        <v>9.266559218600573E-2</v>
      </c>
      <c r="AG92" s="337">
        <f t="shared" si="138"/>
        <v>9.1913950617507956E-2</v>
      </c>
      <c r="AH92" s="337">
        <f t="shared" si="138"/>
        <v>9.114117386148661E-2</v>
      </c>
      <c r="AI92" s="337">
        <f t="shared" si="138"/>
        <v>9.0423317322401178E-2</v>
      </c>
      <c r="AJ92" s="337">
        <f t="shared" si="138"/>
        <v>8.9689203165159284E-2</v>
      </c>
      <c r="AK92" s="337">
        <f t="shared" si="138"/>
        <v>8.8955928070285004E-2</v>
      </c>
      <c r="AL92" s="337">
        <f t="shared" si="138"/>
        <v>8.8229044749552926E-2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1.8738472030197094E-2</v>
      </c>
      <c r="N93" s="336">
        <f t="shared" si="139"/>
        <v>1.8298730564740705E-2</v>
      </c>
      <c r="O93" s="336">
        <f t="shared" si="139"/>
        <v>1.8128480256875277E-2</v>
      </c>
      <c r="P93" s="336">
        <f t="shared" si="139"/>
        <v>1.8265687669795149E-2</v>
      </c>
      <c r="Q93" s="336">
        <f t="shared" si="139"/>
        <v>1.9614379389141023E-2</v>
      </c>
      <c r="R93" s="336">
        <f t="shared" si="139"/>
        <v>2.0794377053725506E-2</v>
      </c>
      <c r="S93" s="336">
        <f t="shared" si="139"/>
        <v>2.0137344163387857E-2</v>
      </c>
      <c r="T93" s="336">
        <f t="shared" si="139"/>
        <v>1.7792463921308906E-2</v>
      </c>
      <c r="U93" s="336">
        <f t="shared" si="139"/>
        <v>1.8221653546113992E-2</v>
      </c>
      <c r="V93" s="336">
        <f t="shared" si="139"/>
        <v>1.7633670378323949E-2</v>
      </c>
      <c r="W93" s="336">
        <f t="shared" si="139"/>
        <v>1.5782643856680698E-2</v>
      </c>
      <c r="X93" s="336">
        <f t="shared" si="139"/>
        <v>1.3494409742248569E-2</v>
      </c>
      <c r="Y93" s="336">
        <f t="shared" si="139"/>
        <v>1.3402517419875571E-2</v>
      </c>
      <c r="Z93" s="336">
        <f t="shared" si="139"/>
        <v>1.3319387122376743E-2</v>
      </c>
      <c r="AA93" s="336">
        <f t="shared" si="139"/>
        <v>1.3226654273067691E-2</v>
      </c>
      <c r="AB93" s="336">
        <f t="shared" si="139"/>
        <v>1.3131281662324358E-2</v>
      </c>
      <c r="AC93" s="336">
        <f t="shared" si="139"/>
        <v>1.3012014833120053E-2</v>
      </c>
      <c r="AD93" s="336">
        <f t="shared" si="139"/>
        <v>1.2884382184192756E-2</v>
      </c>
      <c r="AE93" s="336">
        <f t="shared" ref="AE93:AL93" si="140">AE46/AE$49</f>
        <v>1.278169448037691E-2</v>
      </c>
      <c r="AF93" s="336">
        <f t="shared" si="140"/>
        <v>1.2675000263851675E-2</v>
      </c>
      <c r="AG93" s="336">
        <f t="shared" si="140"/>
        <v>1.2565413023119197E-2</v>
      </c>
      <c r="AH93" s="336">
        <f t="shared" si="140"/>
        <v>1.2456351421431117E-2</v>
      </c>
      <c r="AI93" s="336">
        <f t="shared" si="140"/>
        <v>1.2352567762196589E-2</v>
      </c>
      <c r="AJ93" s="336">
        <f t="shared" si="140"/>
        <v>1.2250687170717261E-2</v>
      </c>
      <c r="AK93" s="336">
        <f t="shared" si="140"/>
        <v>1.2154007158076168E-2</v>
      </c>
      <c r="AL93" s="336">
        <f t="shared" si="140"/>
        <v>1.2056556373866434E-2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0.10131260135830125</v>
      </c>
      <c r="N94" s="336">
        <f t="shared" si="141"/>
        <v>9.6890528167377116E-2</v>
      </c>
      <c r="O94" s="336">
        <f t="shared" si="141"/>
        <v>9.7447884856572187E-2</v>
      </c>
      <c r="P94" s="336">
        <f t="shared" si="141"/>
        <v>9.1948378297907987E-2</v>
      </c>
      <c r="Q94" s="336">
        <f t="shared" si="141"/>
        <v>9.2169166164015937E-2</v>
      </c>
      <c r="R94" s="336">
        <f t="shared" si="141"/>
        <v>9.4141362327959763E-2</v>
      </c>
      <c r="S94" s="336">
        <f t="shared" si="141"/>
        <v>9.2513657867683619E-2</v>
      </c>
      <c r="T94" s="336">
        <f t="shared" si="141"/>
        <v>9.1177566387776507E-2</v>
      </c>
      <c r="U94" s="336">
        <f t="shared" si="141"/>
        <v>9.1643860575866487E-2</v>
      </c>
      <c r="V94" s="336">
        <f t="shared" si="141"/>
        <v>9.0738182748277427E-2</v>
      </c>
      <c r="W94" s="336">
        <f t="shared" si="141"/>
        <v>8.3396188603108559E-2</v>
      </c>
      <c r="X94" s="336">
        <f t="shared" si="141"/>
        <v>8.5629349789345444E-2</v>
      </c>
      <c r="Y94" s="336">
        <f t="shared" si="141"/>
        <v>8.5301560539829083E-2</v>
      </c>
      <c r="Z94" s="336">
        <f t="shared" si="141"/>
        <v>8.4454040574713257E-2</v>
      </c>
      <c r="AA94" s="336">
        <f t="shared" si="141"/>
        <v>8.3517393524641409E-2</v>
      </c>
      <c r="AB94" s="336">
        <f t="shared" si="141"/>
        <v>8.2879982368560576E-2</v>
      </c>
      <c r="AC94" s="336">
        <f t="shared" si="141"/>
        <v>8.2197733672625561E-2</v>
      </c>
      <c r="AD94" s="336">
        <f t="shared" si="141"/>
        <v>8.1409056318143769E-2</v>
      </c>
      <c r="AE94" s="336">
        <f t="shared" ref="AE94:AL94" si="142">AE47/AE$49</f>
        <v>8.0673648711940132E-2</v>
      </c>
      <c r="AF94" s="336">
        <f t="shared" si="142"/>
        <v>7.9990591922154047E-2</v>
      </c>
      <c r="AG94" s="336">
        <f t="shared" si="142"/>
        <v>7.9348537594388757E-2</v>
      </c>
      <c r="AH94" s="336">
        <f t="shared" si="142"/>
        <v>7.8684822440055494E-2</v>
      </c>
      <c r="AI94" s="336">
        <f t="shared" si="142"/>
        <v>7.8070749560204586E-2</v>
      </c>
      <c r="AJ94" s="336">
        <f t="shared" si="142"/>
        <v>7.7438515994442028E-2</v>
      </c>
      <c r="AK94" s="336">
        <f t="shared" si="142"/>
        <v>7.6801920912208832E-2</v>
      </c>
      <c r="AL94" s="336">
        <f t="shared" si="142"/>
        <v>7.6172488375686492E-2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Midlands and Warwickshire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Midlands and Warwickshire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Midlands and Warwickshire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Midlands and Warwickshire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Midlands and Warwickshire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Midlands and Warwickshire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Midlands and Warwickshire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Midlands and Warwickshire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Midlands and Warwickshire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Midlands and Warwickshire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Midlands and Warwickshire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Midlands and Warwickshire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Midlands and Warwickshire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21.664947105987039</v>
      </c>
      <c r="Y4" s="11">
        <f>'Occ T1'!D8-'Occ T1'!C8</f>
        <v>4.6442094667594347</v>
      </c>
      <c r="Z4" s="11">
        <f>'Occ T1'!E8-'Occ T1'!D8</f>
        <v>4.3431096731936805</v>
      </c>
      <c r="AA4" s="11">
        <f>'Occ T1'!F8-'Occ T1'!E8</f>
        <v>21.938776523023591</v>
      </c>
      <c r="AB4" s="11">
        <f>'Occ T1'!D8-'Occ T1'!B8</f>
        <v>26.309156572746474</v>
      </c>
      <c r="AC4" s="11">
        <f>'Occ T1'!F8-'Occ T1'!D8</f>
        <v>26.281886196217272</v>
      </c>
    </row>
    <row r="5" spans="1:29" x14ac:dyDescent="0.2">
      <c r="W5" s="10" t="str">
        <f>name!E5</f>
        <v>Professional occupations</v>
      </c>
      <c r="X5" s="11">
        <f>'Occ T1'!C9-'Occ T1'!B9</f>
        <v>50.464929331993574</v>
      </c>
      <c r="Y5" s="11">
        <f>'Occ T1'!D9-'Occ T1'!C9</f>
        <v>17.416070394606265</v>
      </c>
      <c r="Z5" s="11">
        <f>'Occ T1'!E9-'Occ T1'!D9</f>
        <v>29.425781881955515</v>
      </c>
      <c r="AA5" s="11">
        <f>'Occ T1'!F9-'Occ T1'!E9</f>
        <v>45.768889763067762</v>
      </c>
      <c r="AB5" s="11">
        <f>'Occ T1'!D9-'Occ T1'!B9</f>
        <v>67.880999726599839</v>
      </c>
      <c r="AC5" s="11">
        <f>'Occ T1'!F9-'Occ T1'!D9</f>
        <v>75.194671645023277</v>
      </c>
    </row>
    <row r="6" spans="1:29" x14ac:dyDescent="0.2">
      <c r="W6" s="10" t="str">
        <f>name!E6</f>
        <v>Associate professional occupations</v>
      </c>
      <c r="X6" s="11">
        <f>'Occ T1'!C10-'Occ T1'!B10</f>
        <v>20.726180430921346</v>
      </c>
      <c r="Y6" s="11">
        <f>'Occ T1'!D10-'Occ T1'!C10</f>
        <v>7.606302053562132</v>
      </c>
      <c r="Z6" s="11">
        <f>'Occ T1'!E10-'Occ T1'!D10</f>
        <v>-5.5636912562483474</v>
      </c>
      <c r="AA6" s="11">
        <f>'Occ T1'!F10-'Occ T1'!E10</f>
        <v>17.36424473489987</v>
      </c>
      <c r="AB6" s="11">
        <f>'Occ T1'!D10-'Occ T1'!B10</f>
        <v>28.332482484483478</v>
      </c>
      <c r="AC6" s="11">
        <f>'Occ T1'!F10-'Occ T1'!D10</f>
        <v>11.800553478651523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-7.5439240733779513</v>
      </c>
      <c r="Y7" s="11">
        <f>'Occ T1'!D11-'Occ T1'!C11</f>
        <v>6.3399996977448723</v>
      </c>
      <c r="Z7" s="11">
        <f>'Occ T1'!E11-'Occ T1'!D11</f>
        <v>-10.298571354594628</v>
      </c>
      <c r="AA7" s="11">
        <f>'Occ T1'!F11-'Occ T1'!E11</f>
        <v>-18.609313831658625</v>
      </c>
      <c r="AB7" s="11">
        <f>'Occ T1'!D11-'Occ T1'!B11</f>
        <v>-1.2039243756330791</v>
      </c>
      <c r="AC7" s="11">
        <f>'Occ T1'!F11-'Occ T1'!D11</f>
        <v>-28.907885186253253</v>
      </c>
    </row>
    <row r="8" spans="1:29" x14ac:dyDescent="0.2">
      <c r="W8" s="10" t="str">
        <f>name!E8</f>
        <v>Skilled trades occupations</v>
      </c>
      <c r="X8" s="11">
        <f>'Occ T1'!C12-'Occ T1'!B12</f>
        <v>4.4218273704350111</v>
      </c>
      <c r="Y8" s="11">
        <f>'Occ T1'!D12-'Occ T1'!C12</f>
        <v>-28.095125629582469</v>
      </c>
      <c r="Z8" s="11">
        <f>'Occ T1'!E12-'Occ T1'!D12</f>
        <v>-1.0741187029177297</v>
      </c>
      <c r="AA8" s="11">
        <f>'Occ T1'!F12-'Occ T1'!E12</f>
        <v>-10.57102654975489</v>
      </c>
      <c r="AB8" s="11">
        <f>'Occ T1'!D12-'Occ T1'!B12</f>
        <v>-23.673298259147458</v>
      </c>
      <c r="AC8" s="11">
        <f>'Occ T1'!F12-'Occ T1'!D12</f>
        <v>-11.64514525267262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6.7329531068684219</v>
      </c>
      <c r="Y9" s="11">
        <f>'Occ T1'!D13-'Occ T1'!C13</f>
        <v>-7.2686217454304085</v>
      </c>
      <c r="Z9" s="11">
        <f>'Occ T1'!E13-'Occ T1'!D13</f>
        <v>11.922118762156714</v>
      </c>
      <c r="AA9" s="11">
        <f>'Occ T1'!F13-'Occ T1'!E13</f>
        <v>16.240797291020186</v>
      </c>
      <c r="AB9" s="11">
        <f>'Occ T1'!D13-'Occ T1'!B13</f>
        <v>-0.53566863856198665</v>
      </c>
      <c r="AC9" s="11">
        <f>'Occ T1'!F13-'Occ T1'!D13</f>
        <v>28.1629160531769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-3.5061179075886741</v>
      </c>
      <c r="Y10" s="11">
        <f>'Occ T1'!D14-'Occ T1'!C14</f>
        <v>-1.4732261596581111</v>
      </c>
      <c r="Z10" s="11">
        <f>'Occ T1'!E14-'Occ T1'!D14</f>
        <v>3.2036762967056802</v>
      </c>
      <c r="AA10" s="11">
        <f>'Occ T1'!F14-'Occ T1'!E14</f>
        <v>2.3894251761558678</v>
      </c>
      <c r="AB10" s="11">
        <f>'Occ T1'!D14-'Occ T1'!B14</f>
        <v>-4.9793440672467852</v>
      </c>
      <c r="AC10" s="11">
        <f>'Occ T1'!F14-'Occ T1'!D14</f>
        <v>5.593101472861548</v>
      </c>
    </row>
    <row r="11" spans="1:29" x14ac:dyDescent="0.2">
      <c r="W11" s="10" t="str">
        <f>name!E11</f>
        <v>Process, plant and machine operatives</v>
      </c>
      <c r="X11" s="11">
        <f>'Occ T1'!C15-'Occ T1'!B15</f>
        <v>5.0290075379626842</v>
      </c>
      <c r="Y11" s="11">
        <f>'Occ T1'!D15-'Occ T1'!C15</f>
        <v>-19.160462620480729</v>
      </c>
      <c r="Z11" s="11">
        <f>'Occ T1'!E15-'Occ T1'!D15</f>
        <v>18.025327153663028</v>
      </c>
      <c r="AA11" s="11">
        <f>'Occ T1'!F15-'Occ T1'!E15</f>
        <v>0.71159976377774115</v>
      </c>
      <c r="AB11" s="11">
        <f>'Occ T1'!D15-'Occ T1'!B15</f>
        <v>-14.131455082518045</v>
      </c>
      <c r="AC11" s="11">
        <f>'Occ T1'!F15-'Occ T1'!D15</f>
        <v>18.736926917440769</v>
      </c>
    </row>
    <row r="12" spans="1:29" x14ac:dyDescent="0.2">
      <c r="W12" s="10" t="str">
        <f>name!E12</f>
        <v>Elementary occupations</v>
      </c>
      <c r="X12" s="11">
        <f>'Occ T1'!C16-'Occ T1'!B16</f>
        <v>-0.47080290320209883</v>
      </c>
      <c r="Y12" s="11">
        <f>'Occ T1'!D16-'Occ T1'!C16</f>
        <v>-20.359145457521379</v>
      </c>
      <c r="Z12" s="11">
        <f>'Occ T1'!E16-'Occ T1'!D16</f>
        <v>-0.78463245391407099</v>
      </c>
      <c r="AA12" s="11">
        <f>'Occ T1'!F16-'Occ T1'!E16</f>
        <v>-7.9823928705316121</v>
      </c>
      <c r="AB12" s="11">
        <f>'Occ T1'!D16-'Occ T1'!B16</f>
        <v>-20.829948360723478</v>
      </c>
      <c r="AC12" s="11">
        <f>'Occ T1'!F16-'Occ T1'!D16</f>
        <v>-8.7670253244456831</v>
      </c>
    </row>
    <row r="14" spans="1:29" x14ac:dyDescent="0.2">
      <c r="W14" s="10" t="str">
        <f>name!E3</f>
        <v>All occupations</v>
      </c>
      <c r="X14" s="11">
        <f>'Occ T1'!C18-'Occ T1'!B18</f>
        <v>97.518999999999323</v>
      </c>
      <c r="Y14" s="11">
        <f>'Occ T1'!D18-'Occ T1'!C18</f>
        <v>-40.350000000000591</v>
      </c>
      <c r="Z14" s="11">
        <f>'Occ T1'!E18-'Occ T1'!D18</f>
        <v>49.199000000000296</v>
      </c>
      <c r="AA14" s="11">
        <f>'Occ T1'!F18-'Occ T1'!E18</f>
        <v>67.250999999999749</v>
      </c>
      <c r="AB14" s="11">
        <f>'Occ T1'!D18-'Occ T1'!B18</f>
        <v>57.168999999998732</v>
      </c>
      <c r="AC14" s="11">
        <f>'Occ T1'!F18-'Occ T1'!D18</f>
        <v>116.45000000000005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60</v>
      </c>
      <c r="Y18">
        <f>MAX(X18,(X19*-1))</f>
        <v>60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-60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Midlands and Warwickshire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26.281886196217272</v>
      </c>
      <c r="O3" s="11">
        <f>'Occ T1'!AB64</f>
        <v>16.413321325977726</v>
      </c>
      <c r="P3" s="11">
        <f>'Occ T1'!Q64</f>
        <v>9.8685648702396946</v>
      </c>
    </row>
    <row r="4" spans="1:16" x14ac:dyDescent="0.2">
      <c r="M4" s="10" t="str">
        <f>name!E5</f>
        <v>Professional occupations</v>
      </c>
      <c r="N4" s="11">
        <f>'Occ T1'!F65</f>
        <v>75.194671645023277</v>
      </c>
      <c r="O4" s="11">
        <f>'Occ T1'!AB65</f>
        <v>46.143220277407579</v>
      </c>
      <c r="P4" s="11">
        <f>'Occ T1'!Q65</f>
        <v>29.051451367616409</v>
      </c>
    </row>
    <row r="5" spans="1:16" x14ac:dyDescent="0.2">
      <c r="M5" s="10" t="str">
        <f>name!E6</f>
        <v>Associate professional occupations</v>
      </c>
      <c r="N5" s="11">
        <f>'Occ T1'!F66</f>
        <v>11.800553478651523</v>
      </c>
      <c r="O5" s="11">
        <f>'Occ T1'!AB66</f>
        <v>16.662361925641164</v>
      </c>
      <c r="P5" s="11">
        <f>'Occ T1'!Q66</f>
        <v>-4.8618084469901248</v>
      </c>
    </row>
    <row r="6" spans="1:16" x14ac:dyDescent="0.2">
      <c r="M6" s="10" t="str">
        <f>name!E7</f>
        <v>Administrative and secretarial occupations</v>
      </c>
      <c r="N6" s="11">
        <f>'Occ T1'!F67</f>
        <v>-28.907885186253253</v>
      </c>
      <c r="O6" s="11">
        <f>'Occ T1'!AB67</f>
        <v>-35.064509869519071</v>
      </c>
      <c r="P6" s="11">
        <f>'Occ T1'!Q67</f>
        <v>6.1566246832656617</v>
      </c>
    </row>
    <row r="7" spans="1:16" x14ac:dyDescent="0.2">
      <c r="M7" s="10" t="str">
        <f>name!E8</f>
        <v>Skilled trades occupations</v>
      </c>
      <c r="N7" s="11">
        <f>'Occ T1'!F68</f>
        <v>-11.64514525267262</v>
      </c>
      <c r="O7" s="11">
        <f>'Occ T1'!AB68</f>
        <v>3.3594485687828879</v>
      </c>
      <c r="P7" s="11">
        <f>'Occ T1'!Q68</f>
        <v>-15.004593821455501</v>
      </c>
    </row>
    <row r="8" spans="1:16" x14ac:dyDescent="0.2">
      <c r="M8" s="10" t="str">
        <f>name!E9</f>
        <v>Caring, leisure and other service occupations</v>
      </c>
      <c r="N8" s="11">
        <f>'Occ T1'!F69</f>
        <v>28.1629160531769</v>
      </c>
      <c r="O8" s="11">
        <f>'Occ T1'!AB69</f>
        <v>21.611971810953804</v>
      </c>
      <c r="P8" s="11">
        <f>'Occ T1'!Q69</f>
        <v>6.5509442422231885</v>
      </c>
    </row>
    <row r="9" spans="1:16" x14ac:dyDescent="0.2">
      <c r="M9" s="10" t="str">
        <f>name!E10</f>
        <v>Sales and customer service occupations</v>
      </c>
      <c r="N9" s="11">
        <f>'Occ T1'!F70</f>
        <v>5.593101472861548</v>
      </c>
      <c r="O9" s="11">
        <f>'Occ T1'!AB70</f>
        <v>0.20251823449876838</v>
      </c>
      <c r="P9" s="11">
        <f>'Occ T1'!Q70</f>
        <v>5.3905832383628862</v>
      </c>
    </row>
    <row r="10" spans="1:16" x14ac:dyDescent="0.2">
      <c r="M10" s="10" t="str">
        <f>name!E11</f>
        <v>Process, plant and machine operatives</v>
      </c>
      <c r="N10" s="11">
        <f>'Occ T1'!F71</f>
        <v>18.736926917440769</v>
      </c>
      <c r="O10" s="11">
        <f>'Occ T1'!AB71</f>
        <v>6.6568412511403068</v>
      </c>
      <c r="P10" s="11">
        <f>'Occ T1'!Q71</f>
        <v>12.08008566630042</v>
      </c>
    </row>
    <row r="11" spans="1:16" x14ac:dyDescent="0.2">
      <c r="M11" s="10" t="str">
        <f>name!E12</f>
        <v>Elementary occupations</v>
      </c>
      <c r="N11" s="11">
        <f>'Occ T1'!F72</f>
        <v>-8.7670253244456831</v>
      </c>
      <c r="O11" s="11">
        <f>'Occ T1'!AB72</f>
        <v>-7.6184347858893773</v>
      </c>
      <c r="P11" s="11">
        <f>'Occ T1'!Q72</f>
        <v>-1.1485905385562063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116.45000000000005</v>
      </c>
      <c r="O13" s="11">
        <f>'Occ T1'!AB74</f>
        <v>68.366738738993718</v>
      </c>
      <c r="P13" s="11">
        <f>'Occ T1'!Q74</f>
        <v>48.083261261006328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Midlands and Warwickshire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2.8310784605990911</v>
      </c>
      <c r="O3" s="11">
        <f>'Occ T5'!H44</f>
        <v>6.8859929537883566</v>
      </c>
      <c r="P3" s="11">
        <f>'Occ T5'!G44</f>
        <v>16.564814781829966</v>
      </c>
    </row>
    <row r="4" spans="1:16" x14ac:dyDescent="0.2">
      <c r="M4" s="10" t="str">
        <f>name!E5</f>
        <v>Professional occupations</v>
      </c>
      <c r="N4" s="11">
        <f>'Occ T5'!I45</f>
        <v>-2.1713355932051073</v>
      </c>
      <c r="O4" s="11">
        <f>'Occ T5'!H45</f>
        <v>21.32994901529726</v>
      </c>
      <c r="P4" s="11">
        <f>'Occ T5'!G45</f>
        <v>56.036058222931445</v>
      </c>
    </row>
    <row r="5" spans="1:16" x14ac:dyDescent="0.2">
      <c r="M5" s="10" t="str">
        <f>name!E6</f>
        <v>Associate professional occupations</v>
      </c>
      <c r="N5" s="11">
        <f>'Occ T5'!I46</f>
        <v>6.027743377662631E-2</v>
      </c>
      <c r="O5" s="11">
        <f>'Occ T5'!H46</f>
        <v>4.4873616442163851</v>
      </c>
      <c r="P5" s="11">
        <f>'Occ T5'!G46</f>
        <v>7.2529144006579997</v>
      </c>
    </row>
    <row r="6" spans="1:16" x14ac:dyDescent="0.2">
      <c r="M6" s="10" t="str">
        <f>name!E7</f>
        <v>Administrative and secretarial occupations</v>
      </c>
      <c r="N6" s="11">
        <f>'Occ T5'!I47</f>
        <v>-0.28633848194720279</v>
      </c>
      <c r="O6" s="11">
        <f>'Occ T5'!H47</f>
        <v>-13.280071261480316</v>
      </c>
      <c r="P6" s="11">
        <f>'Occ T5'!G47</f>
        <v>-15.341475442826052</v>
      </c>
    </row>
    <row r="7" spans="1:16" x14ac:dyDescent="0.2">
      <c r="M7" s="10" t="str">
        <f>name!E8</f>
        <v>Skilled trades occupations</v>
      </c>
      <c r="N7" s="11">
        <f>'Occ T5'!I48</f>
        <v>2.0715090766710702</v>
      </c>
      <c r="O7" s="11">
        <f>'Occ T5'!H48</f>
        <v>2.0631223879016343</v>
      </c>
      <c r="P7" s="11">
        <f>'Occ T5'!G48</f>
        <v>-15.779776717245284</v>
      </c>
    </row>
    <row r="8" spans="1:16" x14ac:dyDescent="0.2">
      <c r="M8" s="10" t="str">
        <f>name!E9</f>
        <v>Caring, leisure and other service occupations</v>
      </c>
      <c r="N8" s="11">
        <f>'Occ T5'!I49</f>
        <v>3.6000722810572832</v>
      </c>
      <c r="O8" s="11">
        <f>'Occ T5'!H49</f>
        <v>7.4981931460799416</v>
      </c>
      <c r="P8" s="11">
        <f>'Occ T5'!G49</f>
        <v>17.064650626039793</v>
      </c>
    </row>
    <row r="9" spans="1:16" x14ac:dyDescent="0.2">
      <c r="M9" s="10" t="str">
        <f>name!E10</f>
        <v>Sales and customer service occupations</v>
      </c>
      <c r="N9" s="11">
        <f>'Occ T5'!I50</f>
        <v>-0.74604306807584919</v>
      </c>
      <c r="O9" s="11">
        <f>'Occ T5'!H50</f>
        <v>2.6025165524939382</v>
      </c>
      <c r="P9" s="11">
        <f>'Occ T5'!G50</f>
        <v>3.7366279884435016</v>
      </c>
    </row>
    <row r="10" spans="1:16" x14ac:dyDescent="0.2">
      <c r="M10" s="10" t="str">
        <f>name!E11</f>
        <v>Process, plant and machine operatives</v>
      </c>
      <c r="N10" s="11">
        <f>'Occ T5'!I51</f>
        <v>4.9681968005934749</v>
      </c>
      <c r="O10" s="11">
        <f>'Occ T5'!H51</f>
        <v>6.6491802321989759</v>
      </c>
      <c r="P10" s="11">
        <f>'Occ T5'!G51</f>
        <v>7.1195498846481371</v>
      </c>
    </row>
    <row r="11" spans="1:16" x14ac:dyDescent="0.2">
      <c r="M11" s="10" t="str">
        <f>name!E12</f>
        <v>Elementary occupations</v>
      </c>
      <c r="N11" s="11">
        <f>'Occ T5'!I52</f>
        <v>5.3985452535955112</v>
      </c>
      <c r="O11" s="11">
        <f>'Occ T5'!H52</f>
        <v>-10.602745929185971</v>
      </c>
      <c r="P11" s="11">
        <f>'Occ T5'!G52</f>
        <v>-3.5628246488553117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15.72596216306485</v>
      </c>
      <c r="O13" s="11">
        <f>'Occ T5'!H54</f>
        <v>27.633498741310291</v>
      </c>
      <c r="P13" s="11">
        <f>'Occ T5'!G54</f>
        <v>73.090539095624536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1.1268175980020168</v>
      </c>
      <c r="O18" s="11">
        <f>'Occ T5'!AN44</f>
        <v>2.97448803645376</v>
      </c>
      <c r="P18" s="11">
        <f>'Occ T5'!AM44</f>
        <v>12.312015691521836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0.2189283599764007</v>
      </c>
      <c r="O19" s="11">
        <f>'Occ T5'!AN45</f>
        <v>15.791060973322587</v>
      </c>
      <c r="P19" s="11">
        <f>'Occ T5'!AM45</f>
        <v>30.133230944108305</v>
      </c>
    </row>
    <row r="20" spans="13:16" x14ac:dyDescent="0.2">
      <c r="M20" s="10" t="str">
        <f t="shared" si="0"/>
        <v>Associate professional occupations</v>
      </c>
      <c r="N20" s="11">
        <f>'Occ T5'!AO46</f>
        <v>0.22028206415834006</v>
      </c>
      <c r="O20" s="11">
        <f>'Occ T5'!AN46</f>
        <v>5.3261725941952918</v>
      </c>
      <c r="P20" s="11">
        <f>'Occ T5'!AM46</f>
        <v>11.115907267287653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-1.2624008103359481</v>
      </c>
      <c r="O21" s="11">
        <f>'Occ T5'!AN47</f>
        <v>-14.393986264829678</v>
      </c>
      <c r="P21" s="11">
        <f>'Occ T5'!AM47</f>
        <v>-19.408122794353531</v>
      </c>
    </row>
    <row r="22" spans="13:16" x14ac:dyDescent="0.2">
      <c r="M22" s="10" t="str">
        <f t="shared" si="0"/>
        <v>Skilled trades occupations</v>
      </c>
      <c r="N22" s="11">
        <f>'Occ T5'!AO48</f>
        <v>1.4368603645504372</v>
      </c>
      <c r="O22" s="11">
        <f>'Occ T5'!AN48</f>
        <v>0.3995368167781308</v>
      </c>
      <c r="P22" s="11">
        <f>'Occ T5'!AM48</f>
        <v>1.5230513874543306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2.2315233601833722</v>
      </c>
      <c r="O23" s="11">
        <f>'Occ T5'!AN49</f>
        <v>5.7574715894853057</v>
      </c>
      <c r="P23" s="11">
        <f>'Occ T5'!AM49</f>
        <v>13.622976861285096</v>
      </c>
    </row>
    <row r="24" spans="13:16" x14ac:dyDescent="0.2">
      <c r="M24" s="10" t="str">
        <f t="shared" si="0"/>
        <v>Sales and customer service occupations</v>
      </c>
      <c r="N24" s="11">
        <f>'Occ T5'!AO50</f>
        <v>-0.35547299605730753</v>
      </c>
      <c r="O24" s="11">
        <f>'Occ T5'!AN50</f>
        <v>0.36782870235781218</v>
      </c>
      <c r="P24" s="11">
        <f>'Occ T5'!AM50</f>
        <v>0.19016252819820423</v>
      </c>
    </row>
    <row r="25" spans="13:16" x14ac:dyDescent="0.2">
      <c r="M25" s="10" t="str">
        <f t="shared" si="0"/>
        <v>Process, plant and machine operatives</v>
      </c>
      <c r="N25" s="11">
        <f>'Occ T5'!AO51</f>
        <v>0.29668903879906705</v>
      </c>
      <c r="O25" s="11">
        <f>'Occ T5'!AN51</f>
        <v>3.5921264748719413</v>
      </c>
      <c r="P25" s="11">
        <f>'Occ T5'!AM51</f>
        <v>2.7680257374692925</v>
      </c>
    </row>
    <row r="26" spans="13:16" x14ac:dyDescent="0.2">
      <c r="M26" s="10" t="str">
        <f t="shared" si="0"/>
        <v>Elementary occupations</v>
      </c>
      <c r="N26" s="11">
        <f>'Occ T5'!AO52</f>
        <v>1.6515192760299247</v>
      </c>
      <c r="O26" s="11">
        <f>'Occ T5'!AN52</f>
        <v>-8.6982870918643371</v>
      </c>
      <c r="P26" s="11">
        <f>'Occ T5'!AM52</f>
        <v>-0.57166697005510692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5.5647462553062965</v>
      </c>
      <c r="O28" s="11">
        <f>'Occ T5'!AN54</f>
        <v>11.116411830770858</v>
      </c>
      <c r="P28" s="11">
        <f>'Occ T5'!AM54</f>
        <v>51.685580652916087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1.704260862597085</v>
      </c>
      <c r="O33" s="11">
        <f>'Occ T5'!X44</f>
        <v>3.9115049173345771</v>
      </c>
      <c r="P33" s="11">
        <f>'Occ T5'!W44</f>
        <v>4.2527990903081445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-2.3902639531815204</v>
      </c>
      <c r="O34" s="11">
        <f>'Occ T5'!X45</f>
        <v>5.5388880419746833</v>
      </c>
      <c r="P34" s="11">
        <f>'Occ T5'!W45</f>
        <v>25.902827278823111</v>
      </c>
    </row>
    <row r="35" spans="1:16" x14ac:dyDescent="0.2">
      <c r="M35" s="10" t="str">
        <f t="shared" si="1"/>
        <v>Associate professional occupations</v>
      </c>
      <c r="N35" s="11">
        <f>'Occ T5'!Y46</f>
        <v>-0.16000463038171375</v>
      </c>
      <c r="O35" s="11">
        <f>'Occ T5'!X46</f>
        <v>-0.8388109499788694</v>
      </c>
      <c r="P35" s="11">
        <f>'Occ T5'!W46</f>
        <v>-3.8629928666295825</v>
      </c>
    </row>
    <row r="36" spans="1:16" x14ac:dyDescent="0.2">
      <c r="M36" s="10" t="str">
        <f t="shared" si="1"/>
        <v>Administrative and secretarial occupations</v>
      </c>
      <c r="N36" s="11">
        <f>'Occ T5'!Y47</f>
        <v>0.97606232838874307</v>
      </c>
      <c r="O36" s="11">
        <f>'Occ T5'!X47</f>
        <v>1.1139150033493799</v>
      </c>
      <c r="P36" s="11">
        <f>'Occ T5'!W47</f>
        <v>4.0666473515275143</v>
      </c>
    </row>
    <row r="37" spans="1:16" x14ac:dyDescent="0.2">
      <c r="M37" s="10" t="str">
        <f t="shared" si="1"/>
        <v>Skilled trades occupations</v>
      </c>
      <c r="N37" s="11">
        <f>'Occ T5'!Y48</f>
        <v>0.63464871212065077</v>
      </c>
      <c r="O37" s="11">
        <f>'Occ T5'!X48</f>
        <v>1.6635855711235106</v>
      </c>
      <c r="P37" s="11">
        <f>'Occ T5'!W48</f>
        <v>-17.302828104699614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1.3685489208739083</v>
      </c>
      <c r="O38" s="11">
        <f>'Occ T5'!X49</f>
        <v>1.7407215565946306</v>
      </c>
      <c r="P38" s="11">
        <f>'Occ T5'!W49</f>
        <v>3.4416737647546523</v>
      </c>
    </row>
    <row r="39" spans="1:16" x14ac:dyDescent="0.2">
      <c r="M39" s="10" t="str">
        <f t="shared" si="1"/>
        <v>Sales and customer service occupations</v>
      </c>
      <c r="N39" s="11">
        <f>'Occ T5'!Y50</f>
        <v>-0.39057007201853855</v>
      </c>
      <c r="O39" s="11">
        <f>'Occ T5'!X50</f>
        <v>2.2346878501361154</v>
      </c>
      <c r="P39" s="11">
        <f>'Occ T5'!W50</f>
        <v>3.5464654602453116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Midlands and Warwickshire</v>
      </c>
      <c r="M40" s="10" t="str">
        <f t="shared" si="1"/>
        <v>Process, plant and machine operatives</v>
      </c>
      <c r="N40" s="11">
        <f>'Occ T5'!Y51</f>
        <v>4.6715077617943912</v>
      </c>
      <c r="O40" s="11">
        <f>'Occ T5'!X51</f>
        <v>3.0570537573270435</v>
      </c>
      <c r="P40" s="11">
        <f>'Occ T5'!W51</f>
        <v>4.3515241471788642</v>
      </c>
    </row>
    <row r="41" spans="1:16" x14ac:dyDescent="0.2">
      <c r="M41" s="10" t="str">
        <f t="shared" si="1"/>
        <v>Elementary occupations</v>
      </c>
      <c r="N41" s="11">
        <f>'Occ T5'!Y52</f>
        <v>3.7470259775655972</v>
      </c>
      <c r="O41" s="11">
        <f>'Occ T5'!X52</f>
        <v>-1.904458837321684</v>
      </c>
      <c r="P41" s="11">
        <f>'Occ T5'!W52</f>
        <v>-2.9911576788002208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10.161215907758645</v>
      </c>
      <c r="O43" s="11">
        <f>'Occ T5'!X54</f>
        <v>16.517086910539376</v>
      </c>
      <c r="P43" s="11">
        <f>'Occ T5'!W54</f>
        <v>21.404958442708107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Midlands and Warwickshire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Midlands and Warwickshire, West Midlands and Warwickshire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18.751845260659387</v>
      </c>
      <c r="C5" s="11">
        <f>HLOOKUP(C$3,'Qual F1'!$M$4:$BW$14,11,FALSE)</f>
        <v>26.593180919777684</v>
      </c>
      <c r="D5" s="11">
        <f>HLOOKUP(D$3,'Qual F1'!$M$4:$BW$14,11,FALSE)</f>
        <v>25.882375375458583</v>
      </c>
      <c r="E5" s="11">
        <f>HLOOKUP(E$3,'Qual F1'!$M$4:$BW$14,11,FALSE)</f>
        <v>33.426980253027942</v>
      </c>
      <c r="F5" s="11">
        <f>HLOOKUP(F$3,'Qual F1'!$M$4:$BW$14,11,FALSE)</f>
        <v>49.043438651813645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123.55674281110716</v>
      </c>
      <c r="C6" s="11">
        <f>HLOOKUP(C$3,'Qual F1'!$M$4:$BW$14,10,FALSE)</f>
        <v>178.86158026514505</v>
      </c>
      <c r="D6" s="11">
        <f>HLOOKUP(D$3,'Qual F1'!$M$4:$BW$14,10,FALSE)</f>
        <v>178.61352669966107</v>
      </c>
      <c r="E6" s="11">
        <f>HLOOKUP(E$3,'Qual F1'!$M$4:$BW$14,10,FALSE)</f>
        <v>227.17529645733089</v>
      </c>
      <c r="F6" s="11">
        <f>HLOOKUP(F$3,'Qual F1'!$M$4:$BW$14,10,FALSE)</f>
        <v>334.59327432697717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294.58479184062378</v>
      </c>
      <c r="C7" s="11">
        <f>HLOOKUP(C$3,'Qual F1'!$M$4:$BW$14,9,FALSE)</f>
        <v>302.23726701794146</v>
      </c>
      <c r="D7" s="11">
        <f>HLOOKUP(D$3,'Qual F1'!$M$4:$BW$14,9,FALSE)</f>
        <v>336.7619579842775</v>
      </c>
      <c r="E7" s="11">
        <f>HLOOKUP(E$3,'Qual F1'!$M$4:$BW$14,9,FALSE)</f>
        <v>359.38630434749558</v>
      </c>
      <c r="F7" s="11">
        <f>HLOOKUP(F$3,'Qual F1'!$M$4:$BW$14,9,FALSE)</f>
        <v>412.71236449735193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90.881106851115689</v>
      </c>
      <c r="C8" s="11">
        <f>HLOOKUP(C$3,'Qual F1'!$M$4:$BW$14,8,FALSE)</f>
        <v>86.095004238815108</v>
      </c>
      <c r="D8" s="11">
        <f>HLOOKUP(D$3,'Qual F1'!$M$4:$BW$14,8,FALSE)</f>
        <v>96.229234986557927</v>
      </c>
      <c r="E8" s="11">
        <f>HLOOKUP(E$3,'Qual F1'!$M$4:$BW$14,8,FALSE)</f>
        <v>94.744861668583425</v>
      </c>
      <c r="F8" s="11">
        <f>HLOOKUP(F$3,'Qual F1'!$M$4:$BW$14,8,FALSE)</f>
        <v>104.90045757169713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88.744512817461825</v>
      </c>
      <c r="C9" s="11">
        <f>HLOOKUP(C$3,'Qual F1'!$M$4:$BW$14,7,FALSE)</f>
        <v>86.847709550486044</v>
      </c>
      <c r="D9" s="11">
        <f>HLOOKUP(D$3,'Qual F1'!$M$4:$BW$14,7,FALSE)</f>
        <v>95.289896015735664</v>
      </c>
      <c r="E9" s="11">
        <f>HLOOKUP(E$3,'Qual F1'!$M$4:$BW$14,7,FALSE)</f>
        <v>99.017938399162389</v>
      </c>
      <c r="F9" s="11">
        <f>HLOOKUP(F$3,'Qual F1'!$M$4:$BW$14,7,FALSE)</f>
        <v>113.4548209436939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328.53824650308337</v>
      </c>
      <c r="C10" s="11">
        <f>HLOOKUP(C$3,'Qual F1'!$M$4:$BW$14,6,FALSE)</f>
        <v>368.78324191578815</v>
      </c>
      <c r="D10" s="11">
        <f>HLOOKUP(D$3,'Qual F1'!$M$4:$BW$14,6,FALSE)</f>
        <v>351.63191154574395</v>
      </c>
      <c r="E10" s="11">
        <f>HLOOKUP(E$3,'Qual F1'!$M$4:$BW$14,6,FALSE)</f>
        <v>366.26971183556634</v>
      </c>
      <c r="F10" s="11">
        <f>HLOOKUP(F$3,'Qual F1'!$M$4:$BW$14,6,FALSE)</f>
        <v>368.34722662096499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365.04962666179188</v>
      </c>
      <c r="C11" s="11">
        <f>HLOOKUP(C$3,'Qual F1'!$M$4:$BW$14,5,FALSE)</f>
        <v>391.48751954538221</v>
      </c>
      <c r="D11" s="11">
        <f>HLOOKUP(D$3,'Qual F1'!$M$4:$BW$14,5,FALSE)</f>
        <v>338.04902326759623</v>
      </c>
      <c r="E11" s="11">
        <f>HLOOKUP(E$3,'Qual F1'!$M$4:$BW$14,5,FALSE)</f>
        <v>357.46348098933521</v>
      </c>
      <c r="F11" s="11">
        <f>HLOOKUP(F$3,'Qual F1'!$M$4:$BW$14,5,FALSE)</f>
        <v>315.09514936728129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240.88687320588866</v>
      </c>
      <c r="C12" s="11">
        <f>HLOOKUP(C$3,'Qual F1'!$M$4:$BW$14,4,FALSE)</f>
        <v>228.30955218876085</v>
      </c>
      <c r="D12" s="11">
        <f>HLOOKUP(D$3,'Qual F1'!$M$4:$BW$14,4,FALSE)</f>
        <v>207.7464508309732</v>
      </c>
      <c r="E12" s="11">
        <f>HLOOKUP(E$3,'Qual F1'!$M$4:$BW$14,4,FALSE)</f>
        <v>180.86733770144861</v>
      </c>
      <c r="F12" s="11">
        <f>HLOOKUP(F$3,'Qual F1'!$M$4:$BW$14,4,FALSE)</f>
        <v>113.35697146512439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130.80225404826896</v>
      </c>
      <c r="C13" s="11">
        <f>HLOOKUP(C$3,'Qual F1'!$M$4:$BW$14,3,FALSE)</f>
        <v>110.09994435790327</v>
      </c>
      <c r="D13" s="11">
        <f>HLOOKUP(D$3,'Qual F1'!$M$4:$BW$14,3,FALSE)</f>
        <v>108.76062329399529</v>
      </c>
      <c r="E13" s="11">
        <f>HLOOKUP(E$3,'Qual F1'!$M$4:$BW$14,3,FALSE)</f>
        <v>69.81208834805021</v>
      </c>
      <c r="F13" s="11">
        <f>HLOOKUP(F$3,'Qual F1'!$M$4:$BW$14,3,FALSE)</f>
        <v>43.911296555094189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1681.7960000000003</v>
      </c>
      <c r="C15" s="11">
        <f t="shared" ref="C15:F15" si="0">SUM(C5:C13)</f>
        <v>1779.3149999999996</v>
      </c>
      <c r="D15" s="11">
        <f t="shared" si="0"/>
        <v>1738.9649999999992</v>
      </c>
      <c r="E15" s="11">
        <f t="shared" si="0"/>
        <v>1788.1640000000007</v>
      </c>
      <c r="F15" s="11">
        <f t="shared" si="0"/>
        <v>1855.4149999999986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1.1149892888709085</v>
      </c>
      <c r="C19" s="18">
        <f t="shared" si="1"/>
        <v>1.4945740872064637</v>
      </c>
      <c r="D19" s="18">
        <f t="shared" si="1"/>
        <v>1.488378166061916</v>
      </c>
      <c r="E19" s="18">
        <f t="shared" si="1"/>
        <v>1.8693464499356844</v>
      </c>
      <c r="F19" s="18">
        <f t="shared" si="1"/>
        <v>2.6432597910340103</v>
      </c>
      <c r="G19" s="11"/>
    </row>
    <row r="20" spans="1:7" x14ac:dyDescent="0.2">
      <c r="A20" t="str">
        <f>$A6</f>
        <v>RQF7 Other higher degree</v>
      </c>
      <c r="B20" s="18">
        <f t="shared" si="1"/>
        <v>7.3467140373212407</v>
      </c>
      <c r="C20" s="18">
        <f t="shared" si="1"/>
        <v>10.052271816128403</v>
      </c>
      <c r="D20" s="18">
        <f t="shared" si="1"/>
        <v>10.271254838347014</v>
      </c>
      <c r="E20" s="18">
        <f t="shared" si="1"/>
        <v>12.704388213683465</v>
      </c>
      <c r="F20" s="18">
        <f t="shared" si="1"/>
        <v>18.033338866344049</v>
      </c>
      <c r="G20" s="11"/>
    </row>
    <row r="21" spans="1:7" x14ac:dyDescent="0.2">
      <c r="A21" t="str">
        <f>$A7</f>
        <v>RQF6 First degree</v>
      </c>
      <c r="B21" s="18">
        <f t="shared" si="1"/>
        <v>17.516083510760147</v>
      </c>
      <c r="C21" s="18">
        <f t="shared" si="1"/>
        <v>16.986158550787327</v>
      </c>
      <c r="D21" s="18">
        <f t="shared" si="1"/>
        <v>19.365654742003297</v>
      </c>
      <c r="E21" s="18">
        <f t="shared" si="1"/>
        <v>20.098061718471875</v>
      </c>
      <c r="F21" s="18">
        <f t="shared" si="1"/>
        <v>22.243668640026744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5.4038127603535555</v>
      </c>
      <c r="C22" s="18">
        <f t="shared" si="3"/>
        <v>4.8386600595630975</v>
      </c>
      <c r="D22" s="18">
        <f t="shared" si="3"/>
        <v>5.5337074056440452</v>
      </c>
      <c r="E22" s="18">
        <f t="shared" si="3"/>
        <v>5.2984436365223431</v>
      </c>
      <c r="F22" s="18">
        <f t="shared" si="3"/>
        <v>5.6537463355474227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5.2767703584419161</v>
      </c>
      <c r="C23" s="18">
        <f t="shared" si="4"/>
        <v>4.880963154387282</v>
      </c>
      <c r="D23" s="18">
        <f t="shared" si="4"/>
        <v>5.4796902764423496</v>
      </c>
      <c r="E23" s="18">
        <f t="shared" si="4"/>
        <v>5.5374081124081664</v>
      </c>
      <c r="F23" s="18">
        <f t="shared" si="4"/>
        <v>6.1147948541805466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19.534964199170606</v>
      </c>
      <c r="C24" s="18">
        <f t="shared" si="5"/>
        <v>20.726135727276411</v>
      </c>
      <c r="D24" s="18">
        <f t="shared" si="5"/>
        <v>20.220758413524372</v>
      </c>
      <c r="E24" s="18">
        <f t="shared" si="5"/>
        <v>20.483004457956106</v>
      </c>
      <c r="F24" s="18">
        <f t="shared" si="5"/>
        <v>19.852551942339868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21.705939760933656</v>
      </c>
      <c r="C25" s="18">
        <f t="shared" si="6"/>
        <v>22.002147992085845</v>
      </c>
      <c r="D25" s="18">
        <f t="shared" si="6"/>
        <v>19.439668036308746</v>
      </c>
      <c r="E25" s="18">
        <f t="shared" si="6"/>
        <v>19.990531125183992</v>
      </c>
      <c r="F25" s="18">
        <f t="shared" si="6"/>
        <v>16.982462110486416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14.32319218299298</v>
      </c>
      <c r="C26" s="18">
        <f>C12/C$15*100</f>
        <v>12.83131723099962</v>
      </c>
      <c r="D26" s="18">
        <f t="shared" si="7"/>
        <v>11.946557339047843</v>
      </c>
      <c r="E26" s="18">
        <f t="shared" si="7"/>
        <v>10.114695167862038</v>
      </c>
      <c r="F26" s="18">
        <f t="shared" si="7"/>
        <v>6.1095211295114282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7.777533901155012</v>
      </c>
      <c r="C27" s="18">
        <f>C13/C$15*100</f>
        <v>6.1877713815655628</v>
      </c>
      <c r="D27" s="18">
        <f t="shared" si="8"/>
        <v>6.2543307826204293</v>
      </c>
      <c r="E27" s="18">
        <f t="shared" si="8"/>
        <v>3.904121117976326</v>
      </c>
      <c r="F27" s="18">
        <f t="shared" si="8"/>
        <v>2.3666563305295161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9.1268374720621548</v>
      </c>
      <c r="C33" s="18">
        <f t="shared" si="9"/>
        <v>-2.6728865059932216</v>
      </c>
      <c r="D33" s="18">
        <f t="shared" si="9"/>
        <v>5.2491513388719158</v>
      </c>
      <c r="E33" s="18">
        <f t="shared" si="9"/>
        <v>3.9078543204650318</v>
      </c>
      <c r="F33" s="18">
        <f>IF(F$3-D$3 &lt;&gt; 0,(EXP(LN(F5/D5)/(F$3-D$3))-1)*100,0)</f>
        <v>4.3530432092366844</v>
      </c>
    </row>
    <row r="34" spans="1:6" x14ac:dyDescent="0.2">
      <c r="A34" t="str">
        <f>$A20</f>
        <v>RQF7 Other higher degree</v>
      </c>
      <c r="B34" s="18">
        <f t="shared" si="9"/>
        <v>9.6888928998833492</v>
      </c>
      <c r="C34" s="18">
        <f t="shared" si="9"/>
        <v>-0.13868465498083626</v>
      </c>
      <c r="D34" s="18">
        <f t="shared" si="9"/>
        <v>4.9275062983142437</v>
      </c>
      <c r="E34" s="18">
        <f t="shared" si="9"/>
        <v>3.9478737660839647</v>
      </c>
      <c r="F34" s="18">
        <f t="shared" ref="F34:F43" si="10">IF(F$3-D$3 &lt;&gt; 0,(EXP(LN(F6/D6)/(F$3-D$3))-1)*100,0)</f>
        <v>4.2733974676472553</v>
      </c>
    </row>
    <row r="35" spans="1:6" x14ac:dyDescent="0.2">
      <c r="A35" t="str">
        <f>$A21</f>
        <v>RQF6 First degree</v>
      </c>
      <c r="B35" s="18">
        <f t="shared" si="9"/>
        <v>0.64319672479846712</v>
      </c>
      <c r="C35" s="18">
        <f t="shared" si="9"/>
        <v>11.423042335903123</v>
      </c>
      <c r="D35" s="18">
        <f t="shared" si="9"/>
        <v>1.3089232143435714</v>
      </c>
      <c r="E35" s="18">
        <f t="shared" si="9"/>
        <v>1.3931453686193196</v>
      </c>
      <c r="F35" s="18">
        <f t="shared" si="10"/>
        <v>1.3650635403737343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-1.3434132428936874</v>
      </c>
      <c r="C36" s="18">
        <f t="shared" ref="C36:E36" si="12">IF(D$3-C$3 &lt;&gt; 0,(EXP(LN(D8/C8)/(D$3-C$3))-1)*100,0)</f>
        <v>11.770985828204307</v>
      </c>
      <c r="D36" s="18">
        <f t="shared" si="12"/>
        <v>-0.31042911756264946</v>
      </c>
      <c r="E36" s="18">
        <f t="shared" si="12"/>
        <v>1.0234443838380569</v>
      </c>
      <c r="F36" s="18">
        <f t="shared" si="10"/>
        <v>0.57684851953079264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-0.53868086236273927</v>
      </c>
      <c r="C37" s="18">
        <f t="shared" si="13"/>
        <v>9.7206783102806291</v>
      </c>
      <c r="D37" s="18">
        <f t="shared" si="13"/>
        <v>0.77049812812339802</v>
      </c>
      <c r="E37" s="18">
        <f t="shared" si="13"/>
        <v>1.3703410151713058</v>
      </c>
      <c r="F37" s="18">
        <f t="shared" si="10"/>
        <v>1.1699976984000493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2.9310281239915525</v>
      </c>
      <c r="C38" s="18">
        <f t="shared" si="14"/>
        <v>-4.6507889786273733</v>
      </c>
      <c r="D38" s="18">
        <f t="shared" si="14"/>
        <v>0.81903704519712406</v>
      </c>
      <c r="E38" s="18">
        <f t="shared" si="14"/>
        <v>5.6576641656747029E-2</v>
      </c>
      <c r="F38" s="18">
        <f t="shared" si="10"/>
        <v>0.31008725412604576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1.763375286472546</v>
      </c>
      <c r="C39" s="18">
        <f t="shared" si="15"/>
        <v>-13.650114910391487</v>
      </c>
      <c r="D39" s="18">
        <f t="shared" si="15"/>
        <v>1.1231056363553149</v>
      </c>
      <c r="E39" s="18">
        <f t="shared" si="15"/>
        <v>-1.2536608817181216</v>
      </c>
      <c r="F39" s="18">
        <f t="shared" si="10"/>
        <v>-0.46767809440917407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-1.3316792468048511</v>
      </c>
      <c r="C40" s="18">
        <f t="shared" si="16"/>
        <v>-9.006675875211112</v>
      </c>
      <c r="D40" s="18">
        <f t="shared" si="16"/>
        <v>-2.7330480546173708</v>
      </c>
      <c r="E40" s="18">
        <f t="shared" si="16"/>
        <v>-4.5647514645080101</v>
      </c>
      <c r="F40" s="18">
        <f t="shared" si="10"/>
        <v>-3.9580487756617044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-4.2160003595408835</v>
      </c>
      <c r="C41" s="18">
        <f t="shared" si="17"/>
        <v>-1.216459346749732</v>
      </c>
      <c r="D41" s="18">
        <f t="shared" si="17"/>
        <v>-8.4851044515643856</v>
      </c>
      <c r="E41" s="18">
        <f t="shared" si="17"/>
        <v>-4.5305186756245845</v>
      </c>
      <c r="F41" s="18">
        <f t="shared" si="10"/>
        <v>-5.8673457007093921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1.4191301054205852</v>
      </c>
      <c r="C43" s="18">
        <f t="shared" ref="C43" si="18">IF(D$3-C$3 &lt;&gt; 0,(EXP(LN(D15/C15)/(D$3-C$3))-1)*100,0)</f>
        <v>-2.2677266251338479</v>
      </c>
      <c r="D43" s="18">
        <f>IF(E$3-D$3 &lt;&gt; 0,(EXP(LN(E15/D15)/(E$3-D$3))-1)*100,0)</f>
        <v>0.55954536947930844</v>
      </c>
      <c r="E43" s="18">
        <f>IF(F$3-E$3 &lt;&gt; 0,(EXP(LN(F15/E15)/(F$3-E$3))-1)*100,0)</f>
        <v>0.36987230131872995</v>
      </c>
      <c r="F43" s="18">
        <f t="shared" si="10"/>
        <v>0.43305687324404207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7.8413356591182968</v>
      </c>
      <c r="C47" s="27">
        <f>D5-C5</f>
        <v>-0.71080554431910059</v>
      </c>
      <c r="D47" s="27">
        <f>E5-D5</f>
        <v>7.544604877569359</v>
      </c>
      <c r="E47" s="27">
        <f>F5-E5</f>
        <v>15.616458398785703</v>
      </c>
      <c r="F47" s="27">
        <f>F5-D5</f>
        <v>23.161063276355062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55.304837454037894</v>
      </c>
      <c r="C48" s="27">
        <f t="shared" si="20"/>
        <v>-0.24805356548398549</v>
      </c>
      <c r="D48" s="27">
        <f t="shared" si="20"/>
        <v>48.561769757669822</v>
      </c>
      <c r="E48" s="27">
        <f t="shared" si="20"/>
        <v>107.41797786964628</v>
      </c>
      <c r="F48" s="27">
        <f t="shared" ref="F48:F57" si="21">F6-D6</f>
        <v>155.9797476273161</v>
      </c>
    </row>
    <row r="49" spans="1:6" x14ac:dyDescent="0.2">
      <c r="A49" t="str">
        <f t="shared" si="19"/>
        <v>RQF6 First degree</v>
      </c>
      <c r="B49" s="27">
        <f t="shared" ref="B49:E49" si="22">C7-B7</f>
        <v>7.6524751773176831</v>
      </c>
      <c r="C49" s="27">
        <f t="shared" si="22"/>
        <v>34.524690966336038</v>
      </c>
      <c r="D49" s="27">
        <f t="shared" si="22"/>
        <v>22.624346363218081</v>
      </c>
      <c r="E49" s="27">
        <f t="shared" si="22"/>
        <v>53.326060149856346</v>
      </c>
      <c r="F49" s="27">
        <f t="shared" si="21"/>
        <v>75.950406513074427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-4.7861026123005814</v>
      </c>
      <c r="C50" s="27">
        <f t="shared" si="23"/>
        <v>10.134230747742819</v>
      </c>
      <c r="D50" s="27">
        <f t="shared" si="23"/>
        <v>-1.4843733179745016</v>
      </c>
      <c r="E50" s="27">
        <f t="shared" si="23"/>
        <v>10.155595903113706</v>
      </c>
      <c r="F50" s="27">
        <f t="shared" si="21"/>
        <v>8.6712225851392049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-1.8968032669757804</v>
      </c>
      <c r="C51" s="27">
        <f t="shared" si="24"/>
        <v>8.4421864652496197</v>
      </c>
      <c r="D51" s="27">
        <f t="shared" si="24"/>
        <v>3.7280423834267253</v>
      </c>
      <c r="E51" s="27">
        <f t="shared" si="24"/>
        <v>14.436882544531514</v>
      </c>
      <c r="F51" s="27">
        <f t="shared" si="21"/>
        <v>18.164924927958239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40.244995412704782</v>
      </c>
      <c r="C52" s="27">
        <f t="shared" si="25"/>
        <v>-17.151330370044207</v>
      </c>
      <c r="D52" s="27">
        <f t="shared" si="25"/>
        <v>14.637800289822394</v>
      </c>
      <c r="E52" s="27">
        <f t="shared" si="25"/>
        <v>2.0775147853986482</v>
      </c>
      <c r="F52" s="27">
        <f t="shared" si="21"/>
        <v>16.715315075221042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26.437892883590337</v>
      </c>
      <c r="C53" s="27">
        <f>D11-C11</f>
        <v>-53.438496277785987</v>
      </c>
      <c r="D53" s="27">
        <f t="shared" si="26"/>
        <v>19.414457721738984</v>
      </c>
      <c r="E53" s="27">
        <f t="shared" si="26"/>
        <v>-42.368331622053915</v>
      </c>
      <c r="F53" s="27">
        <f t="shared" si="21"/>
        <v>-22.953873900314932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-12.577321017127815</v>
      </c>
      <c r="C54" s="27">
        <f t="shared" si="27"/>
        <v>-20.563101357787644</v>
      </c>
      <c r="D54" s="27">
        <f t="shared" si="27"/>
        <v>-26.879113129524598</v>
      </c>
      <c r="E54" s="27">
        <f t="shared" si="27"/>
        <v>-67.510366236324217</v>
      </c>
      <c r="F54" s="27">
        <f t="shared" si="21"/>
        <v>-94.389479365848814</v>
      </c>
    </row>
    <row r="55" spans="1:6" x14ac:dyDescent="0.2">
      <c r="A55" t="str">
        <f t="shared" si="19"/>
        <v>No Qualification</v>
      </c>
      <c r="B55" s="27">
        <f t="shared" ref="B55:E55" si="28">C13-B13</f>
        <v>-20.702309690365695</v>
      </c>
      <c r="C55" s="27">
        <f t="shared" si="28"/>
        <v>-1.339321063907974</v>
      </c>
      <c r="D55" s="27">
        <f t="shared" si="28"/>
        <v>-38.948534945945084</v>
      </c>
      <c r="E55" s="27">
        <f t="shared" si="28"/>
        <v>-25.900791792956021</v>
      </c>
      <c r="F55" s="27">
        <f t="shared" si="21"/>
        <v>-64.849326738901112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97.518999999999323</v>
      </c>
      <c r="C57" s="29">
        <f t="shared" ref="C57" si="29">D15-C15</f>
        <v>-40.350000000000364</v>
      </c>
      <c r="D57" s="29">
        <f>E15-D15</f>
        <v>49.199000000001433</v>
      </c>
      <c r="E57" s="29">
        <f>F15-E15</f>
        <v>67.25099999999793</v>
      </c>
      <c r="F57" s="29">
        <f t="shared" si="21"/>
        <v>116.44999999999936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Midlands and Warwickshire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134.83777526497045</v>
      </c>
      <c r="N6" s="11">
        <v>132.96034024292749</v>
      </c>
      <c r="O6" s="11">
        <v>135.53703845139202</v>
      </c>
      <c r="P6" s="11">
        <v>143.13061429993277</v>
      </c>
      <c r="Q6" s="11">
        <v>123.55936569271279</v>
      </c>
      <c r="R6" s="11">
        <v>130.80225404826896</v>
      </c>
      <c r="S6" s="11">
        <v>117.91284123770116</v>
      </c>
      <c r="T6" s="11">
        <v>125.281622175675</v>
      </c>
      <c r="U6" s="11">
        <v>101.58573563779922</v>
      </c>
      <c r="V6" s="11">
        <v>110.09994435790327</v>
      </c>
      <c r="W6" s="11">
        <v>108.76062329399529</v>
      </c>
      <c r="X6" s="11">
        <v>80.804384022003006</v>
      </c>
      <c r="Y6" s="11">
        <v>84.962095454534179</v>
      </c>
      <c r="Z6" s="11">
        <v>79.074055961922369</v>
      </c>
      <c r="AA6" s="11">
        <v>73.348402138518793</v>
      </c>
      <c r="AB6" s="11">
        <v>69.81208834805021</v>
      </c>
      <c r="AC6" s="11">
        <v>66.625519177420799</v>
      </c>
      <c r="AD6" s="11">
        <v>63.508542179640308</v>
      </c>
      <c r="AE6" s="11">
        <v>60.48485503729561</v>
      </c>
      <c r="AF6" s="11">
        <v>57.57031435917758</v>
      </c>
      <c r="AG6" s="11">
        <v>54.79398720002397</v>
      </c>
      <c r="AH6" s="11">
        <v>52.121604270111305</v>
      </c>
      <c r="AI6" s="11">
        <v>49.546971406477454</v>
      </c>
      <c r="AJ6" s="11">
        <v>47.080215314493195</v>
      </c>
      <c r="AK6" s="11">
        <v>44.810575905887625</v>
      </c>
      <c r="AL6" s="11">
        <v>43.911296555094189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267.02179710019794</v>
      </c>
      <c r="N7" s="11">
        <v>272.3942339326664</v>
      </c>
      <c r="O7" s="11">
        <v>245.55602359988194</v>
      </c>
      <c r="P7" s="11">
        <v>235.29547040212395</v>
      </c>
      <c r="Q7" s="11">
        <v>274.43261062172951</v>
      </c>
      <c r="R7" s="11">
        <v>240.88687320588866</v>
      </c>
      <c r="S7" s="11">
        <v>229.24040607917954</v>
      </c>
      <c r="T7" s="11">
        <v>238.52287876437646</v>
      </c>
      <c r="U7" s="11">
        <v>233.08897499102088</v>
      </c>
      <c r="V7" s="11">
        <v>228.30955218876085</v>
      </c>
      <c r="W7" s="11">
        <v>207.7464508309732</v>
      </c>
      <c r="X7" s="11">
        <v>209.4933031543724</v>
      </c>
      <c r="Y7" s="11">
        <v>200.68633106114726</v>
      </c>
      <c r="Z7" s="11">
        <v>194.14206660340545</v>
      </c>
      <c r="AA7" s="11">
        <v>187.74400129968666</v>
      </c>
      <c r="AB7" s="11">
        <v>180.86733770144861</v>
      </c>
      <c r="AC7" s="11">
        <v>173.88755792298565</v>
      </c>
      <c r="AD7" s="11">
        <v>166.89839067142009</v>
      </c>
      <c r="AE7" s="11">
        <v>159.9517115866592</v>
      </c>
      <c r="AF7" s="11">
        <v>153.06243058107458</v>
      </c>
      <c r="AG7" s="11">
        <v>146.31157634020082</v>
      </c>
      <c r="AH7" s="11">
        <v>139.60472106329138</v>
      </c>
      <c r="AI7" s="11">
        <v>132.97612472562975</v>
      </c>
      <c r="AJ7" s="11">
        <v>126.42050452723787</v>
      </c>
      <c r="AK7" s="11">
        <v>119.91393929936024</v>
      </c>
      <c r="AL7" s="11">
        <v>113.35697146512439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343.95864701846102</v>
      </c>
      <c r="N8" s="11">
        <v>357.38117078841964</v>
      </c>
      <c r="O8" s="11">
        <v>354.33084224011111</v>
      </c>
      <c r="P8" s="11">
        <v>348.92962956577219</v>
      </c>
      <c r="Q8" s="11">
        <v>342.57432461610955</v>
      </c>
      <c r="R8" s="11">
        <v>365.04962666179188</v>
      </c>
      <c r="S8" s="11">
        <v>366.60421350122726</v>
      </c>
      <c r="T8" s="11">
        <v>388.61977462975256</v>
      </c>
      <c r="U8" s="11">
        <v>409.7565883319939</v>
      </c>
      <c r="V8" s="11">
        <v>391.48751954538221</v>
      </c>
      <c r="W8" s="11">
        <v>338.04902326759623</v>
      </c>
      <c r="X8" s="11">
        <v>359.28861203418796</v>
      </c>
      <c r="Y8" s="11">
        <v>363.79891638217566</v>
      </c>
      <c r="Z8" s="11">
        <v>362.04793721619899</v>
      </c>
      <c r="AA8" s="11">
        <v>360.35162526676436</v>
      </c>
      <c r="AB8" s="11">
        <v>357.46348098933521</v>
      </c>
      <c r="AC8" s="11">
        <v>354.07379965032572</v>
      </c>
      <c r="AD8" s="11">
        <v>350.37208227142139</v>
      </c>
      <c r="AE8" s="11">
        <v>346.49003466065687</v>
      </c>
      <c r="AF8" s="11">
        <v>342.43537122517779</v>
      </c>
      <c r="AG8" s="11">
        <v>338.35385971630012</v>
      </c>
      <c r="AH8" s="11">
        <v>334.06384846459946</v>
      </c>
      <c r="AI8" s="11">
        <v>329.62824888466093</v>
      </c>
      <c r="AJ8" s="11">
        <v>325.04240773507979</v>
      </c>
      <c r="AK8" s="11">
        <v>320.27508547357996</v>
      </c>
      <c r="AL8" s="11">
        <v>315.09514936728129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298.17102830061123</v>
      </c>
      <c r="N9" s="11">
        <v>301.94084325271996</v>
      </c>
      <c r="O9" s="11">
        <v>321.13198662164268</v>
      </c>
      <c r="P9" s="11">
        <v>328.75748690705268</v>
      </c>
      <c r="Q9" s="11">
        <v>351.31908295263577</v>
      </c>
      <c r="R9" s="11">
        <v>328.53824650308337</v>
      </c>
      <c r="S9" s="11">
        <v>329.6616973718144</v>
      </c>
      <c r="T9" s="11">
        <v>357.45213878060588</v>
      </c>
      <c r="U9" s="11">
        <v>378.60969557079005</v>
      </c>
      <c r="V9" s="11">
        <v>368.78324191578815</v>
      </c>
      <c r="W9" s="11">
        <v>351.63191154574395</v>
      </c>
      <c r="X9" s="11">
        <v>358.44540562781646</v>
      </c>
      <c r="Y9" s="11">
        <v>361.39132558749719</v>
      </c>
      <c r="Z9" s="11">
        <v>363.23597382316501</v>
      </c>
      <c r="AA9" s="11">
        <v>365.28493481816781</v>
      </c>
      <c r="AB9" s="11">
        <v>366.26971183556634</v>
      </c>
      <c r="AC9" s="11">
        <v>366.86471309442567</v>
      </c>
      <c r="AD9" s="11">
        <v>367.25635221920055</v>
      </c>
      <c r="AE9" s="11">
        <v>367.57211586647804</v>
      </c>
      <c r="AF9" s="11">
        <v>367.82643481012843</v>
      </c>
      <c r="AG9" s="11">
        <v>368.1640034916486</v>
      </c>
      <c r="AH9" s="11">
        <v>368.38828322067747</v>
      </c>
      <c r="AI9" s="11">
        <v>368.55348302304174</v>
      </c>
      <c r="AJ9" s="11">
        <v>368.66643130252578</v>
      </c>
      <c r="AK9" s="11">
        <v>368.67691003628101</v>
      </c>
      <c r="AL9" s="11">
        <v>368.34722662096499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68.32424744801591</v>
      </c>
      <c r="N10" s="11">
        <v>70.848791642691253</v>
      </c>
      <c r="O10" s="11">
        <v>74.241507760720665</v>
      </c>
      <c r="P10" s="11">
        <v>74.085371152759549</v>
      </c>
      <c r="Q10" s="11">
        <v>80.03969409644435</v>
      </c>
      <c r="R10" s="11">
        <v>88.744512817461825</v>
      </c>
      <c r="S10" s="11">
        <v>91.34562491162643</v>
      </c>
      <c r="T10" s="11">
        <v>81.706007241297073</v>
      </c>
      <c r="U10" s="11">
        <v>81.912959510447749</v>
      </c>
      <c r="V10" s="11">
        <v>86.847709550486044</v>
      </c>
      <c r="W10" s="11">
        <v>95.289896015735664</v>
      </c>
      <c r="X10" s="11">
        <v>96.41240786991105</v>
      </c>
      <c r="Y10" s="11">
        <v>93.994541431472328</v>
      </c>
      <c r="Z10" s="11">
        <v>95.735921620327517</v>
      </c>
      <c r="AA10" s="11">
        <v>97.531442766863208</v>
      </c>
      <c r="AB10" s="11">
        <v>99.017938399162389</v>
      </c>
      <c r="AC10" s="11">
        <v>100.44295264005432</v>
      </c>
      <c r="AD10" s="11">
        <v>101.84073143134421</v>
      </c>
      <c r="AE10">
        <v>103.24728331502388</v>
      </c>
      <c r="AF10">
        <v>104.63176438102874</v>
      </c>
      <c r="AG10">
        <v>106.08753509594725</v>
      </c>
      <c r="AH10">
        <v>107.53637752940608</v>
      </c>
      <c r="AI10" s="11">
        <v>109.0236505338477</v>
      </c>
      <c r="AJ10" s="11">
        <v>110.56183658870491</v>
      </c>
      <c r="AK10" s="11">
        <v>112.0632263927413</v>
      </c>
      <c r="AL10" s="11">
        <v>113.4548209436939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83.754935408675848</v>
      </c>
      <c r="N11" s="11">
        <v>86.110518196204779</v>
      </c>
      <c r="O11" s="11">
        <v>88.460010967643569</v>
      </c>
      <c r="P11" s="11">
        <v>85.730189879210783</v>
      </c>
      <c r="Q11" s="11">
        <v>89.716632905669215</v>
      </c>
      <c r="R11" s="11">
        <v>90.881106851115689</v>
      </c>
      <c r="S11" s="11">
        <v>97.789109348285308</v>
      </c>
      <c r="T11" s="11">
        <v>89.398625286657577</v>
      </c>
      <c r="U11" s="11">
        <v>86.475641103148178</v>
      </c>
      <c r="V11" s="11">
        <v>86.095004238815108</v>
      </c>
      <c r="W11" s="11">
        <v>96.229234986557927</v>
      </c>
      <c r="X11" s="11">
        <v>95.24041431568422</v>
      </c>
      <c r="Y11" s="11">
        <v>91.865453764685952</v>
      </c>
      <c r="Z11" s="11">
        <v>92.80012555803863</v>
      </c>
      <c r="AA11" s="11">
        <v>93.890316766095097</v>
      </c>
      <c r="AB11" s="11">
        <v>94.744861668583425</v>
      </c>
      <c r="AC11" s="11">
        <v>95.559247035132813</v>
      </c>
      <c r="AD11" s="11">
        <v>96.396077383429784</v>
      </c>
      <c r="AE11">
        <v>97.191778560104822</v>
      </c>
      <c r="AF11">
        <v>98.187809773205089</v>
      </c>
      <c r="AG11">
        <v>99.228296870123629</v>
      </c>
      <c r="AH11">
        <v>100.29785025944255</v>
      </c>
      <c r="AI11" s="11">
        <v>101.44241272837327</v>
      </c>
      <c r="AJ11" s="11">
        <v>102.60198514841515</v>
      </c>
      <c r="AK11" s="11">
        <v>103.78293994197017</v>
      </c>
      <c r="AL11" s="11">
        <v>104.90045757169713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211.41261310958225</v>
      </c>
      <c r="N12" s="11">
        <v>229.52936300673045</v>
      </c>
      <c r="O12" s="11">
        <v>242.33647024162511</v>
      </c>
      <c r="P12" s="11">
        <v>249.20072154017262</v>
      </c>
      <c r="Q12" s="11">
        <v>272.47584644433107</v>
      </c>
      <c r="R12" s="11">
        <v>294.58479184062378</v>
      </c>
      <c r="S12" s="11">
        <v>310.91577066517402</v>
      </c>
      <c r="T12" s="11">
        <v>294.67515432316804</v>
      </c>
      <c r="U12" s="11">
        <v>290.76055757633628</v>
      </c>
      <c r="V12" s="11">
        <v>302.23726701794146</v>
      </c>
      <c r="W12" s="11">
        <v>336.7619579842775</v>
      </c>
      <c r="X12" s="11">
        <v>343.91233794637822</v>
      </c>
      <c r="Y12" s="11">
        <v>338.63822577244719</v>
      </c>
      <c r="Z12" s="11">
        <v>345.72518835779999</v>
      </c>
      <c r="AA12" s="11">
        <v>353.04970026554082</v>
      </c>
      <c r="AB12" s="11">
        <v>359.38630434749558</v>
      </c>
      <c r="AC12" s="11">
        <v>365.25879785194655</v>
      </c>
      <c r="AD12" s="11">
        <v>370.89053295194367</v>
      </c>
      <c r="AE12">
        <v>376.49564585143281</v>
      </c>
      <c r="AF12">
        <v>381.87802216147622</v>
      </c>
      <c r="AG12">
        <v>387.32190898778589</v>
      </c>
      <c r="AH12">
        <v>392.64798330855621</v>
      </c>
      <c r="AI12">
        <v>397.82833794233466</v>
      </c>
      <c r="AJ12">
        <v>402.91646835130234</v>
      </c>
      <c r="AK12">
        <v>407.93393859743554</v>
      </c>
      <c r="AL12">
        <v>412.71236449735193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100.95919152950053</v>
      </c>
      <c r="N13" s="11">
        <v>85.412077245158017</v>
      </c>
      <c r="O13" s="11">
        <v>95.000946295168774</v>
      </c>
      <c r="P13" s="11">
        <v>103.5375044457369</v>
      </c>
      <c r="Q13" s="11">
        <v>103.94605629031476</v>
      </c>
      <c r="R13" s="11">
        <v>123.55674281110716</v>
      </c>
      <c r="S13" s="11">
        <v>131.62620675901081</v>
      </c>
      <c r="T13" s="11">
        <v>136.00669684289403</v>
      </c>
      <c r="U13" s="11">
        <v>158.59674937224895</v>
      </c>
      <c r="V13" s="11">
        <v>178.86158026514505</v>
      </c>
      <c r="W13" s="11">
        <v>178.61352669966107</v>
      </c>
      <c r="X13" s="11">
        <v>179.66476251485116</v>
      </c>
      <c r="Y13" s="11">
        <v>194.70173554255987</v>
      </c>
      <c r="Z13" s="11">
        <v>205.46912790358709</v>
      </c>
      <c r="AA13" s="11">
        <v>216.56644054513595</v>
      </c>
      <c r="AB13" s="11">
        <v>227.17529645733089</v>
      </c>
      <c r="AC13" s="11">
        <v>237.63581196726332</v>
      </c>
      <c r="AD13" s="11">
        <v>248.07514585191208</v>
      </c>
      <c r="AE13">
        <v>258.62249527807609</v>
      </c>
      <c r="AF13">
        <v>269.2488664308047</v>
      </c>
      <c r="AG13">
        <v>280.0387117557292</v>
      </c>
      <c r="AH13">
        <v>290.86879968707365</v>
      </c>
      <c r="AI13">
        <v>301.76357183958191</v>
      </c>
      <c r="AJ13">
        <v>312.73680229115075</v>
      </c>
      <c r="AK13">
        <v>323.72474626016498</v>
      </c>
      <c r="AL13">
        <v>334.59327432697717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14.697764819984789</v>
      </c>
      <c r="N14" s="11">
        <v>12.834661692480362</v>
      </c>
      <c r="O14" s="11">
        <v>14.184173821814841</v>
      </c>
      <c r="P14" s="11">
        <v>15.376011807238658</v>
      </c>
      <c r="Q14" s="11">
        <v>16.19738638005196</v>
      </c>
      <c r="R14" s="11">
        <v>18.751845260659387</v>
      </c>
      <c r="S14" s="11">
        <v>19.89913012598268</v>
      </c>
      <c r="T14" s="11">
        <v>20.461101955574012</v>
      </c>
      <c r="U14" s="11">
        <v>23.715097906216762</v>
      </c>
      <c r="V14" s="11">
        <v>26.593180919777684</v>
      </c>
      <c r="W14" s="11">
        <v>25.882375375458583</v>
      </c>
      <c r="X14" s="11">
        <v>26.34637251479781</v>
      </c>
      <c r="Y14" s="11">
        <v>28.705375003482111</v>
      </c>
      <c r="Z14" s="11">
        <v>30.263602955555189</v>
      </c>
      <c r="AA14" s="11">
        <v>31.875136133226892</v>
      </c>
      <c r="AB14" s="11">
        <v>33.426980253027942</v>
      </c>
      <c r="AC14" s="11">
        <v>34.970600660447005</v>
      </c>
      <c r="AD14" s="11">
        <v>36.523145039684486</v>
      </c>
      <c r="AE14">
        <v>38.051079844271264</v>
      </c>
      <c r="AF14">
        <v>39.577986277926335</v>
      </c>
      <c r="AG14">
        <v>41.137120542238812</v>
      </c>
      <c r="AH14">
        <v>42.70453219684137</v>
      </c>
      <c r="AI14">
        <v>44.283198916051496</v>
      </c>
      <c r="AJ14">
        <v>45.86034874109157</v>
      </c>
      <c r="AK14">
        <v>47.463638092580922</v>
      </c>
      <c r="AL14">
        <v>49.043438651813645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Midlands and Warwickshire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Midlands and Warwickshire</v>
      </c>
      <c r="W1" s="203" t="str">
        <f>CONCATENATE("Shift-share Figure 1: Levels of Employment, ",C4," - ",F40,", ",Info!B5)</f>
        <v>Shift-share Figure 1: Levels of Employment, 2015 - 2035, West Midlands and Warwickshire</v>
      </c>
      <c r="AK1" s="203" t="str">
        <f>CONCATENATE("Shift-share Figure 1.1: Net Changes, ",C4,"-",F40,", ",Info!B5)</f>
        <v>Shift-share Figure 1.1: Net Changes, 2015-2035, West Midlands and Warwickshire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99.089197902651549</v>
      </c>
      <c r="C8" s="141">
        <f t="shared" ref="C8:C33" si="0">B8/B$35*100</f>
        <v>5.8918678545228715</v>
      </c>
      <c r="E8" s="151">
        <v>120.6562202931253</v>
      </c>
      <c r="F8" s="141">
        <f t="shared" ref="F8:F33" si="1">E8/E$35*100</f>
        <v>6.9383926814585291</v>
      </c>
      <c r="H8" s="151">
        <f>E8-B8</f>
        <v>21.567022390473753</v>
      </c>
      <c r="I8" s="141">
        <f>IF(B8&lt;&gt;0,((E8/B8)-1)*100,0)</f>
        <v>21.765260842722633</v>
      </c>
      <c r="K8" s="207">
        <f t="shared" ref="K8:K33" si="2">(($E$35/$B$35)-1)*B8</f>
        <v>3.3683219337521009</v>
      </c>
      <c r="L8" s="141">
        <f>IF(B8&lt;&gt;0,K8/B8*100,0)</f>
        <v>3.3992826716200186</v>
      </c>
      <c r="N8" s="151">
        <f>H8-(K8+Q8)</f>
        <v>18.732014997415824</v>
      </c>
      <c r="O8" s="141">
        <f>IF(B8&lt;&gt;0,N8/B8*100,0)</f>
        <v>18.904194800142356</v>
      </c>
      <c r="Q8" s="151">
        <v>-0.53331454069417239</v>
      </c>
      <c r="R8" s="141">
        <f>IF(B8&lt;&gt;0,Q8/B8*100,0)</f>
        <v>-0.53821662903974454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43.12147038436359</v>
      </c>
      <c r="C9" s="141">
        <f t="shared" si="0"/>
        <v>2.5640131374056998</v>
      </c>
      <c r="E9" s="151">
        <v>47.863604566636312</v>
      </c>
      <c r="F9" s="141">
        <f t="shared" si="1"/>
        <v>2.7524190864471865</v>
      </c>
      <c r="H9" s="151">
        <f t="shared" ref="H9:H32" si="3">E9-B9</f>
        <v>4.7421341822727214</v>
      </c>
      <c r="I9" s="141">
        <f t="shared" ref="I9:I32" si="4">IF(B9&lt;&gt;0,((E9/B9)-1)*100,0)</f>
        <v>10.997153251045644</v>
      </c>
      <c r="K9" s="207">
        <f t="shared" si="2"/>
        <v>1.4658206705234298</v>
      </c>
      <c r="L9" s="141">
        <f t="shared" ref="L9:L32" si="5">IF(B9&lt;&gt;0,K9/B9*100,0)</f>
        <v>3.3992826716200186</v>
      </c>
      <c r="N9" s="151">
        <f t="shared" ref="N9:N31" si="6">H9-(K9+Q9)</f>
        <v>3.0360257701170665</v>
      </c>
      <c r="O9" s="141">
        <f>IF(B9&lt;&gt;0,N9/B9*100,0)</f>
        <v>7.0406360058120123</v>
      </c>
      <c r="Q9" s="151">
        <v>0.24028774163222491</v>
      </c>
      <c r="R9" s="141">
        <f>IF(B9&lt;&gt;0,Q9/B9*100,0)</f>
        <v>0.55723457361360385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84.547658618718884</v>
      </c>
      <c r="C10" s="141">
        <f t="shared" si="0"/>
        <v>5.0272243850454412</v>
      </c>
      <c r="E10" s="151">
        <v>102.64675370167794</v>
      </c>
      <c r="F10" s="141">
        <f t="shared" si="1"/>
        <v>5.9027498369247189</v>
      </c>
      <c r="H10" s="151">
        <f t="shared" si="3"/>
        <v>18.099095082959053</v>
      </c>
      <c r="I10" s="141">
        <f t="shared" si="4"/>
        <v>21.406973745517654</v>
      </c>
      <c r="K10" s="207">
        <f t="shared" si="2"/>
        <v>2.8740139086865604</v>
      </c>
      <c r="L10" s="141">
        <f t="shared" si="5"/>
        <v>3.3992826716200186</v>
      </c>
      <c r="N10" s="151">
        <f t="shared" si="6"/>
        <v>14.832134607429229</v>
      </c>
      <c r="O10" s="141">
        <f t="shared" ref="O10:O32" si="7">IF(B10&lt;&gt;0,N10/B10*100,0)</f>
        <v>17.542927680962876</v>
      </c>
      <c r="Q10" s="151">
        <v>0.39294656684326434</v>
      </c>
      <c r="R10" s="141">
        <f t="shared" ref="R10:R32" si="8">IF(B10&lt;&gt;0,Q10/B10*100,0)</f>
        <v>0.46476339293476993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69.138058667564124</v>
      </c>
      <c r="C11" s="141">
        <f t="shared" si="0"/>
        <v>4.1109658167556633</v>
      </c>
      <c r="E11" s="151">
        <v>85.880589640524278</v>
      </c>
      <c r="F11" s="141">
        <f t="shared" si="1"/>
        <v>4.9386036890060634</v>
      </c>
      <c r="H11" s="151">
        <f>E11-B11</f>
        <v>16.742530972960154</v>
      </c>
      <c r="I11" s="141">
        <f>IF(B11&lt;&gt;0,((E11/B11)-1)*100,0)</f>
        <v>24.216084882370083</v>
      </c>
      <c r="K11" s="207">
        <f t="shared" si="2"/>
        <v>2.3501980477809896</v>
      </c>
      <c r="L11" s="141">
        <f t="shared" si="5"/>
        <v>3.3992826716200186</v>
      </c>
      <c r="N11" s="151">
        <f t="shared" si="6"/>
        <v>9.0941384624127029</v>
      </c>
      <c r="O11" s="141">
        <f t="shared" si="7"/>
        <v>13.153592446296422</v>
      </c>
      <c r="Q11" s="151">
        <v>5.2981944627664612</v>
      </c>
      <c r="R11" s="141">
        <f>IF(B11&lt;&gt;0,Q11/B11*100,0)</f>
        <v>7.6632097644536419</v>
      </c>
      <c r="T11" s="136"/>
    </row>
    <row r="12" spans="1:97" x14ac:dyDescent="0.2">
      <c r="A12" s="10" t="str">
        <f>name!$D8</f>
        <v>23 Teaching and other educational professionals</v>
      </c>
      <c r="B12" s="151">
        <v>69.954845076795266</v>
      </c>
      <c r="C12" s="141">
        <f t="shared" si="0"/>
        <v>4.1595321356927482</v>
      </c>
      <c r="E12" s="151">
        <v>77.731930129671042</v>
      </c>
      <c r="F12" s="141">
        <f t="shared" si="1"/>
        <v>4.4700111922707499</v>
      </c>
      <c r="H12" s="151">
        <f t="shared" si="3"/>
        <v>7.7770850528757762</v>
      </c>
      <c r="I12" s="141">
        <f t="shared" si="4"/>
        <v>11.117292939950364</v>
      </c>
      <c r="K12" s="207">
        <f t="shared" si="2"/>
        <v>2.3779629266541313</v>
      </c>
      <c r="L12" s="141">
        <f t="shared" si="5"/>
        <v>3.3992826716200186</v>
      </c>
      <c r="N12" s="151">
        <f t="shared" si="6"/>
        <v>8.6476723224009149</v>
      </c>
      <c r="O12" s="141">
        <f t="shared" si="7"/>
        <v>12.361791828582628</v>
      </c>
      <c r="Q12" s="151">
        <v>-3.2485501961792691</v>
      </c>
      <c r="R12" s="141">
        <f t="shared" si="8"/>
        <v>-4.6437815602522807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83.301757456933146</v>
      </c>
      <c r="C13" s="141">
        <f t="shared" si="0"/>
        <v>4.9531427983496865</v>
      </c>
      <c r="E13" s="151">
        <v>108.56404607473803</v>
      </c>
      <c r="F13" s="141">
        <f t="shared" si="1"/>
        <v>6.2430265171948847</v>
      </c>
      <c r="H13" s="151">
        <f t="shared" si="3"/>
        <v>25.262288617804884</v>
      </c>
      <c r="I13" s="141">
        <f t="shared" si="4"/>
        <v>30.326237271603105</v>
      </c>
      <c r="K13" s="207">
        <f t="shared" si="2"/>
        <v>2.8316622063884651</v>
      </c>
      <c r="L13" s="141">
        <f t="shared" si="5"/>
        <v>3.3992826716200186</v>
      </c>
      <c r="N13" s="151">
        <f>H13-(K13+Q13)</f>
        <v>22.671169004351427</v>
      </c>
      <c r="O13" s="141">
        <f>IF(B13&lt;&gt;0,N13/B13*100,0)</f>
        <v>27.215715125905209</v>
      </c>
      <c r="Q13" s="151">
        <v>-0.24054259293500752</v>
      </c>
      <c r="R13" s="141">
        <f t="shared" si="8"/>
        <v>-0.28876052592211826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27.002303337407632</v>
      </c>
      <c r="C14" s="141">
        <f t="shared" si="0"/>
        <v>1.6055635366838554</v>
      </c>
      <c r="E14" s="151">
        <v>33.509844515508398</v>
      </c>
      <c r="F14" s="141">
        <f t="shared" si="1"/>
        <v>1.9269993654563722</v>
      </c>
      <c r="H14" s="151">
        <f t="shared" si="3"/>
        <v>6.5075411781007659</v>
      </c>
      <c r="I14" s="141">
        <f t="shared" si="4"/>
        <v>24.099948425827613</v>
      </c>
      <c r="K14" s="207">
        <f t="shared" si="2"/>
        <v>0.91788461828677159</v>
      </c>
      <c r="L14" s="141">
        <f>IF(B14&lt;&gt;0,K14/B14*100,0)</f>
        <v>3.3992826716200186</v>
      </c>
      <c r="N14" s="151">
        <f t="shared" si="6"/>
        <v>5.8514851087216799</v>
      </c>
      <c r="O14" s="141">
        <f t="shared" si="7"/>
        <v>21.670318400635573</v>
      </c>
      <c r="Q14" s="151">
        <v>-0.26182854890768531</v>
      </c>
      <c r="R14" s="141">
        <f t="shared" si="8"/>
        <v>-0.96965264642798532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29.432192219142692</v>
      </c>
      <c r="C15" s="141">
        <f t="shared" si="0"/>
        <v>1.7500453217359699</v>
      </c>
      <c r="E15" s="151">
        <v>35.987798414377352</v>
      </c>
      <c r="F15" s="141">
        <f t="shared" si="1"/>
        <v>2.0694952695642153</v>
      </c>
      <c r="H15" s="151">
        <f t="shared" si="3"/>
        <v>6.5556061952346596</v>
      </c>
      <c r="I15" s="141">
        <f t="shared" si="4"/>
        <v>22.273591265046488</v>
      </c>
      <c r="K15" s="207">
        <f t="shared" si="2"/>
        <v>1.0004834099832129</v>
      </c>
      <c r="L15" s="141">
        <f t="shared" si="5"/>
        <v>3.3992826716200186</v>
      </c>
      <c r="N15" s="151">
        <f t="shared" si="6"/>
        <v>3.4177438299224407</v>
      </c>
      <c r="O15" s="141">
        <f t="shared" si="7"/>
        <v>11.612263892798106</v>
      </c>
      <c r="Q15" s="151">
        <v>2.1373789553290057</v>
      </c>
      <c r="R15" s="141">
        <f t="shared" si="8"/>
        <v>7.2620447006283646</v>
      </c>
      <c r="T15" s="11"/>
    </row>
    <row r="16" spans="1:97" x14ac:dyDescent="0.2">
      <c r="A16" s="10" t="str">
        <f>name!$D12</f>
        <v>33 Protective service occupations</v>
      </c>
      <c r="B16" s="151">
        <v>16.596171709530033</v>
      </c>
      <c r="C16" s="141">
        <f t="shared" si="0"/>
        <v>0.98681241420065335</v>
      </c>
      <c r="E16" s="151">
        <v>18.531636294242329</v>
      </c>
      <c r="F16" s="141">
        <f t="shared" si="1"/>
        <v>1.0656704588213293</v>
      </c>
      <c r="H16" s="151">
        <f t="shared" si="3"/>
        <v>1.935464584712296</v>
      </c>
      <c r="I16" s="141">
        <f t="shared" si="4"/>
        <v>11.66211472493317</v>
      </c>
      <c r="K16" s="207">
        <f t="shared" si="2"/>
        <v>0.56415078907435823</v>
      </c>
      <c r="L16" s="141">
        <f t="shared" si="5"/>
        <v>3.3992826716200186</v>
      </c>
      <c r="N16" s="151">
        <f t="shared" si="6"/>
        <v>1.680571497072773</v>
      </c>
      <c r="O16" s="141">
        <f t="shared" si="7"/>
        <v>10.126259998308749</v>
      </c>
      <c r="Q16" s="151">
        <v>-0.30925770143483516</v>
      </c>
      <c r="R16" s="141">
        <f t="shared" si="8"/>
        <v>-1.8634279449955913</v>
      </c>
      <c r="T16" s="11"/>
    </row>
    <row r="17" spans="1:20" x14ac:dyDescent="0.2">
      <c r="A17" s="10" t="str">
        <f>name!$D13</f>
        <v>34 Culture, media and sports occupations</v>
      </c>
      <c r="B17" s="151">
        <v>26.88607280121613</v>
      </c>
      <c r="C17" s="141">
        <f t="shared" si="0"/>
        <v>1.5986524406774727</v>
      </c>
      <c r="E17" s="151">
        <v>29.48860449113824</v>
      </c>
      <c r="F17" s="141">
        <f t="shared" si="1"/>
        <v>1.6957560670363259</v>
      </c>
      <c r="H17" s="151">
        <f t="shared" si="3"/>
        <v>2.6025316899221096</v>
      </c>
      <c r="I17" s="141">
        <f t="shared" si="4"/>
        <v>9.6798506392662631</v>
      </c>
      <c r="K17" s="207">
        <f t="shared" si="2"/>
        <v>0.91393361381088289</v>
      </c>
      <c r="L17" s="141">
        <f t="shared" si="5"/>
        <v>3.3992826716200186</v>
      </c>
      <c r="N17" s="151">
        <f t="shared" si="6"/>
        <v>2.0727860195767827</v>
      </c>
      <c r="O17" s="141">
        <f t="shared" si="7"/>
        <v>7.7095157589658276</v>
      </c>
      <c r="Q17" s="151">
        <v>-0.38418794346555596</v>
      </c>
      <c r="R17" s="141">
        <f t="shared" si="8"/>
        <v>-1.4289477913195938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95.880830691435605</v>
      </c>
      <c r="C18" s="141">
        <f t="shared" si="0"/>
        <v>5.7010975582909902</v>
      </c>
      <c r="E18" s="151">
        <v>106.61216952794926</v>
      </c>
      <c r="F18" s="141">
        <f t="shared" si="1"/>
        <v>6.1307829385841162</v>
      </c>
      <c r="H18" s="151">
        <f t="shared" si="3"/>
        <v>10.731338836513657</v>
      </c>
      <c r="I18" s="141">
        <f t="shared" si="4"/>
        <v>11.192371571173943</v>
      </c>
      <c r="K18" s="207">
        <f t="shared" si="2"/>
        <v>3.2592604630992992</v>
      </c>
      <c r="L18" s="141">
        <f t="shared" si="5"/>
        <v>3.3992826716200186</v>
      </c>
      <c r="N18" s="151">
        <f t="shared" si="6"/>
        <v>7.5291818279587694</v>
      </c>
      <c r="O18" s="141">
        <f t="shared" si="7"/>
        <v>7.8526455952277239</v>
      </c>
      <c r="Q18" s="151">
        <v>-5.7103454544410771E-2</v>
      </c>
      <c r="R18" s="141">
        <f t="shared" si="8"/>
        <v>-5.9556695673801084E-2</v>
      </c>
      <c r="T18" s="11"/>
    </row>
    <row r="19" spans="1:20" x14ac:dyDescent="0.2">
      <c r="A19" s="10" t="str">
        <f>name!$D15</f>
        <v>41 Administrative occupations</v>
      </c>
      <c r="B19" s="151">
        <v>172.76022276603067</v>
      </c>
      <c r="C19" s="141">
        <f t="shared" si="0"/>
        <v>10.27236494592867</v>
      </c>
      <c r="E19" s="151">
        <v>176.29493090437899</v>
      </c>
      <c r="F19" s="141">
        <f t="shared" si="1"/>
        <v>10.137922896917361</v>
      </c>
      <c r="H19" s="151">
        <f t="shared" si="3"/>
        <v>3.5347081383483214</v>
      </c>
      <c r="I19" s="141">
        <f t="shared" si="4"/>
        <v>2.0460196692009269</v>
      </c>
      <c r="K19" s="207">
        <f t="shared" si="2"/>
        <v>5.8726083159378231</v>
      </c>
      <c r="L19" s="141">
        <f t="shared" si="5"/>
        <v>3.3992826716200186</v>
      </c>
      <c r="N19" s="151">
        <f t="shared" si="6"/>
        <v>-2.5122782765428653</v>
      </c>
      <c r="O19" s="141">
        <f t="shared" si="7"/>
        <v>-1.4541994889328467</v>
      </c>
      <c r="Q19" s="151">
        <v>0.17437809895336395</v>
      </c>
      <c r="R19" s="141">
        <f t="shared" si="8"/>
        <v>0.10093648651375287</v>
      </c>
      <c r="T19" s="11"/>
    </row>
    <row r="20" spans="1:20" x14ac:dyDescent="0.2">
      <c r="A20" s="10" t="str">
        <f>name!$D16</f>
        <v>42 Secretarial and related occupations</v>
      </c>
      <c r="B20" s="151">
        <v>39.299164972254204</v>
      </c>
      <c r="C20" s="141">
        <f t="shared" si="0"/>
        <v>2.3367379261369496</v>
      </c>
      <c r="E20" s="151">
        <v>34.560532458272817</v>
      </c>
      <c r="F20" s="141">
        <f t="shared" si="1"/>
        <v>1.9874196696467623</v>
      </c>
      <c r="H20" s="151">
        <f t="shared" si="3"/>
        <v>-4.7386325139813863</v>
      </c>
      <c r="I20" s="141">
        <f t="shared" si="4"/>
        <v>-12.057845293473623</v>
      </c>
      <c r="K20" s="207">
        <f t="shared" si="2"/>
        <v>1.3358897049932013</v>
      </c>
      <c r="L20" s="141">
        <f t="shared" si="5"/>
        <v>3.3992826716200186</v>
      </c>
      <c r="N20" s="151">
        <f t="shared" si="6"/>
        <v>-6.6611519573450906</v>
      </c>
      <c r="O20" s="141">
        <f t="shared" si="7"/>
        <v>-16.949856217168897</v>
      </c>
      <c r="Q20" s="151">
        <v>0.58662973837050347</v>
      </c>
      <c r="R20" s="141">
        <f t="shared" si="8"/>
        <v>1.4927282520752612</v>
      </c>
      <c r="T20" s="11"/>
    </row>
    <row r="21" spans="1:20" x14ac:dyDescent="0.2">
      <c r="A21" s="10" t="str">
        <f>name!$D17</f>
        <v>51 Skilled agricultural and related trades</v>
      </c>
      <c r="B21" s="151">
        <v>15.633452399827814</v>
      </c>
      <c r="C21" s="141">
        <f t="shared" si="0"/>
        <v>0.92956888943889759</v>
      </c>
      <c r="E21" s="151">
        <v>11.649214200970073</v>
      </c>
      <c r="F21" s="141">
        <f t="shared" si="1"/>
        <v>0.66989354017878877</v>
      </c>
      <c r="H21" s="151">
        <f t="shared" si="3"/>
        <v>-3.9842381988577404</v>
      </c>
      <c r="I21" s="141">
        <f t="shared" si="4"/>
        <v>-25.485338087584687</v>
      </c>
      <c r="K21" s="207">
        <f t="shared" si="2"/>
        <v>0.5314252384033108</v>
      </c>
      <c r="L21" s="141">
        <f t="shared" si="5"/>
        <v>3.3992826716200186</v>
      </c>
      <c r="N21" s="151">
        <f t="shared" si="6"/>
        <v>-0.52951832561817991</v>
      </c>
      <c r="O21" s="141">
        <f t="shared" si="7"/>
        <v>-3.3870850281541909</v>
      </c>
      <c r="Q21" s="151">
        <v>-3.9861451116428714</v>
      </c>
      <c r="R21" s="141">
        <f t="shared" si="8"/>
        <v>-25.497535731050519</v>
      </c>
      <c r="T21" s="11"/>
    </row>
    <row r="22" spans="1:20" x14ac:dyDescent="0.2">
      <c r="A22" s="10" t="str">
        <f>name!$D18</f>
        <v>52 Skilled metal, electrical and electronic trades</v>
      </c>
      <c r="B22" s="151">
        <v>82.603521847802156</v>
      </c>
      <c r="C22" s="141">
        <f t="shared" si="0"/>
        <v>4.9116255388764216</v>
      </c>
      <c r="E22" s="151">
        <v>70.03056740270614</v>
      </c>
      <c r="F22" s="141">
        <f t="shared" si="1"/>
        <v>4.0271407074153966</v>
      </c>
      <c r="H22" s="151">
        <f t="shared" si="3"/>
        <v>-12.572954445096016</v>
      </c>
      <c r="I22" s="141">
        <f t="shared" si="4"/>
        <v>-15.220845508575065</v>
      </c>
      <c r="K22" s="207">
        <f t="shared" si="2"/>
        <v>2.8079272043201948</v>
      </c>
      <c r="L22" s="141">
        <f t="shared" si="5"/>
        <v>3.3992826716200186</v>
      </c>
      <c r="N22" s="151">
        <f t="shared" si="6"/>
        <v>-12.355084734447065</v>
      </c>
      <c r="O22" s="141">
        <f t="shared" si="7"/>
        <v>-14.957091971467557</v>
      </c>
      <c r="Q22" s="151">
        <v>-3.0257969149691464</v>
      </c>
      <c r="R22" s="141">
        <f t="shared" si="8"/>
        <v>-3.6630362087275268</v>
      </c>
      <c r="T22" s="11"/>
    </row>
    <row r="23" spans="1:20" x14ac:dyDescent="0.2">
      <c r="A23" s="10" t="str">
        <f>name!$D19</f>
        <v>53 Skilled construction and building trades</v>
      </c>
      <c r="B23" s="151">
        <v>56.899438998929455</v>
      </c>
      <c r="C23" s="141">
        <f t="shared" si="0"/>
        <v>3.3832545088066222</v>
      </c>
      <c r="E23" s="151">
        <v>53.375525984465952</v>
      </c>
      <c r="F23" s="141">
        <f t="shared" si="1"/>
        <v>3.0693847193282187</v>
      </c>
      <c r="H23" s="151">
        <f t="shared" si="3"/>
        <v>-3.5239130144635027</v>
      </c>
      <c r="I23" s="141">
        <f t="shared" si="4"/>
        <v>-6.1932298041283085</v>
      </c>
      <c r="K23" s="207">
        <f t="shared" si="2"/>
        <v>1.9341727701396119</v>
      </c>
      <c r="L23" s="141">
        <f t="shared" si="5"/>
        <v>3.3992826716200186</v>
      </c>
      <c r="N23" s="151">
        <f t="shared" si="6"/>
        <v>-8.0167130935755857</v>
      </c>
      <c r="O23" s="141">
        <f t="shared" si="7"/>
        <v>-14.089265614246948</v>
      </c>
      <c r="Q23" s="151">
        <v>2.5586273089724716</v>
      </c>
      <c r="R23" s="141">
        <f t="shared" si="8"/>
        <v>4.4967531384986259</v>
      </c>
      <c r="T23" s="11"/>
    </row>
    <row r="24" spans="1:20" x14ac:dyDescent="0.2">
      <c r="A24" s="10" t="str">
        <f>name!$D20</f>
        <v>54 Textiles, printing and other skilled trades</v>
      </c>
      <c r="B24" s="151">
        <v>31.868997400917642</v>
      </c>
      <c r="C24" s="141">
        <f t="shared" si="0"/>
        <v>1.8949383516739022</v>
      </c>
      <c r="E24" s="151">
        <v>28.276804800187421</v>
      </c>
      <c r="F24" s="141">
        <f t="shared" si="1"/>
        <v>1.6260709560104674</v>
      </c>
      <c r="H24" s="151">
        <f t="shared" si="3"/>
        <v>-3.5921926007302218</v>
      </c>
      <c r="I24" s="141">
        <f t="shared" si="4"/>
        <v>-11.271746505043135</v>
      </c>
      <c r="K24" s="207">
        <f t="shared" si="2"/>
        <v>1.0833173062684276</v>
      </c>
      <c r="L24" s="141">
        <f t="shared" si="5"/>
        <v>3.3992826716200186</v>
      </c>
      <c r="N24" s="151">
        <f t="shared" si="6"/>
        <v>-4.6892992226630437</v>
      </c>
      <c r="O24" s="141">
        <f t="shared" si="7"/>
        <v>-14.714297923059288</v>
      </c>
      <c r="Q24" s="151">
        <v>1.3789315664394286E-2</v>
      </c>
      <c r="R24" s="141">
        <f t="shared" si="8"/>
        <v>4.3268746396136183E-2</v>
      </c>
      <c r="T24" s="11"/>
    </row>
    <row r="25" spans="1:20" x14ac:dyDescent="0.2">
      <c r="A25" s="10" t="str">
        <f>name!$D21</f>
        <v>61 Caring personal service occupations</v>
      </c>
      <c r="B25" s="151">
        <v>128.76241342771939</v>
      </c>
      <c r="C25" s="141">
        <f t="shared" si="0"/>
        <v>7.6562444807645695</v>
      </c>
      <c r="E25" s="151">
        <v>132.87245474046961</v>
      </c>
      <c r="F25" s="141">
        <f t="shared" si="1"/>
        <v>7.6408929875224407</v>
      </c>
      <c r="H25" s="151">
        <f t="shared" si="3"/>
        <v>4.1100413127502122</v>
      </c>
      <c r="I25" s="141">
        <f t="shared" si="4"/>
        <v>3.1919573448018435</v>
      </c>
      <c r="K25" s="207">
        <f t="shared" si="2"/>
        <v>4.3769984072081938</v>
      </c>
      <c r="L25" s="141">
        <f t="shared" si="5"/>
        <v>3.3992826716200186</v>
      </c>
      <c r="N25" s="151">
        <f t="shared" si="6"/>
        <v>-5.9325019798071992</v>
      </c>
      <c r="O25" s="141">
        <f t="shared" si="7"/>
        <v>-4.6073243129583004</v>
      </c>
      <c r="Q25" s="151">
        <v>5.6655448853492185</v>
      </c>
      <c r="R25" s="141">
        <f t="shared" si="8"/>
        <v>4.3999989861401323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37.802675228286056</v>
      </c>
      <c r="C26" s="141">
        <f t="shared" si="0"/>
        <v>2.2477562812782308</v>
      </c>
      <c r="E26" s="151">
        <v>32.988591510431569</v>
      </c>
      <c r="F26" s="141">
        <f t="shared" si="1"/>
        <v>1.8970244663021723</v>
      </c>
      <c r="H26" s="151">
        <f t="shared" si="3"/>
        <v>-4.8140837178544871</v>
      </c>
      <c r="I26" s="141">
        <f t="shared" si="4"/>
        <v>-12.734769930389279</v>
      </c>
      <c r="K26" s="207">
        <f t="shared" si="2"/>
        <v>1.2850197884439212</v>
      </c>
      <c r="L26" s="141">
        <f t="shared" si="5"/>
        <v>3.3992826716200186</v>
      </c>
      <c r="N26" s="151">
        <f t="shared" si="6"/>
        <v>-4.703408076168337</v>
      </c>
      <c r="O26" s="141">
        <f t="shared" si="7"/>
        <v>-12.4419979479362</v>
      </c>
      <c r="Q26" s="151">
        <v>-1.3956954301300715</v>
      </c>
      <c r="R26" s="141">
        <f t="shared" si="8"/>
        <v>-3.6920546540730932</v>
      </c>
      <c r="T26" s="11"/>
    </row>
    <row r="27" spans="1:20" x14ac:dyDescent="0.2">
      <c r="A27" s="10" t="str">
        <f>name!$D23</f>
        <v>63 Community and civil enforcement occupations</v>
      </c>
      <c r="B27" s="151">
        <v>1.5963480185983547</v>
      </c>
      <c r="C27" s="141">
        <f t="shared" si="0"/>
        <v>9.4919242202880352E-2</v>
      </c>
      <c r="E27" s="151">
        <v>1.7647217851406292</v>
      </c>
      <c r="F27" s="141">
        <f t="shared" si="1"/>
        <v>0.10148115604055453</v>
      </c>
      <c r="H27" s="151">
        <f t="shared" si="3"/>
        <v>0.16837376654227443</v>
      </c>
      <c r="I27" s="141">
        <f t="shared" si="4"/>
        <v>10.547434806234302</v>
      </c>
      <c r="K27" s="207">
        <f t="shared" si="2"/>
        <v>5.4264381574963383E-2</v>
      </c>
      <c r="L27" s="141">
        <f t="shared" si="5"/>
        <v>3.3992826716200186</v>
      </c>
      <c r="N27" s="151">
        <f t="shared" si="6"/>
        <v>0.11473060807909202</v>
      </c>
      <c r="O27" s="141">
        <f t="shared" si="7"/>
        <v>7.1870674027477541</v>
      </c>
      <c r="Q27" s="151">
        <v>-6.2122311178098254E-4</v>
      </c>
      <c r="R27" s="141">
        <f t="shared" si="8"/>
        <v>-3.8915268133476094E-2</v>
      </c>
      <c r="T27" s="172"/>
    </row>
    <row r="28" spans="1:20" x14ac:dyDescent="0.2">
      <c r="A28" s="10" t="str">
        <f>name!$D24</f>
        <v>71 Sales occupations</v>
      </c>
      <c r="B28" s="151">
        <v>106.03309779114257</v>
      </c>
      <c r="C28" s="141">
        <f t="shared" si="0"/>
        <v>6.3047538340644458</v>
      </c>
      <c r="E28" s="151">
        <v>97.029890430374451</v>
      </c>
      <c r="F28" s="141">
        <f t="shared" si="1"/>
        <v>5.5797494734151893</v>
      </c>
      <c r="H28" s="151">
        <f t="shared" si="3"/>
        <v>-9.0032073607681156</v>
      </c>
      <c r="I28" s="141">
        <f t="shared" si="4"/>
        <v>-8.490940610357411</v>
      </c>
      <c r="K28" s="207">
        <f t="shared" si="2"/>
        <v>3.6043647193962181</v>
      </c>
      <c r="L28" s="141">
        <f t="shared" si="5"/>
        <v>3.3992826716200186</v>
      </c>
      <c r="N28" s="151">
        <f>H28-(K28+Q28)</f>
        <v>-9.6925319749870589</v>
      </c>
      <c r="O28" s="141">
        <f t="shared" si="7"/>
        <v>-9.1410438597944275</v>
      </c>
      <c r="Q28" s="151">
        <v>-2.9150401051772756</v>
      </c>
      <c r="R28" s="141">
        <f t="shared" si="8"/>
        <v>-2.7491794221830066</v>
      </c>
      <c r="T28" s="11"/>
    </row>
    <row r="29" spans="1:20" x14ac:dyDescent="0.2">
      <c r="A29" s="10" t="str">
        <f>name!$D25</f>
        <v>72 Customer service occupations</v>
      </c>
      <c r="B29" s="151">
        <v>31.05047253693132</v>
      </c>
      <c r="C29" s="141">
        <f t="shared" si="0"/>
        <v>1.8462686637934267</v>
      </c>
      <c r="E29" s="151">
        <v>35.074335830452625</v>
      </c>
      <c r="F29" s="141">
        <f t="shared" si="1"/>
        <v>2.0169661741583429</v>
      </c>
      <c r="H29" s="151">
        <f t="shared" si="3"/>
        <v>4.0238632935213055</v>
      </c>
      <c r="I29" s="141">
        <f t="shared" si="4"/>
        <v>12.959104853349125</v>
      </c>
      <c r="K29" s="207">
        <f t="shared" si="2"/>
        <v>1.0554933324040392</v>
      </c>
      <c r="L29" s="141">
        <f t="shared" si="5"/>
        <v>3.3992826716200186</v>
      </c>
      <c r="N29" s="151">
        <f t="shared" si="6"/>
        <v>2.6047238215481032</v>
      </c>
      <c r="O29" s="141">
        <f t="shared" si="7"/>
        <v>8.3886769144980136</v>
      </c>
      <c r="Q29" s="151">
        <v>0.36364613956916286</v>
      </c>
      <c r="R29" s="141">
        <f t="shared" si="8"/>
        <v>1.1711452672310976</v>
      </c>
      <c r="T29" s="11"/>
    </row>
    <row r="30" spans="1:20" x14ac:dyDescent="0.2">
      <c r="A30" s="10" t="str">
        <f>name!$D26</f>
        <v>81 Process, plant and machine operatives</v>
      </c>
      <c r="B30" s="151">
        <v>64.558561655457552</v>
      </c>
      <c r="C30" s="141">
        <f t="shared" si="0"/>
        <v>3.8386678084296495</v>
      </c>
      <c r="E30" s="151">
        <v>52.657702898153566</v>
      </c>
      <c r="F30" s="141">
        <f t="shared" si="1"/>
        <v>3.0281059652237721</v>
      </c>
      <c r="H30" s="151">
        <f t="shared" si="3"/>
        <v>-11.900858757303986</v>
      </c>
      <c r="I30" s="141">
        <f t="shared" si="4"/>
        <v>-18.434206791684193</v>
      </c>
      <c r="K30" s="207">
        <f t="shared" si="2"/>
        <v>2.1945279994010942</v>
      </c>
      <c r="L30" s="141">
        <f t="shared" si="5"/>
        <v>3.3992826716200186</v>
      </c>
      <c r="N30" s="151">
        <f t="shared" si="6"/>
        <v>-10.483004863093061</v>
      </c>
      <c r="O30" s="141">
        <f t="shared" si="7"/>
        <v>-16.237977727942248</v>
      </c>
      <c r="Q30" s="151">
        <v>-3.6123818936120182</v>
      </c>
      <c r="R30" s="141">
        <f t="shared" si="8"/>
        <v>-5.595511735361967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74.678607341184431</v>
      </c>
      <c r="C31" s="141">
        <f t="shared" si="0"/>
        <v>4.440408191075754</v>
      </c>
      <c r="E31" s="151">
        <v>72.448011015970366</v>
      </c>
      <c r="F31" s="141">
        <f t="shared" si="1"/>
        <v>4.166156939097128</v>
      </c>
      <c r="H31" s="151">
        <f t="shared" si="3"/>
        <v>-2.2305963252140657</v>
      </c>
      <c r="I31" s="141">
        <f t="shared" si="4"/>
        <v>-2.9869281239045198</v>
      </c>
      <c r="K31" s="207">
        <f t="shared" si="2"/>
        <v>2.5385369587560374</v>
      </c>
      <c r="L31" s="141">
        <f t="shared" si="5"/>
        <v>3.3992826716200186</v>
      </c>
      <c r="N31" s="151">
        <f t="shared" si="6"/>
        <v>-4.3505681760623238</v>
      </c>
      <c r="O31" s="141">
        <f t="shared" si="7"/>
        <v>-5.8257221592066744</v>
      </c>
      <c r="Q31" s="151">
        <v>-0.41856510790777945</v>
      </c>
      <c r="R31" s="141">
        <f t="shared" si="8"/>
        <v>-0.56048863631786749</v>
      </c>
      <c r="T31" s="11"/>
    </row>
    <row r="32" spans="1:20" x14ac:dyDescent="0.2">
      <c r="A32" s="10" t="str">
        <f>name!$D28</f>
        <v>91 Elementary trades and related occupations</v>
      </c>
      <c r="B32" s="151">
        <v>34.971900151447365</v>
      </c>
      <c r="C32" s="141">
        <f t="shared" si="0"/>
        <v>2.0794377053725506</v>
      </c>
      <c r="E32" s="151">
        <v>27.445465274232749</v>
      </c>
      <c r="F32" s="141">
        <f t="shared" si="1"/>
        <v>1.5782643856680698</v>
      </c>
      <c r="H32" s="151">
        <f t="shared" si="3"/>
        <v>-7.5264348772146157</v>
      </c>
      <c r="I32" s="141">
        <f t="shared" si="4"/>
        <v>-21.521378148230596</v>
      </c>
      <c r="K32" s="207">
        <f t="shared" si="2"/>
        <v>1.1887937417844052</v>
      </c>
      <c r="L32" s="141">
        <f t="shared" si="5"/>
        <v>3.3992826716200186</v>
      </c>
      <c r="N32" s="151">
        <f>H32-(K32+Q32)</f>
        <v>-7.5826065690743709</v>
      </c>
      <c r="O32" s="141">
        <f t="shared" si="7"/>
        <v>-21.681997650220769</v>
      </c>
      <c r="Q32" s="151">
        <v>-1.13262204992465</v>
      </c>
      <c r="R32" s="141">
        <f t="shared" si="8"/>
        <v>-3.2386631696298456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158.32656659771354</v>
      </c>
      <c r="C33" s="141">
        <f t="shared" si="0"/>
        <v>9.4141362327959754</v>
      </c>
      <c r="E33" s="151">
        <v>145.02305311420466</v>
      </c>
      <c r="F33" s="141">
        <f t="shared" si="1"/>
        <v>8.3396188603108552</v>
      </c>
      <c r="H33" s="151">
        <f t="shared" ref="H33" si="9">E33-B33</f>
        <v>-13.30351348350888</v>
      </c>
      <c r="I33" s="141">
        <f>IF(B33&lt;&gt;0,((E33/B33)-1)*100,0)</f>
        <v>-8.4025781455308817</v>
      </c>
      <c r="K33" s="207">
        <f t="shared" si="2"/>
        <v>5.3819675429270051</v>
      </c>
      <c r="L33" s="141">
        <f t="shared" ref="L33" si="10">IF(B33&lt;&gt;0,K33/B33*100,0)</f>
        <v>3.3992826716200186</v>
      </c>
      <c r="N33" s="151">
        <f>H33-(K33+Q33)</f>
        <v>-22.775710627618199</v>
      </c>
      <c r="O33" s="141">
        <f t="shared" ref="O33" si="11">IF(B33&lt;&gt;0,N33/B33*100,0)</f>
        <v>-14.385274131212741</v>
      </c>
      <c r="Q33" s="151">
        <v>4.0902296011823154</v>
      </c>
      <c r="R33" s="141">
        <f t="shared" ref="R33" si="12">IF(B33&lt;&gt;0,Q33/B33*100,0)</f>
        <v>2.5834133140618389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1681.7960000000012</v>
      </c>
      <c r="C35" s="147">
        <f>B35/B$35*100</f>
        <v>100</v>
      </c>
      <c r="D35" s="145"/>
      <c r="E35" s="152">
        <f>SUM(E8:E33)</f>
        <v>1738.9649999999999</v>
      </c>
      <c r="F35" s="147">
        <f t="shared" ref="F35" si="13">E35/E$35*100</f>
        <v>100</v>
      </c>
      <c r="G35" s="145"/>
      <c r="H35" s="152">
        <f>E35-B35</f>
        <v>57.168999999998732</v>
      </c>
      <c r="I35" s="147">
        <f>IF(B35&lt;&gt;0,((E35/B35)-1)*100,0)</f>
        <v>3.3992826716200186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Midlands and Warwickshire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120.6562202931253</v>
      </c>
      <c r="C44" s="141">
        <f t="shared" ref="C44:C68" si="15">B44/B$71*100</f>
        <v>6.9383926814585291</v>
      </c>
      <c r="E44" s="151">
        <v>125.12247218995746</v>
      </c>
      <c r="F44" s="141">
        <f t="shared" ref="F44:F68" si="16">E44/E$71*100</f>
        <v>6.7436380642582643</v>
      </c>
      <c r="H44" s="151">
        <f>E44-B44</f>
        <v>4.4662518968321621</v>
      </c>
      <c r="I44" s="141">
        <f>IF(B44&gt;0,((E44/B44)-1)*100,0)</f>
        <v>3.7016341851101808</v>
      </c>
      <c r="K44" s="151">
        <f>(($E$71/$B$71)-1)*B44</f>
        <v>8.0797582775584473</v>
      </c>
      <c r="L44" s="141">
        <f>IF(B44&gt;0,K44/B44*100,0)</f>
        <v>6.696512005704534</v>
      </c>
      <c r="N44" s="151">
        <f>H44-(K44+Q44)</f>
        <v>-1.2821894662651685</v>
      </c>
      <c r="O44" s="141">
        <f>IF(B44&gt;0,N44/B44*100,0)</f>
        <v>-1.062679953963571</v>
      </c>
      <c r="Q44" s="151">
        <v>-2.3313169144611168</v>
      </c>
      <c r="R44" s="141">
        <f>IF(B44&gt;0,Q44/B44*100,0)</f>
        <v>-1.9321978666307928</v>
      </c>
      <c r="T44" s="151"/>
    </row>
    <row r="45" spans="1:20" x14ac:dyDescent="0.2">
      <c r="A45" s="135" t="str">
        <f t="shared" si="14"/>
        <v>12 Other managers and proprietors</v>
      </c>
      <c r="B45" s="151">
        <v>47.863604566636312</v>
      </c>
      <c r="C45" s="141">
        <f t="shared" si="15"/>
        <v>2.7524190864471865</v>
      </c>
      <c r="E45" s="151">
        <v>69.67923886602145</v>
      </c>
      <c r="F45" s="141">
        <f t="shared" si="16"/>
        <v>3.755453031587082</v>
      </c>
      <c r="H45" s="151">
        <f t="shared" ref="H45:H71" si="17">E45-B45</f>
        <v>21.815634299385138</v>
      </c>
      <c r="I45" s="141">
        <f t="shared" ref="I45:I71" si="18">IF(B45&gt;0,((E45/B45)-1)*100,0)</f>
        <v>45.578753411714203</v>
      </c>
      <c r="K45" s="151">
        <f t="shared" ref="K45:K68" si="19">(($E$71/$B$71)-1)*B45</f>
        <v>3.2051920261677451</v>
      </c>
      <c r="L45" s="141">
        <f t="shared" ref="L45:L68" si="20">IF(B45&gt;0,K45/B45*100,0)</f>
        <v>6.6965120057045358</v>
      </c>
      <c r="N45" s="151">
        <f t="shared" ref="N45:N68" si="21">H45-(K45+Q45)</f>
        <v>17.207285859504651</v>
      </c>
      <c r="O45" s="141">
        <f t="shared" ref="O45:O68" si="22">IF(B45&gt;0,N45/B45*100,0)</f>
        <v>35.950668603632749</v>
      </c>
      <c r="Q45" s="151">
        <v>1.4031564137127417</v>
      </c>
      <c r="R45" s="141">
        <f>IF(B45&gt;0,Q45/B45*100,0)</f>
        <v>2.9315728023769076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102.64675370167794</v>
      </c>
      <c r="C46" s="141">
        <f t="shared" si="15"/>
        <v>5.9027498369247189</v>
      </c>
      <c r="E46" s="151">
        <v>117.96718836435215</v>
      </c>
      <c r="F46" s="141">
        <f t="shared" si="16"/>
        <v>6.3579947539689057</v>
      </c>
      <c r="H46" s="151">
        <f t="shared" si="17"/>
        <v>15.320434662674216</v>
      </c>
      <c r="I46" s="141">
        <f t="shared" si="18"/>
        <v>14.925396186614881</v>
      </c>
      <c r="K46" s="151">
        <f t="shared" si="19"/>
        <v>6.8737521850988283</v>
      </c>
      <c r="L46" s="141">
        <f t="shared" si="20"/>
        <v>6.6965120057045358</v>
      </c>
      <c r="N46" s="151">
        <f t="shared" si="21"/>
        <v>10.617488812489604</v>
      </c>
      <c r="O46" s="141">
        <f t="shared" si="22"/>
        <v>10.343716123110129</v>
      </c>
      <c r="Q46" s="151">
        <v>-2.1708063349142166</v>
      </c>
      <c r="R46" s="141">
        <f t="shared" ref="R46:R68" si="23">IF(B46&gt;0,Q46/B46*100,0)</f>
        <v>-2.1148319421997765</v>
      </c>
      <c r="T46" s="151"/>
    </row>
    <row r="47" spans="1:20" x14ac:dyDescent="0.2">
      <c r="A47" s="135" t="str">
        <f t="shared" si="14"/>
        <v>22 Health professionals</v>
      </c>
      <c r="B47" s="151">
        <v>85.880589640524278</v>
      </c>
      <c r="C47" s="141">
        <f t="shared" si="15"/>
        <v>4.9386036890060634</v>
      </c>
      <c r="E47" s="151">
        <v>102.10881986355933</v>
      </c>
      <c r="F47" s="141">
        <f t="shared" si="16"/>
        <v>5.5032873973509613</v>
      </c>
      <c r="H47" s="151">
        <f t="shared" si="17"/>
        <v>16.228230223035055</v>
      </c>
      <c r="I47" s="141">
        <f t="shared" si="18"/>
        <v>18.896272476659238</v>
      </c>
      <c r="K47" s="151">
        <f t="shared" si="19"/>
        <v>5.7510039958475536</v>
      </c>
      <c r="L47" s="141">
        <f t="shared" si="20"/>
        <v>6.6965120057045358</v>
      </c>
      <c r="N47" s="151">
        <f t="shared" si="21"/>
        <v>8.0107856979322385</v>
      </c>
      <c r="O47" s="141">
        <f t="shared" si="22"/>
        <v>9.3278186974070429</v>
      </c>
      <c r="Q47" s="151">
        <v>2.4664405292552622</v>
      </c>
      <c r="R47" s="141">
        <f t="shared" si="23"/>
        <v>2.8719417735476616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77.731930129671042</v>
      </c>
      <c r="C48" s="141">
        <f t="shared" si="15"/>
        <v>4.4700111922707499</v>
      </c>
      <c r="E48" s="151">
        <v>92.967387230334623</v>
      </c>
      <c r="F48" s="141">
        <f t="shared" si="16"/>
        <v>5.0105980187901151</v>
      </c>
      <c r="H48" s="151">
        <f t="shared" si="17"/>
        <v>15.235457100663581</v>
      </c>
      <c r="I48" s="141">
        <f t="shared" si="18"/>
        <v>19.599998450119614</v>
      </c>
      <c r="K48" s="151">
        <f t="shared" si="19"/>
        <v>5.2053280333992831</v>
      </c>
      <c r="L48" s="141">
        <f t="shared" si="20"/>
        <v>6.6965120057045358</v>
      </c>
      <c r="N48" s="151">
        <f t="shared" si="21"/>
        <v>7.8174770614128377</v>
      </c>
      <c r="O48" s="141">
        <f t="shared" si="22"/>
        <v>10.056970215935536</v>
      </c>
      <c r="Q48" s="151">
        <v>2.2126520058514596</v>
      </c>
      <c r="R48" s="141">
        <f t="shared" si="23"/>
        <v>2.8465162284795351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108.56404607473803</v>
      </c>
      <c r="C49" s="141">
        <f t="shared" si="15"/>
        <v>6.2430265171948847</v>
      </c>
      <c r="E49" s="151">
        <v>136.97459573338844</v>
      </c>
      <c r="F49" s="141">
        <f t="shared" si="16"/>
        <v>7.3824236482613559</v>
      </c>
      <c r="H49" s="151">
        <f t="shared" si="17"/>
        <v>28.41054965865041</v>
      </c>
      <c r="I49" s="141">
        <f t="shared" si="18"/>
        <v>26.169390959408357</v>
      </c>
      <c r="K49" s="151">
        <f t="shared" si="19"/>
        <v>7.2700043792734359</v>
      </c>
      <c r="L49" s="141">
        <f t="shared" si="20"/>
        <v>6.6965120057045358</v>
      </c>
      <c r="N49" s="151">
        <f t="shared" si="21"/>
        <v>21.96600940008225</v>
      </c>
      <c r="O49" s="141">
        <f t="shared" si="22"/>
        <v>20.233226555466011</v>
      </c>
      <c r="Q49" s="151">
        <v>-0.82546412070527719</v>
      </c>
      <c r="R49" s="141">
        <f t="shared" si="23"/>
        <v>-0.76034760176219707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33.509844515508398</v>
      </c>
      <c r="C50" s="141">
        <f t="shared" si="15"/>
        <v>1.9269993654563722</v>
      </c>
      <c r="E50" s="151">
        <v>30.90096062902888</v>
      </c>
      <c r="F50" s="141">
        <f t="shared" si="16"/>
        <v>1.6654473866509045</v>
      </c>
      <c r="H50" s="151">
        <f t="shared" si="17"/>
        <v>-2.6088838864795179</v>
      </c>
      <c r="I50" s="141">
        <f t="shared" si="18"/>
        <v>-7.78542522115292</v>
      </c>
      <c r="K50" s="151">
        <f t="shared" si="19"/>
        <v>2.2439907610739427</v>
      </c>
      <c r="L50" s="141">
        <f t="shared" si="20"/>
        <v>6.6965120057045358</v>
      </c>
      <c r="N50" s="151">
        <f t="shared" si="21"/>
        <v>-4.213862556416319</v>
      </c>
      <c r="O50" s="141">
        <f t="shared" si="22"/>
        <v>-12.574998831958585</v>
      </c>
      <c r="Q50" s="151">
        <v>-0.63901209113714152</v>
      </c>
      <c r="R50" s="141">
        <f t="shared" si="23"/>
        <v>-1.9069383948988661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35.987798414377352</v>
      </c>
      <c r="C51" s="141">
        <f t="shared" si="15"/>
        <v>2.0694952695642153</v>
      </c>
      <c r="E51" s="151">
        <v>40.770059801989063</v>
      </c>
      <c r="F51" s="141">
        <f t="shared" si="16"/>
        <v>2.1973552979785689</v>
      </c>
      <c r="H51" s="151">
        <f t="shared" si="17"/>
        <v>4.7822613876117117</v>
      </c>
      <c r="I51" s="141">
        <f t="shared" si="18"/>
        <v>13.288563341794113</v>
      </c>
      <c r="K51" s="151">
        <f t="shared" si="19"/>
        <v>2.4099272414075261</v>
      </c>
      <c r="L51" s="141">
        <f t="shared" si="20"/>
        <v>6.6965120057045358</v>
      </c>
      <c r="N51" s="151">
        <f t="shared" si="21"/>
        <v>1.1624998741528958</v>
      </c>
      <c r="O51" s="141">
        <f t="shared" si="22"/>
        <v>3.2302611589834567</v>
      </c>
      <c r="Q51" s="151">
        <v>1.2098342720512898</v>
      </c>
      <c r="R51" s="141">
        <f t="shared" si="23"/>
        <v>3.36179017710612</v>
      </c>
      <c r="T51" s="151"/>
    </row>
    <row r="52" spans="1:20" x14ac:dyDescent="0.2">
      <c r="A52" s="135" t="str">
        <f t="shared" si="14"/>
        <v>33 Protective service occupations</v>
      </c>
      <c r="B52" s="151">
        <v>18.531636294242329</v>
      </c>
      <c r="C52" s="141">
        <f t="shared" si="15"/>
        <v>1.0656704588213293</v>
      </c>
      <c r="E52" s="151">
        <v>26.002449817594655</v>
      </c>
      <c r="F52" s="141">
        <f t="shared" si="16"/>
        <v>1.401435787551284</v>
      </c>
      <c r="H52" s="151">
        <f t="shared" si="17"/>
        <v>7.4708135233523265</v>
      </c>
      <c r="I52" s="141">
        <f t="shared" si="18"/>
        <v>40.313836321477268</v>
      </c>
      <c r="K52" s="151">
        <f t="shared" si="19"/>
        <v>1.2409732492974366</v>
      </c>
      <c r="L52" s="141">
        <f t="shared" si="20"/>
        <v>6.6965120057045358</v>
      </c>
      <c r="N52" s="151">
        <f t="shared" si="21"/>
        <v>6.4298193112774875</v>
      </c>
      <c r="O52" s="141">
        <f t="shared" si="22"/>
        <v>34.696446709755442</v>
      </c>
      <c r="Q52" s="151">
        <v>-0.19997903722259708</v>
      </c>
      <c r="R52" s="141">
        <f t="shared" si="23"/>
        <v>-1.0791223939827126</v>
      </c>
      <c r="T52" s="151"/>
    </row>
    <row r="53" spans="1:20" x14ac:dyDescent="0.2">
      <c r="A53" s="135" t="str">
        <f t="shared" si="14"/>
        <v>34 Culture, media and sports occupations</v>
      </c>
      <c r="B53" s="151">
        <v>29.48860449113824</v>
      </c>
      <c r="C53" s="141">
        <f t="shared" si="15"/>
        <v>1.6957560670363259</v>
      </c>
      <c r="E53" s="151">
        <v>31.076502211328989</v>
      </c>
      <c r="F53" s="141">
        <f t="shared" si="16"/>
        <v>1.674908428105248</v>
      </c>
      <c r="H53" s="151">
        <f t="shared" si="17"/>
        <v>1.5878977201907496</v>
      </c>
      <c r="I53" s="141">
        <f t="shared" si="18"/>
        <v>5.3847842161128145</v>
      </c>
      <c r="K53" s="151">
        <f t="shared" si="19"/>
        <v>1.9747079400637992</v>
      </c>
      <c r="L53" s="141">
        <f t="shared" si="20"/>
        <v>6.6965120057045358</v>
      </c>
      <c r="N53" s="151">
        <f t="shared" si="21"/>
        <v>0.52735395547479547</v>
      </c>
      <c r="O53" s="141">
        <f t="shared" si="22"/>
        <v>1.7883313387490856</v>
      </c>
      <c r="Q53" s="151">
        <v>-0.91416417534784511</v>
      </c>
      <c r="R53" s="141">
        <f t="shared" si="23"/>
        <v>-3.1000591283407966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106.61216952794926</v>
      </c>
      <c r="C54" s="141">
        <f t="shared" si="15"/>
        <v>6.1307829385841162</v>
      </c>
      <c r="E54" s="151">
        <v>107.18063426192548</v>
      </c>
      <c r="F54" s="141">
        <f t="shared" si="16"/>
        <v>5.7766394182393421</v>
      </c>
      <c r="H54" s="151">
        <f t="shared" si="17"/>
        <v>0.56846473397621367</v>
      </c>
      <c r="I54" s="141">
        <f t="shared" si="18"/>
        <v>0.53320810981825062</v>
      </c>
      <c r="K54" s="151">
        <f t="shared" si="19"/>
        <v>7.1392967319811946</v>
      </c>
      <c r="L54" s="141">
        <f t="shared" si="20"/>
        <v>6.6965120057045358</v>
      </c>
      <c r="N54" s="151">
        <f t="shared" si="21"/>
        <v>-5.2861795155856548</v>
      </c>
      <c r="O54" s="141">
        <f t="shared" si="22"/>
        <v>-4.958326557832442</v>
      </c>
      <c r="Q54" s="151">
        <v>-1.2846524824193257</v>
      </c>
      <c r="R54" s="141">
        <f t="shared" si="23"/>
        <v>-1.2049773380538358</v>
      </c>
      <c r="T54" s="151"/>
    </row>
    <row r="55" spans="1:20" x14ac:dyDescent="0.2">
      <c r="A55" s="135" t="str">
        <f t="shared" si="14"/>
        <v>41 Administrative occupations</v>
      </c>
      <c r="B55" s="151">
        <v>176.29493090437899</v>
      </c>
      <c r="C55" s="141">
        <f t="shared" si="15"/>
        <v>10.137922896917361</v>
      </c>
      <c r="E55" s="151">
        <v>156.98165131280132</v>
      </c>
      <c r="F55" s="141">
        <f t="shared" si="16"/>
        <v>8.460729880528147</v>
      </c>
      <c r="H55" s="151">
        <f t="shared" si="17"/>
        <v>-19.313279591577668</v>
      </c>
      <c r="I55" s="141">
        <f t="shared" si="18"/>
        <v>-10.955096378836348</v>
      </c>
      <c r="K55" s="151">
        <f t="shared" si="19"/>
        <v>11.805611213460255</v>
      </c>
      <c r="L55" s="141">
        <f t="shared" si="20"/>
        <v>6.6965120057045358</v>
      </c>
      <c r="N55" s="151">
        <f t="shared" si="21"/>
        <v>-29.514517123791617</v>
      </c>
      <c r="O55" s="141">
        <f t="shared" si="22"/>
        <v>-16.741557441489945</v>
      </c>
      <c r="Q55" s="151">
        <v>-1.6043736812463067</v>
      </c>
      <c r="R55" s="141">
        <f t="shared" si="23"/>
        <v>-0.91005094305094159</v>
      </c>
      <c r="T55" s="151"/>
    </row>
    <row r="56" spans="1:20" x14ac:dyDescent="0.2">
      <c r="A56" s="135" t="str">
        <f t="shared" si="14"/>
        <v>42 Secretarial and related occupations</v>
      </c>
      <c r="B56" s="151">
        <v>34.560532458272817</v>
      </c>
      <c r="C56" s="141">
        <f t="shared" si="15"/>
        <v>1.9874196696467623</v>
      </c>
      <c r="E56" s="151">
        <v>24.965926863597208</v>
      </c>
      <c r="F56" s="141">
        <f t="shared" si="16"/>
        <v>1.3455710374011856</v>
      </c>
      <c r="H56" s="151">
        <f t="shared" si="17"/>
        <v>-9.5946055946756097</v>
      </c>
      <c r="I56" s="141">
        <f t="shared" si="18"/>
        <v>-27.761741247070781</v>
      </c>
      <c r="K56" s="151">
        <f t="shared" si="19"/>
        <v>2.314350205303652</v>
      </c>
      <c r="L56" s="141">
        <f t="shared" si="20"/>
        <v>6.6965120057045358</v>
      </c>
      <c r="N56" s="151">
        <f t="shared" si="21"/>
        <v>-12.358578689366254</v>
      </c>
      <c r="O56" s="141">
        <f t="shared" si="22"/>
        <v>-35.759225365776906</v>
      </c>
      <c r="Q56" s="151">
        <v>0.44962288938699208</v>
      </c>
      <c r="R56" s="141">
        <f t="shared" si="23"/>
        <v>1.3009721130015897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11.649214200970073</v>
      </c>
      <c r="C57" s="141">
        <f t="shared" si="15"/>
        <v>0.66989354017878877</v>
      </c>
      <c r="E57" s="151">
        <v>13.377495045573635</v>
      </c>
      <c r="F57" s="141">
        <f t="shared" si="16"/>
        <v>0.72099746124579323</v>
      </c>
      <c r="H57" s="151">
        <f t="shared" si="17"/>
        <v>1.728280844603562</v>
      </c>
      <c r="I57" s="141">
        <f t="shared" si="18"/>
        <v>14.836029407542718</v>
      </c>
      <c r="K57" s="151">
        <f t="shared" si="19"/>
        <v>0.7800910275381987</v>
      </c>
      <c r="L57" s="141">
        <f t="shared" si="20"/>
        <v>6.6965120057045358</v>
      </c>
      <c r="N57" s="151">
        <f t="shared" si="21"/>
        <v>1.2946320341473818</v>
      </c>
      <c r="O57" s="141">
        <f t="shared" si="22"/>
        <v>11.113470932997121</v>
      </c>
      <c r="Q57" s="151">
        <v>-0.34644221708201844</v>
      </c>
      <c r="R57" s="141">
        <f t="shared" si="23"/>
        <v>-2.973953531158942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70.03056740270614</v>
      </c>
      <c r="C58" s="141">
        <f t="shared" si="15"/>
        <v>4.0271407074153966</v>
      </c>
      <c r="E58" s="151">
        <v>64.259822470670713</v>
      </c>
      <c r="F58" s="141">
        <f t="shared" si="16"/>
        <v>3.4633665498376756</v>
      </c>
      <c r="H58" s="151">
        <f t="shared" si="17"/>
        <v>-5.7707449320354272</v>
      </c>
      <c r="I58" s="141">
        <f t="shared" si="18"/>
        <v>-8.2403229704696486</v>
      </c>
      <c r="K58" s="151">
        <f t="shared" si="19"/>
        <v>4.6896053537852236</v>
      </c>
      <c r="L58" s="141">
        <f t="shared" si="20"/>
        <v>6.6965120057045358</v>
      </c>
      <c r="N58" s="151">
        <f t="shared" si="21"/>
        <v>-5.3366684442470982</v>
      </c>
      <c r="O58" s="141">
        <f t="shared" si="22"/>
        <v>-7.6204843715729735</v>
      </c>
      <c r="Q58" s="151">
        <v>-5.1236818415735526</v>
      </c>
      <c r="R58" s="141">
        <f t="shared" si="23"/>
        <v>-7.3163506046012152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53.375525984465952</v>
      </c>
      <c r="C59" s="141">
        <f t="shared" si="15"/>
        <v>3.0693847193282187</v>
      </c>
      <c r="E59" s="151">
        <v>47.913026188349534</v>
      </c>
      <c r="F59" s="141">
        <f t="shared" si="16"/>
        <v>2.5823347438901556</v>
      </c>
      <c r="H59" s="151">
        <f t="shared" si="17"/>
        <v>-5.4624997961164183</v>
      </c>
      <c r="I59" s="141">
        <f t="shared" si="18"/>
        <v>-10.234090803538287</v>
      </c>
      <c r="K59" s="151">
        <f t="shared" si="19"/>
        <v>3.5742985056577066</v>
      </c>
      <c r="L59" s="141">
        <f t="shared" si="20"/>
        <v>6.6965120057045358</v>
      </c>
      <c r="N59" s="151">
        <f t="shared" si="21"/>
        <v>-6.7683980541423718</v>
      </c>
      <c r="O59" s="141">
        <f t="shared" si="22"/>
        <v>-12.680714483473569</v>
      </c>
      <c r="Q59" s="151">
        <v>-2.2684002476317526</v>
      </c>
      <c r="R59" s="141">
        <f t="shared" si="23"/>
        <v>-4.2498883257692528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28.276804800187421</v>
      </c>
      <c r="C60" s="141">
        <f t="shared" si="15"/>
        <v>1.6260709560104674</v>
      </c>
      <c r="E60" s="151">
        <v>26.136623431063093</v>
      </c>
      <c r="F60" s="141">
        <f t="shared" si="16"/>
        <v>1.408667248624329</v>
      </c>
      <c r="H60" s="151">
        <f t="shared" si="17"/>
        <v>-2.1401813691243277</v>
      </c>
      <c r="I60" s="141">
        <f t="shared" si="18"/>
        <v>-7.5686817667254385</v>
      </c>
      <c r="K60" s="151">
        <f t="shared" si="19"/>
        <v>1.8935596282741871</v>
      </c>
      <c r="L60" s="141">
        <f t="shared" si="20"/>
        <v>6.6965120057045358</v>
      </c>
      <c r="N60" s="151">
        <f t="shared" si="21"/>
        <v>-4.687798969737436</v>
      </c>
      <c r="O60" s="141">
        <f t="shared" si="22"/>
        <v>-16.578248507435202</v>
      </c>
      <c r="Q60" s="151">
        <v>0.65405797233892105</v>
      </c>
      <c r="R60" s="141">
        <f t="shared" si="23"/>
        <v>2.3130547350052288</v>
      </c>
      <c r="T60" s="151"/>
    </row>
    <row r="61" spans="1:20" x14ac:dyDescent="0.2">
      <c r="A61" s="135" t="str">
        <f t="shared" si="14"/>
        <v>61 Caring personal service occupations</v>
      </c>
      <c r="B61" s="151">
        <v>132.87245474046961</v>
      </c>
      <c r="C61" s="141">
        <f t="shared" si="15"/>
        <v>7.6408929875224407</v>
      </c>
      <c r="E61" s="151">
        <v>159.5835416397299</v>
      </c>
      <c r="F61" s="141">
        <f t="shared" si="16"/>
        <v>8.6009621372970422</v>
      </c>
      <c r="H61" s="151">
        <f t="shared" si="17"/>
        <v>26.711086899260295</v>
      </c>
      <c r="I61" s="141">
        <f t="shared" si="18"/>
        <v>20.102802308750277</v>
      </c>
      <c r="K61" s="151">
        <f t="shared" si="19"/>
        <v>8.8978198839698734</v>
      </c>
      <c r="L61" s="141">
        <f t="shared" si="20"/>
        <v>6.6965120057045358</v>
      </c>
      <c r="N61" s="151">
        <f t="shared" si="21"/>
        <v>12.938573291751339</v>
      </c>
      <c r="O61" s="141">
        <f t="shared" si="22"/>
        <v>9.7375888155474684</v>
      </c>
      <c r="Q61" s="151">
        <v>4.8746937235390826</v>
      </c>
      <c r="R61" s="141">
        <f t="shared" si="23"/>
        <v>3.6687014874982764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32.988591510431569</v>
      </c>
      <c r="C62" s="141">
        <f t="shared" si="15"/>
        <v>1.8970244663021723</v>
      </c>
      <c r="E62" s="151">
        <v>34.581780232515825</v>
      </c>
      <c r="F62" s="141">
        <f t="shared" si="16"/>
        <v>1.8638299373733545</v>
      </c>
      <c r="H62" s="151">
        <f t="shared" si="17"/>
        <v>1.5931887220842569</v>
      </c>
      <c r="I62" s="141">
        <f t="shared" si="18"/>
        <v>4.8295142324596085</v>
      </c>
      <c r="K62" s="151">
        <f t="shared" si="19"/>
        <v>2.2090849910088775</v>
      </c>
      <c r="L62" s="141">
        <f t="shared" si="20"/>
        <v>6.6965120057045358</v>
      </c>
      <c r="N62" s="151">
        <f t="shared" si="21"/>
        <v>-0.69330715846443347</v>
      </c>
      <c r="O62" s="141">
        <f t="shared" si="22"/>
        <v>-2.101657350982074</v>
      </c>
      <c r="Q62" s="151">
        <v>7.7410889539812691E-2</v>
      </c>
      <c r="R62" s="141">
        <f t="shared" si="23"/>
        <v>0.23465957773715199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1.7647217851406292</v>
      </c>
      <c r="C63" s="141">
        <f t="shared" si="15"/>
        <v>0.10148115604055453</v>
      </c>
      <c r="E63" s="151">
        <v>1.6233622169730049</v>
      </c>
      <c r="F63" s="141">
        <f t="shared" si="16"/>
        <v>8.7493214023439764E-2</v>
      </c>
      <c r="H63" s="151">
        <f t="shared" si="17"/>
        <v>-0.14135956816762429</v>
      </c>
      <c r="I63" s="141">
        <f t="shared" si="18"/>
        <v>-8.0103033440117812</v>
      </c>
      <c r="K63" s="151">
        <f t="shared" si="19"/>
        <v>0.11817480620922563</v>
      </c>
      <c r="L63" s="141">
        <f t="shared" si="20"/>
        <v>6.6965120057045358</v>
      </c>
      <c r="N63" s="151">
        <f t="shared" si="21"/>
        <v>-0.30098890194924166</v>
      </c>
      <c r="O63" s="141">
        <f t="shared" si="22"/>
        <v>-17.055884076665155</v>
      </c>
      <c r="Q63" s="151">
        <v>4.1454527572391701E-2</v>
      </c>
      <c r="R63" s="141">
        <f t="shared" si="23"/>
        <v>2.3490687269488331</v>
      </c>
      <c r="T63" s="151"/>
    </row>
    <row r="64" spans="1:20" x14ac:dyDescent="0.2">
      <c r="A64" s="135" t="str">
        <f t="shared" si="14"/>
        <v>71 Sales occupations</v>
      </c>
      <c r="B64" s="151">
        <v>97.029890430374451</v>
      </c>
      <c r="C64" s="141">
        <f t="shared" si="15"/>
        <v>5.5797494734151893</v>
      </c>
      <c r="E64" s="151">
        <v>84.81407391797498</v>
      </c>
      <c r="F64" s="141">
        <f t="shared" si="16"/>
        <v>4.5711646137373574</v>
      </c>
      <c r="H64" s="151">
        <f t="shared" si="17"/>
        <v>-12.215816512399471</v>
      </c>
      <c r="I64" s="141">
        <f t="shared" si="18"/>
        <v>-12.589745755886582</v>
      </c>
      <c r="K64" s="151">
        <f t="shared" si="19"/>
        <v>6.4976182617919811</v>
      </c>
      <c r="L64" s="141">
        <f t="shared" si="20"/>
        <v>6.6965120057045358</v>
      </c>
      <c r="N64" s="151">
        <f t="shared" si="21"/>
        <v>-16.85486244586119</v>
      </c>
      <c r="O64" s="141">
        <f t="shared" si="22"/>
        <v>-17.370794062635472</v>
      </c>
      <c r="Q64" s="151">
        <v>-1.8585723283302604</v>
      </c>
      <c r="R64" s="141">
        <f t="shared" si="23"/>
        <v>-1.9154636989556457</v>
      </c>
      <c r="T64" s="151"/>
    </row>
    <row r="65" spans="1:20" x14ac:dyDescent="0.2">
      <c r="A65" s="135" t="str">
        <f t="shared" si="14"/>
        <v>72 Customer service occupations</v>
      </c>
      <c r="B65" s="151">
        <v>35.074335830452625</v>
      </c>
      <c r="C65" s="141">
        <f t="shared" si="15"/>
        <v>2.0169661741583429</v>
      </c>
      <c r="E65" s="151">
        <v>52.883253815713658</v>
      </c>
      <c r="F65" s="141">
        <f t="shared" si="16"/>
        <v>2.8502116138822666</v>
      </c>
      <c r="H65" s="151">
        <f t="shared" si="17"/>
        <v>17.808917985261033</v>
      </c>
      <c r="I65" s="141">
        <f t="shared" si="18"/>
        <v>50.774783224259323</v>
      </c>
      <c r="K65" s="151">
        <f t="shared" si="19"/>
        <v>2.3487571098073876</v>
      </c>
      <c r="L65" s="141">
        <f t="shared" si="20"/>
        <v>6.6965120057045358</v>
      </c>
      <c r="N65" s="151">
        <f t="shared" si="21"/>
        <v>15.472374117667311</v>
      </c>
      <c r="O65" s="141">
        <f t="shared" si="22"/>
        <v>44.113092240605496</v>
      </c>
      <c r="Q65" s="151">
        <v>-1.2213242213665324E-2</v>
      </c>
      <c r="R65" s="141">
        <f t="shared" si="23"/>
        <v>-3.4821022050719512E-2</v>
      </c>
      <c r="T65" s="151"/>
    </row>
    <row r="66" spans="1:20" x14ac:dyDescent="0.2">
      <c r="A66" s="135" t="str">
        <f t="shared" si="14"/>
        <v>81 Process, plant and machine operatives</v>
      </c>
      <c r="B66" s="151">
        <v>52.657702898153566</v>
      </c>
      <c r="C66" s="141">
        <f t="shared" si="15"/>
        <v>3.0281059652237721</v>
      </c>
      <c r="E66" s="151">
        <v>63.278153097288531</v>
      </c>
      <c r="F66" s="141">
        <f t="shared" si="16"/>
        <v>3.4104582046220675</v>
      </c>
      <c r="H66" s="151">
        <f t="shared" si="17"/>
        <v>10.620450199134964</v>
      </c>
      <c r="I66" s="141">
        <f t="shared" si="18"/>
        <v>20.168844470250093</v>
      </c>
      <c r="K66" s="151">
        <f t="shared" si="19"/>
        <v>3.5262293965030787</v>
      </c>
      <c r="L66" s="141">
        <f t="shared" si="20"/>
        <v>6.6965120057045358</v>
      </c>
      <c r="N66" s="151">
        <f t="shared" si="21"/>
        <v>11.192051904549007</v>
      </c>
      <c r="O66" s="141">
        <f t="shared" si="22"/>
        <v>21.25434891490767</v>
      </c>
      <c r="Q66" s="151">
        <v>-4.0978311019171212</v>
      </c>
      <c r="R66" s="141">
        <f t="shared" si="23"/>
        <v>-7.7820164503621196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72.448011015970366</v>
      </c>
      <c r="C67" s="141">
        <f t="shared" si="15"/>
        <v>4.166156939097128</v>
      </c>
      <c r="E67" s="151">
        <v>80.564487734276156</v>
      </c>
      <c r="F67" s="141">
        <f t="shared" si="16"/>
        <v>4.3421276498398553</v>
      </c>
      <c r="H67" s="151">
        <f t="shared" si="17"/>
        <v>8.1164767183057904</v>
      </c>
      <c r="I67" s="141">
        <f t="shared" si="18"/>
        <v>11.2031739788089</v>
      </c>
      <c r="K67" s="151">
        <f t="shared" si="19"/>
        <v>4.8514897555786005</v>
      </c>
      <c r="L67" s="141">
        <f t="shared" si="20"/>
        <v>6.6965120057045358</v>
      </c>
      <c r="N67" s="151">
        <f t="shared" si="21"/>
        <v>1.0465422589398612</v>
      </c>
      <c r="O67" s="141">
        <f t="shared" si="22"/>
        <v>1.4445424301699084</v>
      </c>
      <c r="Q67" s="151">
        <v>2.2184447037873287</v>
      </c>
      <c r="R67" s="141">
        <f t="shared" si="23"/>
        <v>3.0621195429344459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27.445465274232749</v>
      </c>
      <c r="C68" s="141">
        <f t="shared" si="15"/>
        <v>1.5782643856680698</v>
      </c>
      <c r="E68" s="151">
        <v>22.369915544417388</v>
      </c>
      <c r="F68" s="141">
        <f t="shared" si="16"/>
        <v>1.2056556373866434</v>
      </c>
      <c r="H68" s="151">
        <f t="shared" si="17"/>
        <v>-5.0755497298153607</v>
      </c>
      <c r="I68" s="141">
        <f t="shared" si="18"/>
        <v>-18.493218020175284</v>
      </c>
      <c r="K68" s="151">
        <f t="shared" si="19"/>
        <v>1.8378888771104653</v>
      </c>
      <c r="L68" s="141">
        <f t="shared" si="20"/>
        <v>6.6965120057045358</v>
      </c>
      <c r="N68" s="151">
        <f t="shared" si="21"/>
        <v>-6.5896087217618255</v>
      </c>
      <c r="O68" s="141">
        <f t="shared" si="22"/>
        <v>-24.009826963831792</v>
      </c>
      <c r="Q68" s="151">
        <v>-0.32382988516400063</v>
      </c>
      <c r="R68" s="141">
        <f t="shared" si="23"/>
        <v>-1.1799030620480286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145.02305311420466</v>
      </c>
      <c r="C69" s="141">
        <f t="shared" ref="C69" si="25">B69/B$71*100</f>
        <v>8.3396188603108552</v>
      </c>
      <c r="E69" s="151">
        <v>141.33157751957435</v>
      </c>
      <c r="F69" s="141">
        <f t="shared" ref="F69" si="26">E69/E$71*100</f>
        <v>7.6172488375686491</v>
      </c>
      <c r="H69" s="151">
        <f t="shared" ref="H69" si="27">E69-B69</f>
        <v>-3.6914755946303046</v>
      </c>
      <c r="I69" s="141">
        <f t="shared" ref="I69" si="28">IF(B69&gt;0,((E69/B69)-1)*100,0)</f>
        <v>-2.5454405457339901</v>
      </c>
      <c r="K69" s="151">
        <f t="shared" ref="K69" si="29">(($E$71/$B$71)-1)*B69</f>
        <v>9.7114861628319797</v>
      </c>
      <c r="L69" s="141">
        <f t="shared" ref="L69" si="30">IF(B69&gt;0,K69/B69*100,0)</f>
        <v>6.6965120057045358</v>
      </c>
      <c r="N69" s="151">
        <f t="shared" ref="N69" si="31">H69-(K69+Q69)</f>
        <v>-21.795933531796315</v>
      </c>
      <c r="O69" s="141">
        <f t="shared" ref="O69" si="32">IF(B69&gt;0,N69/B69*100,0)</f>
        <v>-15.029288836328778</v>
      </c>
      <c r="Q69" s="151">
        <v>8.3929717743340309</v>
      </c>
      <c r="R69" s="141">
        <f t="shared" ref="R69" si="33">IF(B69&gt;0,Q69/B69*100,0)</f>
        <v>5.7873362848902534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1738.9649999999999</v>
      </c>
      <c r="C71" s="147">
        <f>B71/B$71*100</f>
        <v>100</v>
      </c>
      <c r="D71" s="145"/>
      <c r="E71" s="152">
        <f>SUM(E44:E69)</f>
        <v>1855.415</v>
      </c>
      <c r="F71" s="147">
        <f>E71/E$71*100</f>
        <v>100</v>
      </c>
      <c r="G71" s="145"/>
      <c r="H71" s="152">
        <f t="shared" si="17"/>
        <v>116.45000000000005</v>
      </c>
      <c r="I71" s="147">
        <f t="shared" si="18"/>
        <v>6.6965120057045358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Midlands and Warwickshire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Midlands and Warwickshire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Midlands and Warwickshire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Midlands and Warwickshire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120.65622029312523</v>
      </c>
      <c r="C7" s="11">
        <f t="shared" si="2"/>
        <v>125.12247218995743</v>
      </c>
      <c r="D7" s="11">
        <f t="shared" si="2"/>
        <v>4.4662518968321914</v>
      </c>
      <c r="E7" s="11">
        <f t="shared" si="2"/>
        <v>60.235350286019731</v>
      </c>
      <c r="F7" s="11">
        <f t="shared" si="2"/>
        <v>64.701602182851943</v>
      </c>
      <c r="G7" s="200">
        <f>IF(B7&gt;0,(1+(E7/B7))^(1/($C$6-$B$6))-1,0)</f>
        <v>2.7364545802565976E-2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82.053447842051369</v>
      </c>
      <c r="R7" s="11">
        <v>79.023510787099426</v>
      </c>
      <c r="S7" s="345">
        <f>R7-Q7</f>
        <v>-3.0299370549519438</v>
      </c>
      <c r="T7" s="345">
        <v>35.918122851292864</v>
      </c>
      <c r="U7" s="345">
        <f>SUM(S7:T7)</f>
        <v>32.88818579634092</v>
      </c>
      <c r="V7" s="346">
        <f>IF(Q7&gt;0,(1+(T7/Q7))^(1/($C$6-$B$6))-1,0)</f>
        <v>2.4500170802850274E-2</v>
      </c>
      <c r="X7" s="10" t="str">
        <f>name!B4</f>
        <v>Agriculture</v>
      </c>
      <c r="Y7" s="11">
        <v>6.0960000000000054</v>
      </c>
      <c r="Z7" s="11">
        <v>6.4910000000000023</v>
      </c>
      <c r="AA7" s="345">
        <f>Z7-Y7</f>
        <v>0.39499999999999691</v>
      </c>
      <c r="AB7" s="11">
        <v>3.2856868479757533</v>
      </c>
      <c r="AC7" s="345">
        <f>SUM(AA7:AB7)</f>
        <v>3.6806868479757502</v>
      </c>
      <c r="AD7" s="348">
        <f>IF(Y7&gt;0,(1+(AB7/Y7))^(1/($C$6-$B$6))-1,0)</f>
        <v>2.915881509593099E-2</v>
      </c>
    </row>
    <row r="8" spans="1:30" x14ac:dyDescent="0.2">
      <c r="A8" s="10" t="str">
        <f>name!D5</f>
        <v>12 Other managers and proprietors</v>
      </c>
      <c r="B8" s="11">
        <f t="shared" si="2"/>
        <v>47.863604566636369</v>
      </c>
      <c r="C8" s="11">
        <f t="shared" si="2"/>
        <v>69.679238866021578</v>
      </c>
      <c r="D8" s="11">
        <f t="shared" si="2"/>
        <v>21.815634299385227</v>
      </c>
      <c r="E8" s="11">
        <f t="shared" si="2"/>
        <v>35.652082233100558</v>
      </c>
      <c r="F8" s="11">
        <f t="shared" si="2"/>
        <v>57.467716532485774</v>
      </c>
      <c r="G8" s="200">
        <f t="shared" ref="G8:G33" si="3">IF(B8&gt;0,(1+(E8/B8))^(1/($C$6-$B$6))-1,0)</f>
        <v>3.7809185702141201E-2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168.5198248597616</v>
      </c>
      <c r="K8" s="11">
        <f t="array" ref="K8:K16">MMULT(aggregation!$B$13:$AA$21,C7:C32)</f>
        <v>194.80171105597901</v>
      </c>
      <c r="L8" s="11">
        <f t="array" ref="L8:L16">MMULT(aggregation!$B$13:$AA$21,D7:D32)</f>
        <v>26.281886196217418</v>
      </c>
      <c r="M8" s="11">
        <f t="array" ref="M8:M16">MMULT(aggregation!$B$13:$AA$21,E7:E32)</f>
        <v>95.887432519120296</v>
      </c>
      <c r="N8" s="11">
        <f t="array" ref="N8:N16">MMULT(aggregation!$B$13:$AA$21,F7:F32)</f>
        <v>122.16931871533771</v>
      </c>
      <c r="O8" s="11"/>
      <c r="P8" s="10" t="str">
        <f>name!D5</f>
        <v>12 Other managers and proprietors</v>
      </c>
      <c r="Q8" s="11">
        <v>26.745527848827642</v>
      </c>
      <c r="R8" s="11">
        <v>39.644029774019288</v>
      </c>
      <c r="S8" s="345">
        <f t="shared" ref="S8:S31" si="4">R8-Q8</f>
        <v>12.898501925191646</v>
      </c>
      <c r="T8" s="345">
        <v>18.240336274045728</v>
      </c>
      <c r="U8" s="345">
        <f t="shared" ref="U8:U31" si="5">SUM(S8:T8)</f>
        <v>31.138838199237373</v>
      </c>
      <c r="V8" s="346">
        <f t="shared" ref="V8:V33" si="6">IF(Q8&gt;0,(1+(T8/Q8))^(1/($C$6-$B$6))-1,0)</f>
        <v>3.5273250735248007E-2</v>
      </c>
      <c r="X8" s="10" t="str">
        <f>name!B5</f>
        <v>Mining and quarrying</v>
      </c>
      <c r="Y8" s="11">
        <v>0.93899999999999895</v>
      </c>
      <c r="Z8" s="11">
        <v>0.41999999999999954</v>
      </c>
      <c r="AA8" s="345">
        <f t="shared" ref="AA8:AA29" si="7">Z8-Y8</f>
        <v>-0.51899999999999946</v>
      </c>
      <c r="AB8" s="11">
        <v>0.26729756205021898</v>
      </c>
      <c r="AC8" s="345">
        <f t="shared" ref="AC8:AC29" si="8">SUM(AA8:AB8)</f>
        <v>-0.25170243794978048</v>
      </c>
      <c r="AD8" s="348">
        <f t="shared" ref="AD8:AD29" si="9">IF(Y8&gt;0,(1+(AB8/Y8))^(1/($C$6-$B$6))-1,0)</f>
        <v>1.6839926381487569E-2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102.64675370167787</v>
      </c>
      <c r="C9" s="11">
        <f t="shared" si="2"/>
        <v>117.9671883643522</v>
      </c>
      <c r="D9" s="11">
        <f t="shared" si="2"/>
        <v>15.320434662674334</v>
      </c>
      <c r="E9" s="11">
        <f t="shared" si="2"/>
        <v>40.138425459323322</v>
      </c>
      <c r="F9" s="11">
        <f t="shared" si="2"/>
        <v>55.458860121997652</v>
      </c>
      <c r="G9" s="200">
        <f t="shared" si="3"/>
        <v>2.2247037874759901E-2</v>
      </c>
      <c r="H9" s="11"/>
      <c r="I9" s="10" t="str">
        <f>name!E5</f>
        <v>Professional occupations</v>
      </c>
      <c r="J9" s="11">
        <v>374.82331954661078</v>
      </c>
      <c r="K9" s="11">
        <v>450.01799119163445</v>
      </c>
      <c r="L9" s="11">
        <v>75.194671645023675</v>
      </c>
      <c r="M9" s="11">
        <v>193.32550702235466</v>
      </c>
      <c r="N9" s="11">
        <v>268.52017866737833</v>
      </c>
      <c r="O9" s="11"/>
      <c r="P9" s="10" t="str">
        <f>name!D6</f>
        <v>21 Science, research, engineering and technology professionals</v>
      </c>
      <c r="Q9" s="11">
        <v>83.947694835389257</v>
      </c>
      <c r="R9" s="11">
        <v>91.133076220184961</v>
      </c>
      <c r="S9" s="345">
        <f t="shared" si="4"/>
        <v>7.1853813847957042</v>
      </c>
      <c r="T9" s="345">
        <v>28.348182513391581</v>
      </c>
      <c r="U9" s="345">
        <f t="shared" si="5"/>
        <v>35.533563898187282</v>
      </c>
      <c r="V9" s="346">
        <f t="shared" si="6"/>
        <v>1.9585543727965504E-2</v>
      </c>
      <c r="X9" s="10" t="str">
        <f>name!B6</f>
        <v>Food drink and tobacco</v>
      </c>
      <c r="Y9" s="11">
        <v>13.244999999999987</v>
      </c>
      <c r="Z9" s="11">
        <v>12.975999999999965</v>
      </c>
      <c r="AA9" s="345">
        <f t="shared" si="7"/>
        <v>-0.26900000000002144</v>
      </c>
      <c r="AB9" s="11">
        <v>5.7968406025510868</v>
      </c>
      <c r="AC9" s="345">
        <f t="shared" si="8"/>
        <v>5.5278406025510654</v>
      </c>
      <c r="AD9" s="348">
        <f t="shared" si="9"/>
        <v>2.4496464922179939E-2</v>
      </c>
    </row>
    <row r="10" spans="1:30" x14ac:dyDescent="0.2">
      <c r="A10" s="10" t="str">
        <f>name!D7</f>
        <v>22 Health professionals</v>
      </c>
      <c r="B10" s="11">
        <f t="shared" si="2"/>
        <v>85.880589640524178</v>
      </c>
      <c r="C10" s="11">
        <f t="shared" si="2"/>
        <v>102.10881986355929</v>
      </c>
      <c r="D10" s="11">
        <f t="shared" si="2"/>
        <v>16.228230223035109</v>
      </c>
      <c r="E10" s="11">
        <f t="shared" si="2"/>
        <v>50.480860661453598</v>
      </c>
      <c r="F10" s="11">
        <f t="shared" si="2"/>
        <v>66.709090884488702</v>
      </c>
      <c r="G10" s="200">
        <f t="shared" si="3"/>
        <v>3.1303376419426598E-2</v>
      </c>
      <c r="H10" s="11"/>
      <c r="I10" s="10" t="str">
        <f>name!E6</f>
        <v>Associate professional occupations</v>
      </c>
      <c r="J10" s="11">
        <v>224.13005324321585</v>
      </c>
      <c r="K10" s="11">
        <v>235.93060672186695</v>
      </c>
      <c r="L10" s="11">
        <v>11.800553478651091</v>
      </c>
      <c r="M10" s="11">
        <v>103.04890023761737</v>
      </c>
      <c r="N10" s="11">
        <v>114.84945371626847</v>
      </c>
      <c r="O10" s="11"/>
      <c r="P10" s="10" t="str">
        <f>name!D7</f>
        <v>22 Health professionals</v>
      </c>
      <c r="Q10" s="11">
        <v>21.951002471765495</v>
      </c>
      <c r="R10" s="11">
        <v>25.305864529928581</v>
      </c>
      <c r="S10" s="345">
        <f t="shared" si="4"/>
        <v>3.3548620581630857</v>
      </c>
      <c r="T10" s="345">
        <v>9.1487438550506059</v>
      </c>
      <c r="U10" s="345">
        <f t="shared" si="5"/>
        <v>12.503605913213692</v>
      </c>
      <c r="V10" s="346">
        <f t="shared" si="6"/>
        <v>2.3497609208871229E-2</v>
      </c>
      <c r="X10" s="10" t="str">
        <f>name!B7</f>
        <v>Engineering</v>
      </c>
      <c r="Y10" s="11">
        <v>20.262000000000064</v>
      </c>
      <c r="Z10" s="11">
        <v>19.390999999999952</v>
      </c>
      <c r="AA10" s="345">
        <f t="shared" si="7"/>
        <v>-0.87100000000011235</v>
      </c>
      <c r="AB10" s="11">
        <v>8.7452859317629823</v>
      </c>
      <c r="AC10" s="345">
        <f t="shared" si="8"/>
        <v>7.87428593176287</v>
      </c>
      <c r="AD10" s="348">
        <f t="shared" si="9"/>
        <v>2.4208366118418478E-2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77.7319301296709</v>
      </c>
      <c r="C11" s="11">
        <f t="shared" si="2"/>
        <v>92.967387230334666</v>
      </c>
      <c r="D11" s="11">
        <f t="shared" si="2"/>
        <v>15.235457100663758</v>
      </c>
      <c r="E11" s="11">
        <f t="shared" si="2"/>
        <v>43.36737951649765</v>
      </c>
      <c r="F11" s="11">
        <f t="shared" si="2"/>
        <v>58.602836617161422</v>
      </c>
      <c r="G11" s="200">
        <f t="shared" si="3"/>
        <v>2.999744574648644E-2</v>
      </c>
      <c r="H11" s="11"/>
      <c r="I11" s="10" t="str">
        <f>name!E7</f>
        <v>Administrative and secretarial occupations</v>
      </c>
      <c r="J11" s="11">
        <v>210.8554633626519</v>
      </c>
      <c r="K11" s="11">
        <v>181.94757817639842</v>
      </c>
      <c r="L11" s="11">
        <v>-28.907885186253516</v>
      </c>
      <c r="M11" s="11">
        <v>98.039237549847442</v>
      </c>
      <c r="N11" s="11">
        <v>69.131352363593933</v>
      </c>
      <c r="O11" s="11"/>
      <c r="P11" s="10" t="str">
        <f>name!D8</f>
        <v>23 Teaching and other educational professionals</v>
      </c>
      <c r="Q11" s="11">
        <v>25.411379839485932</v>
      </c>
      <c r="R11" s="11">
        <v>29.780092155479796</v>
      </c>
      <c r="S11" s="345">
        <f t="shared" si="4"/>
        <v>4.3687123159938643</v>
      </c>
      <c r="T11" s="345">
        <v>11.977963911025027</v>
      </c>
      <c r="U11" s="345">
        <f t="shared" si="5"/>
        <v>16.346676227018889</v>
      </c>
      <c r="V11" s="346">
        <f t="shared" si="6"/>
        <v>2.6080197843311392E-2</v>
      </c>
      <c r="X11" s="10" t="str">
        <f>name!B8</f>
        <v>Rest of manufacturing</v>
      </c>
      <c r="Y11" s="11">
        <v>135.35500000000044</v>
      </c>
      <c r="Z11" s="11">
        <v>122.20900000000003</v>
      </c>
      <c r="AA11" s="345">
        <f t="shared" si="7"/>
        <v>-13.146000000000413</v>
      </c>
      <c r="AB11" s="11">
        <v>54.536298877221839</v>
      </c>
      <c r="AC11" s="345">
        <f t="shared" si="8"/>
        <v>41.390298877221426</v>
      </c>
      <c r="AD11" s="348">
        <f t="shared" si="9"/>
        <v>2.2826686843797406E-2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108.56404607473787</v>
      </c>
      <c r="C12" s="11">
        <f t="shared" si="2"/>
        <v>136.97459573338833</v>
      </c>
      <c r="D12" s="11">
        <f t="shared" si="2"/>
        <v>28.410549658650471</v>
      </c>
      <c r="E12" s="11">
        <f t="shared" si="2"/>
        <v>59.338841385080094</v>
      </c>
      <c r="F12" s="11">
        <f t="shared" si="2"/>
        <v>87.749391043730554</v>
      </c>
      <c r="G12" s="200">
        <f t="shared" si="3"/>
        <v>2.9496346236468574E-2</v>
      </c>
      <c r="H12" s="11"/>
      <c r="I12" s="10" t="str">
        <f>name!E8</f>
        <v>Skilled trades occupations</v>
      </c>
      <c r="J12" s="11">
        <v>163.3321123883297</v>
      </c>
      <c r="K12" s="11">
        <v>151.68696713565703</v>
      </c>
      <c r="L12" s="11">
        <v>-11.64514525267267</v>
      </c>
      <c r="M12" s="11">
        <v>66.015662501193674</v>
      </c>
      <c r="N12" s="11">
        <v>54.370517248520997</v>
      </c>
      <c r="O12" s="11"/>
      <c r="P12" s="10" t="str">
        <f>name!D9</f>
        <v>24 Business, media and public service professionals</v>
      </c>
      <c r="Q12" s="11">
        <v>63.887807990849588</v>
      </c>
      <c r="R12" s="11">
        <v>78.030303599513317</v>
      </c>
      <c r="S12" s="345">
        <f t="shared" si="4"/>
        <v>14.142495608663729</v>
      </c>
      <c r="T12" s="345">
        <v>30.803016253266112</v>
      </c>
      <c r="U12" s="345">
        <f t="shared" si="5"/>
        <v>44.945511861929845</v>
      </c>
      <c r="V12" s="346">
        <f t="shared" si="6"/>
        <v>2.657967287388141E-2</v>
      </c>
      <c r="X12" s="10" t="str">
        <f>name!B9</f>
        <v>Electricity and gas</v>
      </c>
      <c r="Y12" s="11">
        <v>10.210999999999984</v>
      </c>
      <c r="Z12" s="11">
        <v>9.6060000000000052</v>
      </c>
      <c r="AA12" s="345">
        <f t="shared" si="7"/>
        <v>-0.60499999999997911</v>
      </c>
      <c r="AB12" s="11">
        <v>4.1650937611859424</v>
      </c>
      <c r="AC12" s="345">
        <f t="shared" si="8"/>
        <v>3.5600937611859633</v>
      </c>
      <c r="AD12" s="348">
        <f t="shared" si="9"/>
        <v>2.3068802228568774E-2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33.509844515508426</v>
      </c>
      <c r="C13" s="11">
        <f t="shared" si="2"/>
        <v>30.900960629028916</v>
      </c>
      <c r="D13" s="11">
        <f t="shared" si="2"/>
        <v>-2.6088838864795103</v>
      </c>
      <c r="E13" s="11">
        <f t="shared" si="2"/>
        <v>12.050291254296951</v>
      </c>
      <c r="F13" s="11">
        <f t="shared" si="2"/>
        <v>9.4414073678174439</v>
      </c>
      <c r="G13" s="200">
        <f t="shared" si="3"/>
        <v>2.0690736195477122E-2</v>
      </c>
      <c r="H13" s="11"/>
      <c r="I13" s="10" t="str">
        <f>name!E9</f>
        <v>Caring, leisure and other service occupations</v>
      </c>
      <c r="J13" s="11">
        <v>167.62576803604176</v>
      </c>
      <c r="K13" s="11">
        <v>195.7886840892188</v>
      </c>
      <c r="L13" s="11">
        <v>28.162916053177049</v>
      </c>
      <c r="M13" s="11">
        <v>102.37406071175127</v>
      </c>
      <c r="N13" s="11">
        <v>130.53697676492831</v>
      </c>
      <c r="O13" s="11"/>
      <c r="P13" s="10" t="str">
        <f>name!D10</f>
        <v>31 Science, engineering and technology associate professionals</v>
      </c>
      <c r="Q13" s="11">
        <v>25.913923345070078</v>
      </c>
      <c r="R13" s="11">
        <v>21.694200484402369</v>
      </c>
      <c r="S13" s="345">
        <f t="shared" si="4"/>
        <v>-4.2197228606677086</v>
      </c>
      <c r="T13" s="345">
        <v>7.90423199261354</v>
      </c>
      <c r="U13" s="345">
        <f t="shared" si="5"/>
        <v>3.6845091319458314</v>
      </c>
      <c r="V13" s="346">
        <f t="shared" si="6"/>
        <v>1.7906254753811579E-2</v>
      </c>
      <c r="X13" s="10" t="str">
        <f>name!B10</f>
        <v>Water and sewerage</v>
      </c>
      <c r="Y13" s="11">
        <v>11.143000000000011</v>
      </c>
      <c r="Z13" s="11">
        <v>11.798000000000004</v>
      </c>
      <c r="AA13" s="345">
        <f t="shared" si="7"/>
        <v>0.65499999999999226</v>
      </c>
      <c r="AB13" s="11">
        <v>5.0795543126519744</v>
      </c>
      <c r="AC13" s="345">
        <f t="shared" si="8"/>
        <v>5.7345543126519667</v>
      </c>
      <c r="AD13" s="348">
        <f t="shared" si="9"/>
        <v>2.5355519927174441E-2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35.987798414377366</v>
      </c>
      <c r="C14" s="11">
        <f t="shared" si="2"/>
        <v>40.770059801989035</v>
      </c>
      <c r="D14" s="11">
        <f t="shared" si="2"/>
        <v>4.7822613876116655</v>
      </c>
      <c r="E14" s="11">
        <f t="shared" si="2"/>
        <v>21.693402957618034</v>
      </c>
      <c r="F14" s="11">
        <f t="shared" si="2"/>
        <v>26.475664345229703</v>
      </c>
      <c r="G14" s="200">
        <f t="shared" si="3"/>
        <v>3.1949871268668106E-2</v>
      </c>
      <c r="H14" s="11"/>
      <c r="I14" s="10" t="str">
        <f>name!E10</f>
        <v>Sales and customer service occupations</v>
      </c>
      <c r="J14" s="11">
        <v>132.10422626082715</v>
      </c>
      <c r="K14" s="11">
        <v>137.6973277336887</v>
      </c>
      <c r="L14" s="11">
        <v>5.5931014728615587</v>
      </c>
      <c r="M14" s="11">
        <v>61.619242388184041</v>
      </c>
      <c r="N14" s="11">
        <v>67.212343861045611</v>
      </c>
      <c r="O14" s="11"/>
      <c r="P14" s="10" t="str">
        <f>name!D11</f>
        <v>32 Health and social care associate professionals</v>
      </c>
      <c r="Q14" s="11">
        <v>8.0526638345533392</v>
      </c>
      <c r="R14" s="11">
        <v>7.9550295516432152</v>
      </c>
      <c r="S14" s="345">
        <f t="shared" si="4"/>
        <v>-9.7634282910123993E-2</v>
      </c>
      <c r="T14" s="345">
        <v>3.6972076953002628</v>
      </c>
      <c r="U14" s="345">
        <f t="shared" si="5"/>
        <v>3.5995734123901388</v>
      </c>
      <c r="V14" s="346">
        <f t="shared" si="6"/>
        <v>2.5509221414737437E-2</v>
      </c>
      <c r="X14" s="10" t="str">
        <f>name!B11</f>
        <v>Construction</v>
      </c>
      <c r="Y14" s="11">
        <v>113.08700000000005</v>
      </c>
      <c r="Z14" s="11">
        <v>116.55400000000014</v>
      </c>
      <c r="AA14" s="345">
        <f t="shared" si="7"/>
        <v>3.4670000000000982</v>
      </c>
      <c r="AB14" s="11">
        <v>47.897255287039847</v>
      </c>
      <c r="AC14" s="345">
        <f t="shared" si="8"/>
        <v>51.364255287039946</v>
      </c>
      <c r="AD14" s="348">
        <f t="shared" si="9"/>
        <v>2.3822606255039291E-2</v>
      </c>
    </row>
    <row r="15" spans="1:30" x14ac:dyDescent="0.2">
      <c r="A15" s="10" t="str">
        <f>name!D12</f>
        <v>33 Protective service occupations</v>
      </c>
      <c r="B15" s="11">
        <f t="shared" si="2"/>
        <v>18.531636294242332</v>
      </c>
      <c r="C15" s="11">
        <f t="shared" si="2"/>
        <v>26.002449817594659</v>
      </c>
      <c r="D15" s="11">
        <f t="shared" si="2"/>
        <v>7.4708135233523256</v>
      </c>
      <c r="E15" s="11">
        <f t="shared" si="2"/>
        <v>8.0350444206778633</v>
      </c>
      <c r="F15" s="11">
        <f t="shared" si="2"/>
        <v>15.50585794403019</v>
      </c>
      <c r="G15" s="200">
        <f t="shared" si="3"/>
        <v>2.4302505951419029E-2</v>
      </c>
      <c r="H15" s="11"/>
      <c r="I15" s="10" t="str">
        <f>name!E11</f>
        <v>Process, plant and machine operatives</v>
      </c>
      <c r="J15" s="11">
        <v>125.10571391412385</v>
      </c>
      <c r="K15" s="11">
        <v>143.84264083156447</v>
      </c>
      <c r="L15" s="11">
        <v>18.736926917440613</v>
      </c>
      <c r="M15" s="11">
        <v>67.131218934663607</v>
      </c>
      <c r="N15" s="11">
        <v>85.868145852104234</v>
      </c>
      <c r="O15" s="11"/>
      <c r="P15" s="10" t="str">
        <f>name!D12</f>
        <v>33 Protective service occupations</v>
      </c>
      <c r="Q15" s="11">
        <v>13.582324292715917</v>
      </c>
      <c r="R15" s="11">
        <v>17.094138563317049</v>
      </c>
      <c r="S15" s="345">
        <f t="shared" si="4"/>
        <v>3.5118142706011319</v>
      </c>
      <c r="T15" s="345">
        <v>4.4931929804576205</v>
      </c>
      <c r="U15" s="345">
        <f t="shared" si="5"/>
        <v>8.0050072510587533</v>
      </c>
      <c r="V15" s="346">
        <f t="shared" si="6"/>
        <v>1.9235267321509486E-2</v>
      </c>
      <c r="X15" s="10" t="str">
        <f>name!B12</f>
        <v>Wholesale and retail trade</v>
      </c>
      <c r="Y15" s="11">
        <v>257.95600000000013</v>
      </c>
      <c r="Z15" s="11">
        <v>262.56100000000009</v>
      </c>
      <c r="AA15" s="345">
        <f t="shared" si="7"/>
        <v>4.6049999999999613</v>
      </c>
      <c r="AB15" s="11">
        <v>121.37571144708521</v>
      </c>
      <c r="AC15" s="345">
        <f t="shared" si="8"/>
        <v>125.98071144708517</v>
      </c>
      <c r="AD15" s="348">
        <f t="shared" si="9"/>
        <v>2.6041439021646573E-2</v>
      </c>
    </row>
    <row r="16" spans="1:30" x14ac:dyDescent="0.2">
      <c r="A16" s="10" t="str">
        <f>name!D13</f>
        <v>34 Culture, media and sports occupations</v>
      </c>
      <c r="B16" s="11">
        <f t="shared" si="2"/>
        <v>29.488604491138304</v>
      </c>
      <c r="C16" s="11">
        <f t="shared" si="2"/>
        <v>31.076502211328993</v>
      </c>
      <c r="D16" s="11">
        <f t="shared" si="2"/>
        <v>1.5878977201906865</v>
      </c>
      <c r="E16" s="11">
        <f t="shared" si="2"/>
        <v>13.366723357153738</v>
      </c>
      <c r="F16" s="11">
        <f t="shared" si="2"/>
        <v>14.954621077344424</v>
      </c>
      <c r="G16" s="200">
        <f t="shared" si="3"/>
        <v>2.5234880740567345E-2</v>
      </c>
      <c r="H16" s="11"/>
      <c r="I16" s="10" t="str">
        <f>name!E12</f>
        <v>Elementary occupations</v>
      </c>
      <c r="J16" s="11">
        <v>172.46851838843753</v>
      </c>
      <c r="K16" s="11">
        <v>163.70149306399179</v>
      </c>
      <c r="L16" s="11">
        <v>-8.7670253244457719</v>
      </c>
      <c r="M16" s="11">
        <v>81.378166774718579</v>
      </c>
      <c r="N16" s="11">
        <v>72.611141450272811</v>
      </c>
      <c r="O16" s="11"/>
      <c r="P16" s="10" t="str">
        <f>name!D13</f>
        <v>34 Culture, media and sports occupations</v>
      </c>
      <c r="Q16" s="11">
        <v>17.780037882112065</v>
      </c>
      <c r="R16" s="11">
        <v>18.379953664809857</v>
      </c>
      <c r="S16" s="345">
        <f t="shared" si="4"/>
        <v>0.59991578269779211</v>
      </c>
      <c r="T16" s="345">
        <v>7.0148504490614636</v>
      </c>
      <c r="U16" s="345">
        <f t="shared" si="5"/>
        <v>7.6147662317592557</v>
      </c>
      <c r="V16" s="346">
        <f t="shared" si="6"/>
        <v>2.2418341062502956E-2</v>
      </c>
      <c r="X16" s="10" t="str">
        <f>name!B13</f>
        <v>Transport and storage</v>
      </c>
      <c r="Y16" s="11">
        <v>109.07199999999997</v>
      </c>
      <c r="Z16" s="11">
        <v>125.04299999999986</v>
      </c>
      <c r="AA16" s="345">
        <f t="shared" si="7"/>
        <v>15.97099999999989</v>
      </c>
      <c r="AB16" s="11">
        <v>57.396907636752182</v>
      </c>
      <c r="AC16" s="345">
        <f t="shared" si="8"/>
        <v>73.367907636752079</v>
      </c>
      <c r="AD16" s="348">
        <f t="shared" si="9"/>
        <v>2.8587692604535642E-2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106.61216952794943</v>
      </c>
      <c r="C17" s="11">
        <f t="shared" si="10"/>
        <v>107.18063426192535</v>
      </c>
      <c r="D17" s="11">
        <f t="shared" si="10"/>
        <v>0.56846473397592412</v>
      </c>
      <c r="E17" s="11">
        <f t="shared" si="10"/>
        <v>47.903438247870781</v>
      </c>
      <c r="F17" s="11">
        <f t="shared" si="10"/>
        <v>48.471902981846718</v>
      </c>
      <c r="G17" s="200">
        <f t="shared" si="3"/>
        <v>2.50483987515564E-2</v>
      </c>
      <c r="H17" s="11"/>
      <c r="O17" s="11"/>
      <c r="P17" s="10" t="str">
        <f>name!D14</f>
        <v>35 Business and public service associate professionals</v>
      </c>
      <c r="Q17" s="11">
        <v>58.13698137063998</v>
      </c>
      <c r="R17" s="11">
        <v>53.480800013928764</v>
      </c>
      <c r="S17" s="345">
        <f t="shared" si="4"/>
        <v>-4.6561813567112154</v>
      </c>
      <c r="T17" s="345">
        <v>20.853255307208737</v>
      </c>
      <c r="U17" s="345">
        <f t="shared" si="5"/>
        <v>16.197073950497522</v>
      </c>
      <c r="V17" s="346">
        <f t="shared" si="6"/>
        <v>2.0645039390285502E-2</v>
      </c>
      <c r="X17" s="10" t="str">
        <f>name!B14</f>
        <v>Accommodation and food</v>
      </c>
      <c r="Y17" s="11">
        <v>104.32100000000018</v>
      </c>
      <c r="Z17" s="11">
        <v>129.73500000000013</v>
      </c>
      <c r="AA17" s="345">
        <f t="shared" si="7"/>
        <v>25.413999999999945</v>
      </c>
      <c r="AB17" s="11">
        <v>59.685791535414786</v>
      </c>
      <c r="AC17" s="345">
        <f t="shared" si="8"/>
        <v>85.099791535414738</v>
      </c>
      <c r="AD17" s="348">
        <f t="shared" si="9"/>
        <v>3.0621835283236365E-2</v>
      </c>
    </row>
    <row r="18" spans="1:30" x14ac:dyDescent="0.2">
      <c r="A18" s="10" t="str">
        <f>name!D15</f>
        <v>41 Administrative occupations</v>
      </c>
      <c r="B18" s="11">
        <f t="shared" si="10"/>
        <v>176.29493090437904</v>
      </c>
      <c r="C18" s="11">
        <f t="shared" si="10"/>
        <v>156.9816513128012</v>
      </c>
      <c r="D18" s="11">
        <f t="shared" si="10"/>
        <v>-19.313279591577878</v>
      </c>
      <c r="E18" s="11">
        <f t="shared" si="10"/>
        <v>81.016653181231405</v>
      </c>
      <c r="F18" s="11">
        <f t="shared" si="10"/>
        <v>61.70337358965353</v>
      </c>
      <c r="G18" s="200">
        <f t="shared" si="3"/>
        <v>2.5529051165673611E-2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61.55140708588786</v>
      </c>
      <c r="R18" s="11">
        <v>66.269866631759839</v>
      </c>
      <c r="S18" s="345">
        <f t="shared" si="4"/>
        <v>4.7184595458719798</v>
      </c>
      <c r="T18" s="345">
        <v>23.738549751586557</v>
      </c>
      <c r="U18" s="345">
        <f t="shared" si="5"/>
        <v>28.457009297458537</v>
      </c>
      <c r="V18" s="346">
        <f t="shared" si="6"/>
        <v>2.1983758390043961E-2</v>
      </c>
      <c r="X18" s="10" t="str">
        <f>name!B15</f>
        <v>Media</v>
      </c>
      <c r="Y18" s="11">
        <v>9.4220000000000059</v>
      </c>
      <c r="Z18" s="11">
        <v>9.4059999999999775</v>
      </c>
      <c r="AA18" s="345">
        <f t="shared" si="7"/>
        <v>-1.6000000000028436E-2</v>
      </c>
      <c r="AB18" s="11">
        <v>4.3027302074708391</v>
      </c>
      <c r="AC18" s="345">
        <f t="shared" si="8"/>
        <v>4.2867302074708107</v>
      </c>
      <c r="AD18" s="348">
        <f t="shared" si="9"/>
        <v>2.5393864325385263E-2</v>
      </c>
    </row>
    <row r="19" spans="1:30" x14ac:dyDescent="0.2">
      <c r="A19" s="10" t="str">
        <f>name!D16</f>
        <v>42 Secretarial and related occupations</v>
      </c>
      <c r="B19" s="11">
        <f t="shared" si="10"/>
        <v>34.56053245827286</v>
      </c>
      <c r="C19" s="11">
        <f t="shared" si="10"/>
        <v>24.965926863597211</v>
      </c>
      <c r="D19" s="11">
        <f t="shared" si="10"/>
        <v>-9.5946055946756399</v>
      </c>
      <c r="E19" s="11">
        <f t="shared" si="10"/>
        <v>17.022584368616041</v>
      </c>
      <c r="F19" s="11">
        <f t="shared" si="10"/>
        <v>7.4279787739403984</v>
      </c>
      <c r="G19" s="200">
        <f t="shared" si="3"/>
        <v>2.7058411319180298E-2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2.1110915219980235</v>
      </c>
      <c r="K19" s="11">
        <f t="array" ref="K19:K27">MMULT(aggregation!$B$13:$AA$21,C36:C61)</f>
        <v>4.3951902845410986</v>
      </c>
      <c r="L19" s="11">
        <f t="array" ref="L19:L27">MMULT(aggregation!$B$13:$AA$21,D36:D61)</f>
        <v>2.2840987625430751</v>
      </c>
      <c r="M19" s="11">
        <f t="array" ref="M19:M27">MMULT(aggregation!$B$13:$AA$21,E36:E61)</f>
        <v>1.7177176019403306</v>
      </c>
      <c r="N19" s="11">
        <f t="array" ref="N19:N27">MMULT(aggregation!$B$13:$AA$21,F36:F61)</f>
        <v>4.0018163644834059</v>
      </c>
      <c r="O19" s="11"/>
      <c r="P19" s="10" t="str">
        <f>name!D16</f>
        <v>42 Secretarial and related occupations</v>
      </c>
      <c r="Q19" s="11">
        <v>2.6162813513046985</v>
      </c>
      <c r="R19" s="11">
        <v>4.0544464886983738</v>
      </c>
      <c r="S19" s="345">
        <f t="shared" si="4"/>
        <v>1.4381651373936752</v>
      </c>
      <c r="T19" s="345">
        <v>1.1732206910527221</v>
      </c>
      <c r="U19" s="345">
        <f t="shared" si="5"/>
        <v>2.6113858284463971</v>
      </c>
      <c r="V19" s="346">
        <f t="shared" si="6"/>
        <v>2.5006249537063541E-2</v>
      </c>
      <c r="X19" s="10" t="str">
        <f>name!B16</f>
        <v>Information technology</v>
      </c>
      <c r="Y19" s="11">
        <v>43.047999999999774</v>
      </c>
      <c r="Z19" s="11">
        <v>48.05899999999999</v>
      </c>
      <c r="AA19" s="345">
        <f t="shared" si="7"/>
        <v>5.0110000000002159</v>
      </c>
      <c r="AB19" s="11">
        <v>19.850478769300601</v>
      </c>
      <c r="AC19" s="345">
        <f t="shared" si="8"/>
        <v>24.861478769300817</v>
      </c>
      <c r="AD19" s="348">
        <f t="shared" si="9"/>
        <v>2.5602673302018708E-2</v>
      </c>
    </row>
    <row r="20" spans="1:30" x14ac:dyDescent="0.2">
      <c r="A20" s="10" t="str">
        <f>name!D17</f>
        <v>51 Skilled agricultural and related trades</v>
      </c>
      <c r="B20" s="11">
        <f t="shared" si="10"/>
        <v>11.6492142009701</v>
      </c>
      <c r="C20" s="11">
        <f t="shared" si="10"/>
        <v>13.377495045573639</v>
      </c>
      <c r="D20" s="11">
        <f t="shared" si="10"/>
        <v>1.7282808446035405</v>
      </c>
      <c r="E20" s="11">
        <f t="shared" si="10"/>
        <v>6.8457314858150049</v>
      </c>
      <c r="F20" s="11">
        <f t="shared" si="10"/>
        <v>8.5740123304185456</v>
      </c>
      <c r="G20" s="200">
        <f t="shared" si="3"/>
        <v>3.1297017922144788E-2</v>
      </c>
      <c r="H20" s="11"/>
      <c r="I20" s="11" t="str">
        <f t="shared" si="11"/>
        <v>Professional occupations</v>
      </c>
      <c r="J20" s="11">
        <v>19.110658322468637</v>
      </c>
      <c r="K20" s="11">
        <v>34.455792511956837</v>
      </c>
      <c r="L20" s="11">
        <v>15.345134189488192</v>
      </c>
      <c r="M20" s="11">
        <v>12.281470918889987</v>
      </c>
      <c r="N20" s="11">
        <v>27.626605108378179</v>
      </c>
      <c r="O20" s="11"/>
      <c r="P20" s="10" t="str">
        <f>name!D17</f>
        <v>51 Skilled agricultural and related trades</v>
      </c>
      <c r="Q20" s="11">
        <v>9.4556693890802279</v>
      </c>
      <c r="R20" s="11">
        <v>10.420341125038298</v>
      </c>
      <c r="S20" s="345">
        <f t="shared" si="4"/>
        <v>0.96467173595807054</v>
      </c>
      <c r="T20" s="345">
        <v>5.0471869919714782</v>
      </c>
      <c r="U20" s="345">
        <f t="shared" si="5"/>
        <v>6.0118587279295488</v>
      </c>
      <c r="V20" s="346">
        <f t="shared" si="6"/>
        <v>2.892586473507186E-2</v>
      </c>
      <c r="X20" s="10" t="str">
        <f>name!B17</f>
        <v>Finance and insurance</v>
      </c>
      <c r="Y20" s="11">
        <v>52.371000000000038</v>
      </c>
      <c r="Z20" s="11">
        <v>50.501000000000019</v>
      </c>
      <c r="AA20" s="345">
        <f t="shared" si="7"/>
        <v>-1.8700000000000188</v>
      </c>
      <c r="AB20" s="11">
        <v>24.980153886223704</v>
      </c>
      <c r="AC20" s="345">
        <f t="shared" si="8"/>
        <v>23.110153886223685</v>
      </c>
      <c r="AD20" s="348">
        <f t="shared" si="9"/>
        <v>2.6341118957211584E-2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70.030567402706239</v>
      </c>
      <c r="C21" s="11">
        <f t="shared" si="10"/>
        <v>64.25982247067067</v>
      </c>
      <c r="D21" s="11">
        <f t="shared" si="10"/>
        <v>-5.7707449320355551</v>
      </c>
      <c r="E21" s="11">
        <f t="shared" si="10"/>
        <v>25.527581066408356</v>
      </c>
      <c r="F21" s="11">
        <f t="shared" si="10"/>
        <v>19.756836134372797</v>
      </c>
      <c r="G21" s="200">
        <f t="shared" si="3"/>
        <v>2.0936362034508216E-2</v>
      </c>
      <c r="H21" s="11"/>
      <c r="I21" s="11" t="str">
        <f t="shared" si="11"/>
        <v>Associate professional occupations</v>
      </c>
      <c r="J21" s="11">
        <v>2.4144567732585607</v>
      </c>
      <c r="K21" s="11">
        <v>4.9040149372621258</v>
      </c>
      <c r="L21" s="11">
        <v>2.4895581640035651</v>
      </c>
      <c r="M21" s="11">
        <v>1.6459003882216767</v>
      </c>
      <c r="N21" s="11">
        <v>4.1354585522252414</v>
      </c>
      <c r="O21" s="11"/>
      <c r="P21" s="10" t="str">
        <f>name!D18</f>
        <v>52 Skilled metal, electrical and electronic trades</v>
      </c>
      <c r="Q21" s="11">
        <v>68.554592646431971</v>
      </c>
      <c r="R21" s="11">
        <v>60.33771440246867</v>
      </c>
      <c r="S21" s="345">
        <f t="shared" si="4"/>
        <v>-8.2168782439633006</v>
      </c>
      <c r="T21" s="345">
        <v>23.695149890362455</v>
      </c>
      <c r="U21" s="345">
        <f t="shared" si="5"/>
        <v>15.478271646399154</v>
      </c>
      <c r="V21" s="346">
        <f t="shared" si="6"/>
        <v>1.9988418424785603E-2</v>
      </c>
      <c r="X21" s="10" t="str">
        <f>name!B18</f>
        <v>Real estate</v>
      </c>
      <c r="Y21" s="11">
        <v>31.048999999999996</v>
      </c>
      <c r="Z21" s="11">
        <v>34.965999999999944</v>
      </c>
      <c r="AA21" s="345">
        <f t="shared" si="7"/>
        <v>3.9169999999999483</v>
      </c>
      <c r="AB21" s="11">
        <v>15.724530033697322</v>
      </c>
      <c r="AC21" s="345">
        <f t="shared" si="8"/>
        <v>19.641530033697272</v>
      </c>
      <c r="AD21" s="348">
        <f t="shared" si="9"/>
        <v>2.7693245215062889E-2</v>
      </c>
    </row>
    <row r="22" spans="1:30" x14ac:dyDescent="0.2">
      <c r="A22" s="10" t="str">
        <f>name!D19</f>
        <v>53 Skilled construction and building trades</v>
      </c>
      <c r="B22" s="11">
        <f t="shared" si="10"/>
        <v>53.375525984465916</v>
      </c>
      <c r="C22" s="11">
        <f t="shared" si="10"/>
        <v>47.91302618834959</v>
      </c>
      <c r="D22" s="11">
        <f t="shared" si="10"/>
        <v>-5.4624997961163295</v>
      </c>
      <c r="E22" s="11">
        <f t="shared" si="10"/>
        <v>22.019702186066201</v>
      </c>
      <c r="F22" s="11">
        <f t="shared" si="10"/>
        <v>16.557202389949872</v>
      </c>
      <c r="G22" s="200">
        <f t="shared" si="3"/>
        <v>2.3293258076982237E-2</v>
      </c>
      <c r="H22" s="11"/>
      <c r="I22" s="11" t="str">
        <f t="shared" si="11"/>
        <v>Administrative and secretarial occupations</v>
      </c>
      <c r="J22" s="11">
        <v>1.2009770057134512</v>
      </c>
      <c r="K22" s="11">
        <v>2.5587533122399408</v>
      </c>
      <c r="L22" s="11">
        <v>1.3577763065264894</v>
      </c>
      <c r="M22" s="11">
        <v>0.91321418520847308</v>
      </c>
      <c r="N22" s="11">
        <v>2.2709904917349624</v>
      </c>
      <c r="O22" s="11"/>
      <c r="P22" s="10" t="str">
        <f>name!D19</f>
        <v>53 Skilled construction and building trades</v>
      </c>
      <c r="Q22" s="11">
        <v>52.51149378498986</v>
      </c>
      <c r="R22" s="11">
        <v>46.871618982827769</v>
      </c>
      <c r="S22" s="345">
        <f t="shared" si="4"/>
        <v>-5.6398748021620904</v>
      </c>
      <c r="T22" s="345">
        <v>21.517645087220849</v>
      </c>
      <c r="U22" s="345">
        <f t="shared" si="5"/>
        <v>15.877770285058759</v>
      </c>
      <c r="V22" s="346">
        <f t="shared" si="6"/>
        <v>2.3159218798098014E-2</v>
      </c>
      <c r="X22" s="10" t="str">
        <f>name!B19</f>
        <v>Professional services</v>
      </c>
      <c r="Y22" s="11">
        <v>137.34</v>
      </c>
      <c r="Z22" s="11">
        <v>149.61499999999998</v>
      </c>
      <c r="AA22" s="345">
        <f t="shared" si="7"/>
        <v>12.274999999999977</v>
      </c>
      <c r="AB22" s="11">
        <v>67.481443340080432</v>
      </c>
      <c r="AC22" s="345">
        <f t="shared" si="8"/>
        <v>79.756443340080409</v>
      </c>
      <c r="AD22" s="348">
        <f t="shared" si="9"/>
        <v>2.7003424989394453E-2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28.276804800187453</v>
      </c>
      <c r="C23" s="11">
        <f t="shared" si="10"/>
        <v>26.136623431063125</v>
      </c>
      <c r="D23" s="11">
        <f t="shared" si="10"/>
        <v>-2.1401813691243254</v>
      </c>
      <c r="E23" s="11">
        <f t="shared" si="10"/>
        <v>11.622647762904103</v>
      </c>
      <c r="F23" s="11">
        <f t="shared" si="10"/>
        <v>9.4824663937797773</v>
      </c>
      <c r="G23" s="200">
        <f t="shared" si="3"/>
        <v>2.3220203906290982E-2</v>
      </c>
      <c r="H23" s="11"/>
      <c r="I23" s="11" t="str">
        <f t="shared" si="11"/>
        <v>Skilled trades occupations</v>
      </c>
      <c r="J23" s="11">
        <v>0.18744829188047077</v>
      </c>
      <c r="K23" s="11">
        <v>0.3452234596438265</v>
      </c>
      <c r="L23" s="11">
        <v>0.15777516776335579</v>
      </c>
      <c r="M23" s="11">
        <v>0.12812170377873722</v>
      </c>
      <c r="N23" s="11">
        <v>0.28589687154209298</v>
      </c>
      <c r="O23" s="11"/>
      <c r="P23" s="10" t="str">
        <f>name!D20</f>
        <v>54 Textiles, printing and other skilled trades</v>
      </c>
      <c r="Q23" s="11">
        <v>16.443709297585485</v>
      </c>
      <c r="R23" s="11">
        <v>14.331196786297312</v>
      </c>
      <c r="S23" s="345">
        <f t="shared" si="4"/>
        <v>-2.1125125112881733</v>
      </c>
      <c r="T23" s="345">
        <v>4.8323719378397172</v>
      </c>
      <c r="U23" s="345">
        <f t="shared" si="5"/>
        <v>2.7198594265515439</v>
      </c>
      <c r="V23" s="346">
        <f t="shared" si="6"/>
        <v>1.732438987195084E-2</v>
      </c>
      <c r="X23" s="10" t="str">
        <f>name!B20</f>
        <v>Support services</v>
      </c>
      <c r="Y23" s="11">
        <v>155.19199999999989</v>
      </c>
      <c r="Z23" s="11">
        <v>174.48199999999994</v>
      </c>
      <c r="AA23" s="345">
        <f t="shared" si="7"/>
        <v>19.290000000000049</v>
      </c>
      <c r="AB23" s="11">
        <v>77.919969457535927</v>
      </c>
      <c r="AC23" s="345">
        <f t="shared" si="8"/>
        <v>97.209969457535976</v>
      </c>
      <c r="AD23" s="348">
        <f t="shared" si="9"/>
        <v>2.7494918880869523E-2</v>
      </c>
    </row>
    <row r="24" spans="1:30" x14ac:dyDescent="0.2">
      <c r="A24" s="10" t="str">
        <f>name!D21</f>
        <v>61 Caring personal service occupations</v>
      </c>
      <c r="B24" s="11">
        <f t="shared" si="10"/>
        <v>132.87245474046955</v>
      </c>
      <c r="C24" s="11">
        <f t="shared" si="10"/>
        <v>159.58354163972999</v>
      </c>
      <c r="D24" s="11">
        <f t="shared" si="10"/>
        <v>26.711086899260433</v>
      </c>
      <c r="E24" s="11">
        <f t="shared" si="10"/>
        <v>84.269733007576775</v>
      </c>
      <c r="F24" s="11">
        <f t="shared" si="10"/>
        <v>110.9808199068372</v>
      </c>
      <c r="G24" s="200">
        <f t="shared" si="3"/>
        <v>3.3286170218155275E-2</v>
      </c>
      <c r="H24" s="11"/>
      <c r="I24" s="11" t="str">
        <f t="shared" si="11"/>
        <v>Caring, leisure and other service occupations</v>
      </c>
      <c r="J24" s="11">
        <v>0.14781205042973941</v>
      </c>
      <c r="K24" s="11">
        <v>0.37903085861259239</v>
      </c>
      <c r="L24" s="11">
        <v>0.23121880818285298</v>
      </c>
      <c r="M24" s="11">
        <v>0.13610340427333992</v>
      </c>
      <c r="N24" s="11">
        <v>0.36732221245619284</v>
      </c>
      <c r="O24" s="11"/>
      <c r="P24" s="10" t="str">
        <f>name!D21</f>
        <v>61 Caring personal service occupations</v>
      </c>
      <c r="Q24" s="11">
        <v>14.423257589438908</v>
      </c>
      <c r="R24" s="11">
        <v>20.407057853706927</v>
      </c>
      <c r="S24" s="345">
        <f t="shared" si="4"/>
        <v>5.9838002642680195</v>
      </c>
      <c r="T24" s="345">
        <v>8.047459774168189</v>
      </c>
      <c r="U24" s="345">
        <f t="shared" si="5"/>
        <v>14.031260038436209</v>
      </c>
      <c r="V24" s="346">
        <f t="shared" si="6"/>
        <v>2.999924215285743E-2</v>
      </c>
      <c r="X24" s="10" t="str">
        <f>name!B21</f>
        <v>Public admin. and defence</v>
      </c>
      <c r="Y24" s="11">
        <v>63.667999999999886</v>
      </c>
      <c r="Z24" s="11">
        <v>66.601000000000042</v>
      </c>
      <c r="AA24" s="345">
        <f t="shared" si="7"/>
        <v>2.9330000000001561</v>
      </c>
      <c r="AB24" s="11">
        <v>31.624733095059057</v>
      </c>
      <c r="AC24" s="345">
        <f t="shared" si="8"/>
        <v>34.557733095059213</v>
      </c>
      <c r="AD24" s="348">
        <f t="shared" si="9"/>
        <v>2.7249420735733665E-2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32.988591510431576</v>
      </c>
      <c r="C25" s="11">
        <f t="shared" si="10"/>
        <v>34.581780232515818</v>
      </c>
      <c r="D25" s="11">
        <f t="shared" si="10"/>
        <v>1.5931887220842409</v>
      </c>
      <c r="E25" s="11">
        <f t="shared" si="10"/>
        <v>17.3379020824487</v>
      </c>
      <c r="F25" s="11">
        <f t="shared" si="10"/>
        <v>18.931090804532943</v>
      </c>
      <c r="G25" s="200">
        <f t="shared" si="3"/>
        <v>2.8558174186441798E-2</v>
      </c>
      <c r="H25" s="11"/>
      <c r="I25" s="11" t="str">
        <f t="shared" si="11"/>
        <v>Sales and customer service occupations</v>
      </c>
      <c r="J25" s="11">
        <v>0.34121094879130109</v>
      </c>
      <c r="K25" s="11">
        <v>0.82589422114469047</v>
      </c>
      <c r="L25" s="11">
        <v>0.48468327235338926</v>
      </c>
      <c r="M25" s="11">
        <v>0.25672924203295738</v>
      </c>
      <c r="N25" s="11">
        <v>0.7414125143863467</v>
      </c>
      <c r="O25" s="11"/>
      <c r="P25" s="10" t="str">
        <f>name!D22</f>
        <v>62 Leisure, travel and related personal service occupations</v>
      </c>
      <c r="Q25" s="11">
        <v>9.9721924701411258</v>
      </c>
      <c r="R25" s="11">
        <v>10.818526155028851</v>
      </c>
      <c r="S25" s="345">
        <f t="shared" si="4"/>
        <v>0.84633368488772476</v>
      </c>
      <c r="T25" s="345">
        <v>4.5267378627247643</v>
      </c>
      <c r="U25" s="345">
        <f t="shared" si="5"/>
        <v>5.3730715476124891</v>
      </c>
      <c r="V25" s="346">
        <f t="shared" si="6"/>
        <v>2.5265524499213488E-2</v>
      </c>
      <c r="X25" s="10" t="str">
        <f>name!B22</f>
        <v>Education</v>
      </c>
      <c r="Y25" s="11">
        <v>157.8510000000002</v>
      </c>
      <c r="Z25" s="11">
        <v>173.67999999999986</v>
      </c>
      <c r="AA25" s="345">
        <f t="shared" si="7"/>
        <v>15.828999999999667</v>
      </c>
      <c r="AB25" s="11">
        <v>87.626587974129535</v>
      </c>
      <c r="AC25" s="345">
        <f t="shared" si="8"/>
        <v>103.4555879741292</v>
      </c>
      <c r="AD25" s="348">
        <f t="shared" si="9"/>
        <v>2.9874489649212466E-2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1.7647217851406287</v>
      </c>
      <c r="C26" s="11">
        <f t="shared" si="10"/>
        <v>1.6233622169730042</v>
      </c>
      <c r="D26" s="11">
        <f t="shared" si="10"/>
        <v>-0.14135956816762441</v>
      </c>
      <c r="E26" s="11">
        <f t="shared" si="10"/>
        <v>0.76642562172580453</v>
      </c>
      <c r="F26" s="11">
        <f t="shared" si="10"/>
        <v>0.62506605355818012</v>
      </c>
      <c r="G26" s="200">
        <f t="shared" si="3"/>
        <v>2.4336730989950039E-2</v>
      </c>
      <c r="H26" s="11"/>
      <c r="I26" s="11" t="str">
        <f t="shared" si="11"/>
        <v>Process, plant and machine operatives</v>
      </c>
      <c r="J26" s="11">
        <v>0.25354821576361375</v>
      </c>
      <c r="K26" s="11">
        <v>0.877136999479188</v>
      </c>
      <c r="L26" s="11">
        <v>0.62358878371557414</v>
      </c>
      <c r="M26" s="11">
        <v>0.31856907754121372</v>
      </c>
      <c r="N26" s="11">
        <v>0.9421578612567878</v>
      </c>
      <c r="O26" s="11"/>
      <c r="P26" s="10" t="str">
        <f>name!D23</f>
        <v>63 Community and civil enforcement occupations</v>
      </c>
      <c r="Q26" s="11">
        <v>1.3544740653938743</v>
      </c>
      <c r="R26" s="11">
        <v>1.0752843584613176</v>
      </c>
      <c r="S26" s="345">
        <f t="shared" si="4"/>
        <v>-0.27918970693255662</v>
      </c>
      <c r="T26" s="345">
        <v>0.41586670433534961</v>
      </c>
      <c r="U26" s="345">
        <f t="shared" si="5"/>
        <v>0.13667699740279299</v>
      </c>
      <c r="V26" s="346">
        <f t="shared" si="6"/>
        <v>1.8010861849006687E-2</v>
      </c>
      <c r="X26" s="10" t="str">
        <f>name!B23</f>
        <v>Health and social work</v>
      </c>
      <c r="Y26" s="11">
        <v>221.37300000000025</v>
      </c>
      <c r="Z26" s="11">
        <v>247.55000000000004</v>
      </c>
      <c r="AA26" s="345">
        <f t="shared" si="7"/>
        <v>26.176999999999794</v>
      </c>
      <c r="AB26" s="11">
        <v>129.90167645460883</v>
      </c>
      <c r="AC26" s="345">
        <f t="shared" si="8"/>
        <v>156.07867645460863</v>
      </c>
      <c r="AD26" s="348">
        <f t="shared" si="9"/>
        <v>3.1259936472458616E-2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97.029890430374508</v>
      </c>
      <c r="C27" s="11">
        <f t="shared" si="12"/>
        <v>84.814073917975008</v>
      </c>
      <c r="D27" s="11">
        <f t="shared" si="12"/>
        <v>-12.215816512399492</v>
      </c>
      <c r="E27" s="11">
        <f t="shared" si="12"/>
        <v>40.307253402667449</v>
      </c>
      <c r="F27" s="11">
        <f t="shared" si="12"/>
        <v>28.091436890267971</v>
      </c>
      <c r="G27" s="200">
        <f t="shared" si="3"/>
        <v>2.3431621230080912E-2</v>
      </c>
      <c r="H27" s="11"/>
      <c r="I27" s="11" t="str">
        <f t="shared" si="11"/>
        <v>Elementary occupations</v>
      </c>
      <c r="J27" s="11">
        <v>0.11517224515477799</v>
      </c>
      <c r="K27" s="11">
        <v>0.30240206693327437</v>
      </c>
      <c r="L27" s="11">
        <v>0.18722982177849637</v>
      </c>
      <c r="M27" s="11">
        <v>0.10921317895491026</v>
      </c>
      <c r="N27" s="11">
        <v>0.29644300073340663</v>
      </c>
      <c r="O27" s="11"/>
      <c r="P27" s="10" t="str">
        <f>name!D24</f>
        <v>71 Sales occupations</v>
      </c>
      <c r="Q27" s="11">
        <v>42.236285478595221</v>
      </c>
      <c r="R27" s="11">
        <v>37.901802229175516</v>
      </c>
      <c r="S27" s="345">
        <f t="shared" si="4"/>
        <v>-4.334483249419705</v>
      </c>
      <c r="T27" s="345">
        <v>12.863272931705591</v>
      </c>
      <c r="U27" s="345">
        <f t="shared" si="5"/>
        <v>8.5287896822858862</v>
      </c>
      <c r="V27" s="346">
        <f t="shared" si="6"/>
        <v>1.7882138224043942E-2</v>
      </c>
      <c r="X27" s="10" t="str">
        <f>name!B24</f>
        <v>Arts and entertainment</v>
      </c>
      <c r="Y27" s="11">
        <v>40.290000000000028</v>
      </c>
      <c r="Z27" s="11">
        <v>39.164999999999978</v>
      </c>
      <c r="AA27" s="345">
        <f t="shared" si="7"/>
        <v>-1.1250000000000497</v>
      </c>
      <c r="AB27" s="11">
        <v>18.573595496384002</v>
      </c>
      <c r="AC27" s="345">
        <f t="shared" si="8"/>
        <v>17.448595496383952</v>
      </c>
      <c r="AD27" s="348">
        <f t="shared" si="9"/>
        <v>2.5596746770362611E-2</v>
      </c>
    </row>
    <row r="28" spans="1:30" x14ac:dyDescent="0.2">
      <c r="A28" s="10" t="str">
        <f>name!D25</f>
        <v>72 Customer service occupations</v>
      </c>
      <c r="B28" s="11">
        <f t="shared" si="12"/>
        <v>35.07433583045264</v>
      </c>
      <c r="C28" s="11">
        <f t="shared" si="12"/>
        <v>52.883253815713694</v>
      </c>
      <c r="D28" s="11">
        <f t="shared" si="12"/>
        <v>17.808917985261051</v>
      </c>
      <c r="E28" s="11">
        <f t="shared" si="12"/>
        <v>21.311988985516592</v>
      </c>
      <c r="F28" s="11">
        <f t="shared" si="12"/>
        <v>39.120906970777646</v>
      </c>
      <c r="G28" s="200">
        <f t="shared" si="3"/>
        <v>3.215666710308529E-2</v>
      </c>
      <c r="H28" s="11"/>
      <c r="O28" s="11"/>
      <c r="P28" s="10" t="str">
        <f>name!D25</f>
        <v>72 Customer service occupations</v>
      </c>
      <c r="Q28" s="11">
        <v>14.918220634218764</v>
      </c>
      <c r="R28" s="11">
        <v>24.64328712200135</v>
      </c>
      <c r="S28" s="345">
        <f t="shared" si="4"/>
        <v>9.7250664877825859</v>
      </c>
      <c r="T28" s="345">
        <v>7.4559255841020491</v>
      </c>
      <c r="U28" s="345">
        <f t="shared" si="5"/>
        <v>17.180992071884635</v>
      </c>
      <c r="V28" s="346">
        <f t="shared" si="6"/>
        <v>2.7389910475006607E-2</v>
      </c>
      <c r="X28" s="10" t="str">
        <f>name!B25</f>
        <v>Other services</v>
      </c>
      <c r="Y28" s="11">
        <v>45.674000000000007</v>
      </c>
      <c r="Z28" s="11">
        <v>44.605999999999923</v>
      </c>
      <c r="AA28" s="345">
        <f t="shared" si="7"/>
        <v>-1.0680000000000831</v>
      </c>
      <c r="AB28" s="11">
        <v>22.601806123268872</v>
      </c>
      <c r="AC28" s="345">
        <f t="shared" si="8"/>
        <v>21.533806123268789</v>
      </c>
      <c r="AD28" s="348">
        <f t="shared" si="9"/>
        <v>2.716414838611847E-2</v>
      </c>
    </row>
    <row r="29" spans="1:30" x14ac:dyDescent="0.2">
      <c r="A29" s="10" t="str">
        <f>name!D26</f>
        <v>81 Process, plant and machine operatives</v>
      </c>
      <c r="B29" s="11">
        <f t="shared" si="12"/>
        <v>52.65770289815363</v>
      </c>
      <c r="C29" s="11">
        <f t="shared" si="12"/>
        <v>63.278153097288474</v>
      </c>
      <c r="D29" s="11">
        <f t="shared" si="12"/>
        <v>10.620450199134844</v>
      </c>
      <c r="E29" s="11">
        <f t="shared" si="12"/>
        <v>25.122045904399606</v>
      </c>
      <c r="F29" s="11">
        <f t="shared" si="12"/>
        <v>35.742496103534464</v>
      </c>
      <c r="G29" s="200">
        <f t="shared" si="3"/>
        <v>2.6345640052582331E-2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41.012375068977221</v>
      </c>
      <c r="R29" s="11">
        <v>47.538345959724019</v>
      </c>
      <c r="S29" s="345">
        <f t="shared" si="4"/>
        <v>6.5259708907467981</v>
      </c>
      <c r="T29" s="345">
        <v>17.492426237516508</v>
      </c>
      <c r="U29" s="345">
        <f t="shared" si="5"/>
        <v>24.018397128263306</v>
      </c>
      <c r="V29" s="346">
        <f t="shared" si="6"/>
        <v>2.396498478981246E-2</v>
      </c>
      <c r="X29" s="231" t="str">
        <f>name!B3</f>
        <v>All industries</v>
      </c>
      <c r="Y29" s="34">
        <f>SUM(Y7:Y28)</f>
        <v>1738.9650000000006</v>
      </c>
      <c r="Z29" s="34">
        <f>SUM(Z7:Z28)</f>
        <v>1855.4149999999997</v>
      </c>
      <c r="AA29" s="349">
        <f t="shared" si="7"/>
        <v>116.44999999999914</v>
      </c>
      <c r="AB29" s="34">
        <f>SUM(AB7:AB28)</f>
        <v>868.81942863945085</v>
      </c>
      <c r="AC29" s="349">
        <f t="shared" si="8"/>
        <v>985.26942863944998</v>
      </c>
      <c r="AD29" s="350">
        <f t="shared" si="9"/>
        <v>2.7382245893196711E-2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72.448011015970224</v>
      </c>
      <c r="C30" s="11">
        <f t="shared" si="12"/>
        <v>80.564487734275986</v>
      </c>
      <c r="D30" s="11">
        <f t="shared" si="12"/>
        <v>8.1164767183057673</v>
      </c>
      <c r="E30" s="11">
        <f t="shared" si="12"/>
        <v>42.009173030264002</v>
      </c>
      <c r="F30" s="11">
        <f t="shared" si="12"/>
        <v>50.125649748569771</v>
      </c>
      <c r="G30" s="200">
        <f t="shared" si="3"/>
        <v>3.0958315717688922E-2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19.241053150410149</v>
      </c>
      <c r="K30" s="11">
        <f t="array" ref="K30:K38">MMULT(aggregation!$B$13:$AA$21,C65:C90)</f>
        <v>38.994958226625762</v>
      </c>
      <c r="L30" s="11">
        <f t="array" ref="L30:L38">MMULT(aggregation!$B$13:$AA$21,D65:D90)</f>
        <v>19.753905076215617</v>
      </c>
      <c r="M30" s="11">
        <f t="array" ref="M30:M38">MMULT(aggregation!$B$13:$AA$21,E65:E90)</f>
        <v>15.315133436186755</v>
      </c>
      <c r="N30" s="11">
        <f t="array" ref="N30:N38">MMULT(aggregation!$B$13:$AA$21,F65:F90)</f>
        <v>35.069038512402372</v>
      </c>
      <c r="O30" s="11"/>
      <c r="P30" s="10" t="str">
        <f>name!D27</f>
        <v>82 Transport and mobile machine drivers and operatives</v>
      </c>
      <c r="Q30" s="11">
        <v>69.176206168460496</v>
      </c>
      <c r="R30" s="11">
        <v>74.730320944014125</v>
      </c>
      <c r="S30" s="345">
        <f t="shared" si="4"/>
        <v>5.5541147755536286</v>
      </c>
      <c r="T30" s="345">
        <v>38.734116470495309</v>
      </c>
      <c r="U30" s="345">
        <f t="shared" si="5"/>
        <v>44.288231246048937</v>
      </c>
      <c r="V30" s="346">
        <f t="shared" si="6"/>
        <v>3.0086629433239365E-2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27.445465274232753</v>
      </c>
      <c r="C31" s="11">
        <f t="shared" si="12"/>
        <v>22.369915544417371</v>
      </c>
      <c r="D31" s="11">
        <f t="shared" si="12"/>
        <v>-5.0755497298153882</v>
      </c>
      <c r="E31" s="11">
        <f t="shared" si="12"/>
        <v>9.4649339384625542</v>
      </c>
      <c r="F31" s="11">
        <f t="shared" si="12"/>
        <v>4.3893842086471668</v>
      </c>
      <c r="G31" s="200">
        <f t="shared" si="3"/>
        <v>1.9949203126627513E-2</v>
      </c>
      <c r="H31" s="11"/>
      <c r="I31" s="11" t="str">
        <f>I20</f>
        <v>Professional occupations</v>
      </c>
      <c r="J31" s="11">
        <v>99.054973505628993</v>
      </c>
      <c r="K31" s="11">
        <v>170.83967585054927</v>
      </c>
      <c r="L31" s="11">
        <v>71.784702344920234</v>
      </c>
      <c r="M31" s="11">
        <v>64.647614707304214</v>
      </c>
      <c r="N31" s="11">
        <v>136.43231705222445</v>
      </c>
      <c r="O31" s="11"/>
      <c r="P31" s="10" t="str">
        <f>name!D28</f>
        <v>91 Elementary trades and related occupations</v>
      </c>
      <c r="Q31" s="11">
        <v>21.496789626203778</v>
      </c>
      <c r="R31" s="11">
        <v>17.417461080736121</v>
      </c>
      <c r="S31" s="345">
        <f t="shared" si="4"/>
        <v>-4.0793285454676571</v>
      </c>
      <c r="T31" s="345">
        <v>6.1810461864168422</v>
      </c>
      <c r="U31" s="345">
        <f t="shared" si="5"/>
        <v>2.1017176409491851</v>
      </c>
      <c r="V31" s="346">
        <f t="shared" si="6"/>
        <v>1.6991293260484763E-2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145.02305311420477</v>
      </c>
      <c r="C32" s="11">
        <f t="shared" si="12"/>
        <v>141.33157751957441</v>
      </c>
      <c r="D32" s="11">
        <f t="shared" si="12"/>
        <v>-3.6914755946303845</v>
      </c>
      <c r="E32" s="11">
        <f t="shared" si="12"/>
        <v>71.913232836256029</v>
      </c>
      <c r="F32" s="11">
        <f t="shared" si="12"/>
        <v>68.221757241625639</v>
      </c>
      <c r="G32" s="200">
        <f t="shared" ref="G32" si="13">IF(B32&gt;0,(1+(E32/B32))^(1/($C$6-$B$6))-1,0)</f>
        <v>2.721103706408301E-2</v>
      </c>
      <c r="H32" s="11"/>
      <c r="I32" s="11" t="str">
        <f>I21</f>
        <v>Associate professional occupations</v>
      </c>
      <c r="J32" s="11">
        <v>27.730840799387117</v>
      </c>
      <c r="K32" s="11">
        <v>50.141235598919721</v>
      </c>
      <c r="L32" s="11">
        <v>22.410394799532604</v>
      </c>
      <c r="M32" s="11">
        <v>18.032815610645113</v>
      </c>
      <c r="N32" s="11">
        <v>40.44321041017772</v>
      </c>
      <c r="O32" s="11"/>
      <c r="P32" s="10" t="str">
        <f>name!D29</f>
        <v>92 Elementary administration and service occupations</v>
      </c>
      <c r="Q32" s="11">
        <v>71.730782345388491</v>
      </c>
      <c r="R32" s="11">
        <v>74.661520352299945</v>
      </c>
      <c r="S32" s="345">
        <f t="shared" ref="S32" si="14">R32-Q32</f>
        <v>2.9307380069114544</v>
      </c>
      <c r="T32" s="345">
        <v>30.935763841473499</v>
      </c>
      <c r="U32" s="345">
        <f>SUM(S32:T32)</f>
        <v>33.866501848384956</v>
      </c>
      <c r="V32" s="346">
        <f t="shared" ref="V32" si="15">IF(Q32&gt;0,(1+(T32/Q32))^(1/($C$6-$B$6))-1,0)</f>
        <v>2.4192423898940385E-2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1738.9650000000001</v>
      </c>
      <c r="C33" s="11">
        <f>SUM(C62,C91,C120,C149,C178,C207,C236,C265,C294)</f>
        <v>1855.4149999999995</v>
      </c>
      <c r="D33" s="11">
        <f t="shared" si="12"/>
        <v>116.44999999999951</v>
      </c>
      <c r="E33" s="11">
        <f t="shared" si="12"/>
        <v>868.81942863945096</v>
      </c>
      <c r="F33" s="11">
        <f t="shared" si="12"/>
        <v>985.26942863945044</v>
      </c>
      <c r="G33" s="200">
        <f t="shared" si="3"/>
        <v>2.7382245893196711E-2</v>
      </c>
      <c r="H33" s="11"/>
      <c r="I33" s="11" t="str">
        <f>I22</f>
        <v>Administrative and secretarial occupations</v>
      </c>
      <c r="J33" s="11">
        <v>13.400644678443713</v>
      </c>
      <c r="K33" s="11">
        <v>23.05537216867943</v>
      </c>
      <c r="L33" s="11">
        <v>9.6547274902357163</v>
      </c>
      <c r="M33" s="11">
        <v>9.3859709709107246</v>
      </c>
      <c r="N33" s="11">
        <v>19.040698461146441</v>
      </c>
      <c r="O33" s="11"/>
      <c r="P33" s="10" t="str">
        <f>name!D3</f>
        <v>All occupations</v>
      </c>
      <c r="Q33" s="11">
        <f>SUM(Q7:Q32)</f>
        <v>924.91652855555867</v>
      </c>
      <c r="R33" s="11">
        <f>SUM(R7:R32)</f>
        <v>972.99978981656477</v>
      </c>
      <c r="S33" s="345">
        <f>R33-Q33</f>
        <v>48.083261261006101</v>
      </c>
      <c r="T33" s="11">
        <f>SUM(T7:T32)</f>
        <v>385.05584402568536</v>
      </c>
      <c r="U33" s="345">
        <f>SUM(S33:T33)</f>
        <v>433.13910528669146</v>
      </c>
      <c r="V33" s="346">
        <f t="shared" si="6"/>
        <v>2.3475159308974591E-2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2.8387061198617398</v>
      </c>
      <c r="K34" s="11">
        <v>6.7490133193434465</v>
      </c>
      <c r="L34" s="11">
        <v>3.9103071994817067</v>
      </c>
      <c r="M34" s="11">
        <v>2.3537314932415092</v>
      </c>
      <c r="N34" s="11">
        <v>6.264038692723215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6.7652772362417926</v>
      </c>
      <c r="K35" s="11">
        <v>18.318123526961354</v>
      </c>
      <c r="L35" s="11">
        <v>11.552846290719563</v>
      </c>
      <c r="M35" s="11">
        <v>6.637416529292822</v>
      </c>
      <c r="N35" s="11">
        <v>18.190262820012386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1.6213371948411905</v>
      </c>
      <c r="C36" s="11">
        <v>3.0064149861860097</v>
      </c>
      <c r="D36" s="11">
        <f>C36-B36</f>
        <v>1.3850777913448191</v>
      </c>
      <c r="E36" s="11">
        <v>1.1417093277281816</v>
      </c>
      <c r="F36" s="11">
        <f>SUM(D36:E36)</f>
        <v>2.5267871190730009</v>
      </c>
      <c r="G36" s="200">
        <f>IF(B36&gt;0,(1+(E36/B36))^(1/($C$6-$B$6))-1,0)</f>
        <v>3.617789566114471E-2</v>
      </c>
      <c r="I36" s="11" t="str">
        <f t="shared" si="17"/>
        <v>Sales and customer service occupations</v>
      </c>
      <c r="J36" s="11">
        <v>4.7385149897276619</v>
      </c>
      <c r="K36" s="11">
        <v>11.629263712074604</v>
      </c>
      <c r="L36" s="11">
        <v>6.8907487223469408</v>
      </c>
      <c r="M36" s="11">
        <v>3.6467974072313019</v>
      </c>
      <c r="N36" s="11">
        <v>10.537546129578242</v>
      </c>
      <c r="P36" s="10" t="str">
        <f>name!D4</f>
        <v>11 Corporate managers and directors</v>
      </c>
      <c r="Q36" s="11">
        <v>38.602772451073911</v>
      </c>
      <c r="R36" s="11">
        <v>46.098961402858059</v>
      </c>
      <c r="S36" s="345">
        <f>R36-Q36</f>
        <v>7.4961889517841485</v>
      </c>
      <c r="T36" s="345">
        <v>24.317227434726899</v>
      </c>
      <c r="U36" s="345">
        <f>SUM(S36:T36)</f>
        <v>31.813416386511047</v>
      </c>
      <c r="V36" s="346">
        <f>IF(Q36&gt;0,(1+(T36/Q36))^(1/($C$6-$B$6))-1,0)</f>
        <v>3.3105517748617252E-2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0.48975432715683281</v>
      </c>
      <c r="C37" s="11">
        <v>1.3887752983550889</v>
      </c>
      <c r="D37" s="11">
        <f t="shared" ref="D37:D60" si="25">C37-B37</f>
        <v>0.89902097119825619</v>
      </c>
      <c r="E37" s="11">
        <v>0.57600827421214906</v>
      </c>
      <c r="F37" s="11">
        <f t="shared" ref="F37:F60" si="26">SUM(D37:E37)</f>
        <v>1.4750292454104053</v>
      </c>
      <c r="G37" s="200">
        <f t="shared" ref="G37:G62" si="27">IF(B37&gt;0,(1+(E37/B37))^(1/($C$6-$B$6))-1,0)</f>
        <v>5.3203142591574659E-2</v>
      </c>
      <c r="I37" s="11" t="str">
        <f t="shared" si="17"/>
        <v>Process, plant and machine operatives</v>
      </c>
      <c r="J37" s="11">
        <v>1.510364937911058</v>
      </c>
      <c r="K37" s="11">
        <v>4.6971807396824659</v>
      </c>
      <c r="L37" s="11">
        <v>3.1868158017714086</v>
      </c>
      <c r="M37" s="11">
        <v>1.654240957106369</v>
      </c>
      <c r="N37" s="11">
        <v>4.8410567588777775</v>
      </c>
      <c r="P37" s="10" t="str">
        <f>name!D5</f>
        <v>12 Other managers and proprietors</v>
      </c>
      <c r="Q37" s="11">
        <v>21.118076717808705</v>
      </c>
      <c r="R37" s="11">
        <v>30.035209092002287</v>
      </c>
      <c r="S37" s="345">
        <f t="shared" ref="S37:S60" si="28">R37-Q37</f>
        <v>8.9171323741935815</v>
      </c>
      <c r="T37" s="345">
        <v>17.411745959054823</v>
      </c>
      <c r="U37" s="345">
        <f t="shared" ref="U37:U60" si="29">SUM(S37:T37)</f>
        <v>26.328878333248404</v>
      </c>
      <c r="V37" s="346">
        <f t="shared" ref="V37:V62" si="30">IF(Q37&gt;0,(1+(T37/Q37))^(1/($C$6-$B$6))-1,0)</f>
        <v>4.0901201416829736E-2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4.8238641606750985</v>
      </c>
      <c r="C38" s="11">
        <v>8.5171215685809791</v>
      </c>
      <c r="D38" s="11">
        <f t="shared" si="25"/>
        <v>3.6932574079058806</v>
      </c>
      <c r="E38" s="11">
        <v>2.4461186694208168</v>
      </c>
      <c r="F38" s="11">
        <f t="shared" si="26"/>
        <v>6.1393760773266974</v>
      </c>
      <c r="G38" s="200">
        <f t="shared" si="27"/>
        <v>2.7722554500936081E-2</v>
      </c>
      <c r="I38" s="11" t="str">
        <f t="shared" si="17"/>
        <v>Elementary occupations</v>
      </c>
      <c r="J38" s="11">
        <v>3.3331512820482665</v>
      </c>
      <c r="K38" s="11">
        <v>10.168451184141812</v>
      </c>
      <c r="L38" s="11">
        <v>6.8352999020935448</v>
      </c>
      <c r="M38" s="11">
        <v>3.514162820421407</v>
      </c>
      <c r="N38" s="11">
        <v>10.34946272251495</v>
      </c>
      <c r="P38" s="10" t="str">
        <f>name!D6</f>
        <v>21 Science, research, engineering and technology professionals</v>
      </c>
      <c r="Q38" s="11">
        <v>18.699058866288677</v>
      </c>
      <c r="R38" s="11">
        <v>26.834112144167314</v>
      </c>
      <c r="S38" s="345">
        <f t="shared" si="28"/>
        <v>8.1350532778786366</v>
      </c>
      <c r="T38" s="345">
        <v>11.790242945931741</v>
      </c>
      <c r="U38" s="345">
        <f t="shared" si="29"/>
        <v>19.925296223810378</v>
      </c>
      <c r="V38" s="346">
        <f t="shared" si="30"/>
        <v>3.3130497847320139E-2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5.4756987300190199</v>
      </c>
      <c r="C39" s="11">
        <v>11.089479013497249</v>
      </c>
      <c r="D39" s="11">
        <f t="shared" si="25"/>
        <v>5.6137802834782287</v>
      </c>
      <c r="E39" s="11">
        <v>3.9887028545727077</v>
      </c>
      <c r="F39" s="11">
        <f t="shared" si="26"/>
        <v>9.6024831380509355</v>
      </c>
      <c r="G39" s="200">
        <f t="shared" si="27"/>
        <v>3.7154782448323154E-2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63.929587168758687</v>
      </c>
      <c r="R39" s="11">
        <v>76.802955333630777</v>
      </c>
      <c r="S39" s="345">
        <f t="shared" si="28"/>
        <v>12.87336816487209</v>
      </c>
      <c r="T39" s="345">
        <v>41.332116806402979</v>
      </c>
      <c r="U39" s="345">
        <f t="shared" si="29"/>
        <v>54.205484971275069</v>
      </c>
      <c r="V39" s="346">
        <f t="shared" si="30"/>
        <v>3.380326572012593E-2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6.9374342682723924</v>
      </c>
      <c r="C40" s="11">
        <v>10.759826717496059</v>
      </c>
      <c r="D40" s="11">
        <f>C40-B40</f>
        <v>3.8223924492236669</v>
      </c>
      <c r="E40" s="11">
        <v>4.4207487637592449</v>
      </c>
      <c r="F40" s="11">
        <f>SUM(D40:E40)</f>
        <v>8.2431412129829127</v>
      </c>
      <c r="G40" s="200">
        <f>IF(B40&gt;0,(1+(E40/B40))^(1/($C$6-$B$6))-1,0)</f>
        <v>3.341318619157807E-2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52.320550290184897</v>
      </c>
      <c r="R40" s="11">
        <v>63.187295074854902</v>
      </c>
      <c r="S40" s="345">
        <f t="shared" si="28"/>
        <v>10.866744784670004</v>
      </c>
      <c r="T40" s="345">
        <v>31.389415605472625</v>
      </c>
      <c r="U40" s="345">
        <f t="shared" si="29"/>
        <v>42.256160390142625</v>
      </c>
      <c r="V40" s="346">
        <f t="shared" si="30"/>
        <v>3.1827244348249462E-2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1.8736611635021294</v>
      </c>
      <c r="C41" s="11">
        <v>4.0893652123825435</v>
      </c>
      <c r="D41" s="11">
        <f t="shared" si="25"/>
        <v>2.2157040488804141</v>
      </c>
      <c r="E41" s="11">
        <v>1.4259006311372175</v>
      </c>
      <c r="F41" s="11">
        <f t="shared" si="26"/>
        <v>3.6416046800176316</v>
      </c>
      <c r="G41" s="200">
        <f t="shared" si="27"/>
        <v>3.8447027251715227E-2</v>
      </c>
      <c r="I41" s="11" t="str">
        <f>I30</f>
        <v>Managers, directors and senior officials</v>
      </c>
      <c r="J41" s="11">
        <f t="array" ref="J41:J49">MMULT(aggregation!$B$13:$AA$21,B94:B119)</f>
        <v>43.631146955766432</v>
      </c>
      <c r="K41" s="11">
        <f t="array" ref="K41:K49">MMULT(aggregation!$B$13:$AA$21,C94:C119)</f>
        <v>54.315381510809388</v>
      </c>
      <c r="L41" s="11">
        <f t="array" ref="L41:L49">MMULT(aggregation!$B$13:$AA$21,D94:D119)</f>
        <v>10.684234555042957</v>
      </c>
      <c r="M41" s="11">
        <f t="array" ref="M41:M49">MMULT(aggregation!$B$13:$AA$21,E94:E119)</f>
        <v>29.299328263637261</v>
      </c>
      <c r="N41" s="11">
        <f t="array" ref="N41:N49">MMULT(aggregation!$B$13:$AA$21,F94:F119)</f>
        <v>39.98356281868022</v>
      </c>
      <c r="P41" s="10" t="str">
        <f>name!D9</f>
        <v>24 Business, media and public service professionals</v>
      </c>
      <c r="Q41" s="11">
        <v>44.676238083888343</v>
      </c>
      <c r="R41" s="11">
        <v>58.94429213387518</v>
      </c>
      <c r="S41" s="345">
        <f t="shared" si="28"/>
        <v>14.268054049986837</v>
      </c>
      <c r="T41" s="345">
        <v>28.535825131813972</v>
      </c>
      <c r="U41" s="345">
        <f t="shared" si="29"/>
        <v>42.803879181800809</v>
      </c>
      <c r="V41" s="346">
        <f t="shared" si="30"/>
        <v>3.3476018223266513E-2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0.57856940094544884</v>
      </c>
      <c r="C42" s="11">
        <v>1.1193507547423736</v>
      </c>
      <c r="D42" s="11">
        <f t="shared" si="25"/>
        <v>0.54078135379692471</v>
      </c>
      <c r="E42" s="11">
        <v>0.35832347363120221</v>
      </c>
      <c r="F42" s="11">
        <f t="shared" si="26"/>
        <v>0.89910482742812692</v>
      </c>
      <c r="G42" s="200">
        <f t="shared" si="27"/>
        <v>3.2655902288762029E-2</v>
      </c>
      <c r="I42" s="11" t="str">
        <f>I31</f>
        <v>Professional occupations</v>
      </c>
      <c r="J42" s="11">
        <v>124.87927437042742</v>
      </c>
      <c r="K42" s="11">
        <v>131.08980835304337</v>
      </c>
      <c r="L42" s="11">
        <v>6.2105339826159423</v>
      </c>
      <c r="M42" s="11">
        <v>65.612024188384765</v>
      </c>
      <c r="N42" s="11">
        <v>71.822558171000708</v>
      </c>
      <c r="P42" s="10" t="str">
        <f>name!D10</f>
        <v>31 Science, engineering and technology associate professionals</v>
      </c>
      <c r="Q42" s="11">
        <v>7.5959211704383494</v>
      </c>
      <c r="R42" s="11">
        <v>9.2067601446265055</v>
      </c>
      <c r="S42" s="345">
        <f t="shared" si="28"/>
        <v>1.6108389741881561</v>
      </c>
      <c r="T42" s="345">
        <v>4.1460592616834111</v>
      </c>
      <c r="U42" s="345">
        <f t="shared" si="29"/>
        <v>5.7568982358715672</v>
      </c>
      <c r="V42" s="346">
        <f t="shared" si="30"/>
        <v>2.9462963631280426E-2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0.13087090268231724</v>
      </c>
      <c r="C43" s="11">
        <v>0.36277255096737815</v>
      </c>
      <c r="D43" s="11">
        <f t="shared" si="25"/>
        <v>0.23190164828506091</v>
      </c>
      <c r="E43" s="11">
        <v>0.13201841435398634</v>
      </c>
      <c r="F43" s="11">
        <f t="shared" si="26"/>
        <v>0.36392006263904725</v>
      </c>
      <c r="G43" s="200">
        <f t="shared" si="27"/>
        <v>4.7599596985652859E-2</v>
      </c>
      <c r="I43" s="11" t="str">
        <f>I32</f>
        <v>Associate professional occupations</v>
      </c>
      <c r="J43" s="11">
        <v>62.961366045031284</v>
      </c>
      <c r="K43" s="11">
        <v>71.404865029788297</v>
      </c>
      <c r="L43" s="11">
        <v>8.4434989847570137</v>
      </c>
      <c r="M43" s="11">
        <v>34.17566585203118</v>
      </c>
      <c r="N43" s="11">
        <v>42.619164836788187</v>
      </c>
      <c r="P43" s="10" t="str">
        <f>name!D11</f>
        <v>32 Health and social care associate professionals</v>
      </c>
      <c r="Q43" s="11">
        <v>27.935134579824034</v>
      </c>
      <c r="R43" s="11">
        <v>32.815030250345799</v>
      </c>
      <c r="S43" s="345">
        <f t="shared" si="28"/>
        <v>4.8798956705217655</v>
      </c>
      <c r="T43" s="345">
        <v>17.996195262317769</v>
      </c>
      <c r="U43" s="345">
        <f t="shared" si="29"/>
        <v>22.876090932839535</v>
      </c>
      <c r="V43" s="346">
        <f t="shared" si="30"/>
        <v>3.3706427718208198E-2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7.6081664793163417E-2</v>
      </c>
      <c r="C44" s="11">
        <v>0.22068403259231764</v>
      </c>
      <c r="D44" s="11">
        <f t="shared" si="25"/>
        <v>0.14460236779915422</v>
      </c>
      <c r="E44" s="11">
        <v>5.4882510242060749E-2</v>
      </c>
      <c r="F44" s="11">
        <f t="shared" si="26"/>
        <v>0.19948487804121498</v>
      </c>
      <c r="G44" s="200">
        <f t="shared" si="27"/>
        <v>3.6871252271258204E-2</v>
      </c>
      <c r="I44" s="11" t="str">
        <f>I33</f>
        <v>Administrative and secretarial occupations</v>
      </c>
      <c r="J44" s="11">
        <v>40.559460936088406</v>
      </c>
      <c r="K44" s="11">
        <v>50.682953778509855</v>
      </c>
      <c r="L44" s="11">
        <v>10.123492842421449</v>
      </c>
      <c r="M44" s="11">
        <v>26.108232559047664</v>
      </c>
      <c r="N44" s="11">
        <v>36.231725401469113</v>
      </c>
      <c r="P44" s="10" t="str">
        <f>name!D12</f>
        <v>33 Protective service occupations</v>
      </c>
      <c r="Q44" s="11">
        <v>4.9493120015264118</v>
      </c>
      <c r="R44" s="11">
        <v>8.9083112542775851</v>
      </c>
      <c r="S44" s="345">
        <f t="shared" si="28"/>
        <v>3.9589992527511733</v>
      </c>
      <c r="T44" s="345">
        <v>3.5418514402202415</v>
      </c>
      <c r="U44" s="345">
        <f t="shared" si="29"/>
        <v>7.5008506929714152</v>
      </c>
      <c r="V44" s="346">
        <f t="shared" si="30"/>
        <v>3.6640466110158254E-2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0.27272822634828392</v>
      </c>
      <c r="C45" s="11">
        <v>0.47638836164960446</v>
      </c>
      <c r="D45" s="11">
        <f t="shared" ref="D45:D46" si="31">C45-B45</f>
        <v>0.20366013530132054</v>
      </c>
      <c r="E45" s="11">
        <v>0.184577849494827</v>
      </c>
      <c r="F45" s="11">
        <f t="shared" ref="F45:F46" si="32">SUM(D45:E45)</f>
        <v>0.38823798479614757</v>
      </c>
      <c r="G45" s="200">
        <f t="shared" si="27"/>
        <v>3.5059046688489248E-2</v>
      </c>
      <c r="I45" s="11" t="str">
        <f t="shared" ref="I45:I49" si="33">I34</f>
        <v>Skilled trades occupations</v>
      </c>
      <c r="J45" s="11">
        <v>8.2996058295668096</v>
      </c>
      <c r="K45" s="11">
        <v>12.696176894680418</v>
      </c>
      <c r="L45" s="11">
        <v>4.3965710651136085</v>
      </c>
      <c r="M45" s="11">
        <v>5.8541544804004975</v>
      </c>
      <c r="N45" s="11">
        <v>10.250725545514106</v>
      </c>
      <c r="P45" s="10" t="str">
        <f>name!D13</f>
        <v>34 Culture, media and sports occupations</v>
      </c>
      <c r="Q45" s="11">
        <v>11.708566609026242</v>
      </c>
      <c r="R45" s="11">
        <v>12.696548546519111</v>
      </c>
      <c r="S45" s="345">
        <f t="shared" si="28"/>
        <v>0.98798193749286867</v>
      </c>
      <c r="T45" s="345">
        <v>6.3518729080922736</v>
      </c>
      <c r="U45" s="345">
        <f t="shared" si="29"/>
        <v>7.3398548455851422</v>
      </c>
      <c r="V45" s="346">
        <f t="shared" si="30"/>
        <v>2.9315009241478451E-2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1.3562065784893473</v>
      </c>
      <c r="C46" s="11">
        <v>2.7248192373104523</v>
      </c>
      <c r="D46" s="11">
        <f t="shared" si="31"/>
        <v>1.3686126588211049</v>
      </c>
      <c r="E46" s="11">
        <v>0.91609814049960037</v>
      </c>
      <c r="F46" s="11">
        <f t="shared" si="32"/>
        <v>2.2847107993207052</v>
      </c>
      <c r="G46" s="200">
        <f t="shared" si="27"/>
        <v>3.5005636518074423E-2</v>
      </c>
      <c r="I46" s="11" t="str">
        <f t="shared" si="33"/>
        <v>Caring, leisure and other service occupations</v>
      </c>
      <c r="J46" s="11">
        <v>21.215243185800635</v>
      </c>
      <c r="K46" s="11">
        <v>33.431150940497801</v>
      </c>
      <c r="L46" s="11">
        <v>12.215907754697167</v>
      </c>
      <c r="M46" s="11">
        <v>18.199230585774391</v>
      </c>
      <c r="N46" s="11">
        <v>30.415138340471557</v>
      </c>
      <c r="P46" s="10" t="str">
        <f>name!D14</f>
        <v>35 Business and public service associate professionals</v>
      </c>
      <c r="Q46" s="11">
        <v>48.47518815730939</v>
      </c>
      <c r="R46" s="11">
        <v>53.699834247996591</v>
      </c>
      <c r="S46" s="345">
        <f t="shared" si="28"/>
        <v>5.2246460906872016</v>
      </c>
      <c r="T46" s="345">
        <v>27.05018294066204</v>
      </c>
      <c r="U46" s="345">
        <f t="shared" si="29"/>
        <v>32.274829031349242</v>
      </c>
      <c r="V46" s="346">
        <f t="shared" si="30"/>
        <v>3.0002370689269364E-2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1.1169408564311809</v>
      </c>
      <c r="C47" s="11">
        <v>2.3444148721657987</v>
      </c>
      <c r="D47" s="11">
        <f t="shared" si="25"/>
        <v>1.2274740157346178</v>
      </c>
      <c r="E47" s="11">
        <v>0.82642446658998858</v>
      </c>
      <c r="F47" s="11">
        <f t="shared" si="26"/>
        <v>2.0538984823246063</v>
      </c>
      <c r="G47" s="200">
        <f t="shared" si="27"/>
        <v>3.7611918108231057E-2</v>
      </c>
      <c r="I47" s="11" t="str">
        <f t="shared" si="33"/>
        <v>Sales and customer service occupations</v>
      </c>
      <c r="J47" s="11">
        <v>18.710905726352181</v>
      </c>
      <c r="K47" s="11">
        <v>28.852628225425306</v>
      </c>
      <c r="L47" s="11">
        <v>10.141722499073124</v>
      </c>
      <c r="M47" s="11">
        <v>12.605316249859085</v>
      </c>
      <c r="N47" s="11">
        <v>22.747038748932209</v>
      </c>
      <c r="P47" s="10" t="str">
        <f>name!D15</f>
        <v>41 Administrative occupations</v>
      </c>
      <c r="Q47" s="11">
        <v>114.74352381849104</v>
      </c>
      <c r="R47" s="11">
        <v>90.711784681041323</v>
      </c>
      <c r="S47" s="345">
        <f t="shared" si="28"/>
        <v>-24.031739137449719</v>
      </c>
      <c r="T47" s="345">
        <v>57.278103429644858</v>
      </c>
      <c r="U47" s="345">
        <f t="shared" si="29"/>
        <v>33.246364292195139</v>
      </c>
      <c r="V47" s="346">
        <f t="shared" si="30"/>
        <v>2.7362378185898262E-2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8.4036149282270392E-2</v>
      </c>
      <c r="C48" s="11">
        <v>0.21433844007414202</v>
      </c>
      <c r="D48" s="11">
        <f t="shared" si="25"/>
        <v>0.13030229079187161</v>
      </c>
      <c r="E48" s="11">
        <v>8.6789718618484515E-2</v>
      </c>
      <c r="F48" s="11">
        <f t="shared" si="26"/>
        <v>0.21709200941035611</v>
      </c>
      <c r="G48" s="200">
        <f t="shared" si="27"/>
        <v>4.8429340193568038E-2</v>
      </c>
      <c r="I48" s="11" t="str">
        <f t="shared" si="33"/>
        <v>Process, plant and machine operatives</v>
      </c>
      <c r="J48" s="11">
        <v>4.9946694182266445</v>
      </c>
      <c r="K48" s="11">
        <v>11.399878419000814</v>
      </c>
      <c r="L48" s="11">
        <v>6.4052090007741702</v>
      </c>
      <c r="M48" s="11">
        <v>5.0947974987465798</v>
      </c>
      <c r="N48" s="11">
        <v>11.500006499520751</v>
      </c>
      <c r="P48" s="10" t="str">
        <f>name!D16</f>
        <v>42 Secretarial and related occupations</v>
      </c>
      <c r="Q48" s="11">
        <v>31.944251106968167</v>
      </c>
      <c r="R48" s="11">
        <v>20.911480374898829</v>
      </c>
      <c r="S48" s="345">
        <f t="shared" si="28"/>
        <v>-11.032770732069338</v>
      </c>
      <c r="T48" s="345">
        <v>15.84936367756332</v>
      </c>
      <c r="U48" s="345">
        <f t="shared" si="29"/>
        <v>4.8165929454939818</v>
      </c>
      <c r="V48" s="346">
        <f t="shared" si="30"/>
        <v>2.722396888078249E-2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2.8466276261630438E-2</v>
      </c>
      <c r="C49" s="11">
        <v>6.5010398738635761E-2</v>
      </c>
      <c r="D49" s="11">
        <f t="shared" si="25"/>
        <v>3.6544122477005322E-2</v>
      </c>
      <c r="E49" s="11">
        <v>2.7503793968018646E-2</v>
      </c>
      <c r="F49" s="11">
        <f t="shared" si="26"/>
        <v>6.4047916445023972E-2</v>
      </c>
      <c r="G49" s="200">
        <f t="shared" si="27"/>
        <v>4.6104361520248549E-2</v>
      </c>
      <c r="I49" s="11" t="str">
        <f t="shared" si="33"/>
        <v>Elementary occupations</v>
      </c>
      <c r="J49" s="11">
        <v>11.510285517017737</v>
      </c>
      <c r="K49" s="11">
        <v>18.839521345596211</v>
      </c>
      <c r="L49" s="11">
        <v>7.329235828578474</v>
      </c>
      <c r="M49" s="11">
        <v>10.053410572888637</v>
      </c>
      <c r="N49" s="11">
        <v>17.382646401467113</v>
      </c>
      <c r="P49" s="10" t="str">
        <f>name!D17</f>
        <v>51 Skilled agricultural and related trades</v>
      </c>
      <c r="Q49" s="11">
        <v>2.1935448118898671</v>
      </c>
      <c r="R49" s="11">
        <v>2.9571539205353385</v>
      </c>
      <c r="S49" s="345">
        <f t="shared" si="28"/>
        <v>0.76360910864547149</v>
      </c>
      <c r="T49" s="345">
        <v>1.7985444938435271</v>
      </c>
      <c r="U49" s="345">
        <f t="shared" si="29"/>
        <v>2.5621536024889986</v>
      </c>
      <c r="V49" s="346">
        <f t="shared" si="30"/>
        <v>4.0727225320210891E-2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4.4089329061434375E-2</v>
      </c>
      <c r="C50" s="11">
        <v>8.4706389260365486E-2</v>
      </c>
      <c r="D50" s="11">
        <f t="shared" si="25"/>
        <v>4.0617060198931111E-2</v>
      </c>
      <c r="E50" s="11">
        <v>2.6346498833618975E-2</v>
      </c>
      <c r="F50" s="11">
        <f t="shared" si="26"/>
        <v>6.696355903255008E-2</v>
      </c>
      <c r="G50" s="200">
        <f t="shared" si="27"/>
        <v>3.1725130044217398E-2</v>
      </c>
      <c r="O50" s="71"/>
      <c r="P50" s="10" t="str">
        <f>name!D18</f>
        <v>52 Skilled metal, electrical and electronic trades</v>
      </c>
      <c r="Q50" s="11">
        <v>1.4759747562741858</v>
      </c>
      <c r="R50" s="11">
        <v>3.9221080682020317</v>
      </c>
      <c r="S50" s="345">
        <f t="shared" si="28"/>
        <v>2.4461333119278459</v>
      </c>
      <c r="T50" s="345">
        <v>1.8324311760458962</v>
      </c>
      <c r="U50" s="345">
        <f t="shared" si="29"/>
        <v>4.2785644879737426</v>
      </c>
      <c r="V50" s="346">
        <f t="shared" si="30"/>
        <v>5.5283928486054679E-2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1.2716127986207202E-2</v>
      </c>
      <c r="C51" s="11">
        <v>2.1896097362156575E-2</v>
      </c>
      <c r="D51" s="11">
        <f t="shared" ref="D51" si="34">C51-B51</f>
        <v>9.1799693759493737E-3</v>
      </c>
      <c r="E51" s="11">
        <v>7.954739179749001E-3</v>
      </c>
      <c r="F51" s="11">
        <f t="shared" ref="F51" si="35">SUM(D51:E51)</f>
        <v>1.7134708555698375E-2</v>
      </c>
      <c r="G51" s="200">
        <f t="shared" si="27"/>
        <v>3.2920556103180454E-2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0.86403219947608934</v>
      </c>
      <c r="R51" s="11">
        <v>1.0414072055218169</v>
      </c>
      <c r="S51" s="345">
        <f t="shared" si="28"/>
        <v>0.17737500604572753</v>
      </c>
      <c r="T51" s="345">
        <v>0.50205709884534344</v>
      </c>
      <c r="U51" s="345">
        <f t="shared" si="29"/>
        <v>0.67943210489107098</v>
      </c>
      <c r="V51" s="346">
        <f t="shared" si="30"/>
        <v>3.1010949180125813E-2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0.10217655857119874</v>
      </c>
      <c r="C52" s="11">
        <v>0.17361057428266871</v>
      </c>
      <c r="D52" s="11">
        <f t="shared" si="25"/>
        <v>7.143401571146997E-2</v>
      </c>
      <c r="E52" s="11">
        <v>6.6316671797350582E-2</v>
      </c>
      <c r="F52" s="11">
        <f t="shared" si="26"/>
        <v>0.13775068750882055</v>
      </c>
      <c r="G52" s="200">
        <f t="shared" si="27"/>
        <v>3.3908436362073191E-2</v>
      </c>
      <c r="I52" s="11" t="str">
        <f>I41</f>
        <v>Managers, directors and senior officials</v>
      </c>
      <c r="J52" s="11">
        <f t="array" ref="J52:J60">MMULT(aggregation!$B$13:$AA$21,B123:B148)</f>
        <v>9.2926509152007934</v>
      </c>
      <c r="K52" s="11">
        <f t="array" ref="K52:K60">MMULT(aggregation!$B$13:$AA$21,C123:C148)</f>
        <v>10.864508660290445</v>
      </c>
      <c r="L52" s="11">
        <f t="array" ref="L52:L60">MMULT(aggregation!$B$13:$AA$21,D123:D148)</f>
        <v>1.5718577450896523</v>
      </c>
      <c r="M52" s="11">
        <f t="array" ref="M52:M60">MMULT(aggregation!$B$13:$AA$21,E123:E148)</f>
        <v>5.7678273332592909</v>
      </c>
      <c r="N52" s="11">
        <f t="array" ref="N52:N60">MMULT(aggregation!$B$13:$AA$21,F123:F148)</f>
        <v>7.3396850783489436</v>
      </c>
      <c r="P52" s="10" t="str">
        <f>name!D20</f>
        <v>54 Textiles, printing and other skilled trades</v>
      </c>
      <c r="Q52" s="11">
        <v>11.833095502601951</v>
      </c>
      <c r="R52" s="11">
        <v>11.805426644765793</v>
      </c>
      <c r="S52" s="345">
        <f t="shared" si="28"/>
        <v>-2.7668857836157912E-2</v>
      </c>
      <c r="T52" s="345">
        <v>6.790275825064386</v>
      </c>
      <c r="U52" s="345">
        <f t="shared" si="29"/>
        <v>6.7626069672282281</v>
      </c>
      <c r="V52" s="346">
        <f t="shared" si="30"/>
        <v>3.0696169912094673E-2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8.8980823349648255E-2</v>
      </c>
      <c r="C53" s="11">
        <v>0.22542831967122923</v>
      </c>
      <c r="D53" s="11">
        <f t="shared" si="25"/>
        <v>0.13644749632158099</v>
      </c>
      <c r="E53" s="11">
        <v>7.9721939925787882E-2</v>
      </c>
      <c r="F53" s="11">
        <f t="shared" si="26"/>
        <v>0.21616943624736887</v>
      </c>
      <c r="G53" s="200">
        <f t="shared" si="27"/>
        <v>4.3570318802837349E-2</v>
      </c>
      <c r="I53" s="11" t="str">
        <f>I42</f>
        <v>Professional occupations</v>
      </c>
      <c r="J53" s="11">
        <v>19.429853258740117</v>
      </c>
      <c r="K53" s="11">
        <v>10.955574544334123</v>
      </c>
      <c r="L53" s="11">
        <v>-8.4742787144059939</v>
      </c>
      <c r="M53" s="11">
        <v>5.2747179519676841</v>
      </c>
      <c r="N53" s="11">
        <v>-3.199560762438312</v>
      </c>
      <c r="P53" s="10" t="str">
        <f>name!D21</f>
        <v>61 Caring personal service occupations</v>
      </c>
      <c r="Q53" s="11">
        <v>118.4491971510306</v>
      </c>
      <c r="R53" s="11">
        <v>139.17648378602297</v>
      </c>
      <c r="S53" s="345">
        <f t="shared" si="28"/>
        <v>20.727286634992367</v>
      </c>
      <c r="T53" s="345">
        <v>76.222273233408586</v>
      </c>
      <c r="U53" s="345">
        <f t="shared" si="29"/>
        <v>96.949559868400954</v>
      </c>
      <c r="V53" s="346">
        <f t="shared" si="30"/>
        <v>3.3676586200634295E-2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5.4223483138725728E-2</v>
      </c>
      <c r="C54" s="11">
        <v>0.14251284715601659</v>
      </c>
      <c r="D54" s="11">
        <f t="shared" ref="D54:D55" si="36">C54-B54</f>
        <v>8.8289364017290858E-2</v>
      </c>
      <c r="E54" s="11">
        <v>5.2172239088188764E-2</v>
      </c>
      <c r="F54" s="11">
        <f t="shared" ref="F54:F55" si="37">SUM(D54:E54)</f>
        <v>0.14046160310547962</v>
      </c>
      <c r="G54" s="200">
        <f t="shared" si="27"/>
        <v>4.5961703431249168E-2</v>
      </c>
      <c r="I54" s="11" t="str">
        <f>I43</f>
        <v>Associate professional occupations</v>
      </c>
      <c r="J54" s="11">
        <v>18.136850530789523</v>
      </c>
      <c r="K54" s="11">
        <v>17.581797831791228</v>
      </c>
      <c r="L54" s="11">
        <v>-0.55505269899830001</v>
      </c>
      <c r="M54" s="11">
        <v>8.0651683651693347</v>
      </c>
      <c r="N54" s="11">
        <v>7.5101156661710347</v>
      </c>
      <c r="P54" s="10" t="str">
        <f>name!D22</f>
        <v>62 Leisure, travel and related personal service occupations</v>
      </c>
      <c r="Q54" s="11">
        <v>23.016399040290448</v>
      </c>
      <c r="R54" s="11">
        <v>23.763254077486977</v>
      </c>
      <c r="S54" s="345">
        <f t="shared" si="28"/>
        <v>0.74685503719652857</v>
      </c>
      <c r="T54" s="345">
        <v>12.811164219723938</v>
      </c>
      <c r="U54" s="345">
        <f t="shared" si="29"/>
        <v>13.558019256920467</v>
      </c>
      <c r="V54" s="346">
        <f t="shared" si="30"/>
        <v>2.9940160344606337E-2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4.6077439413654319E-3</v>
      </c>
      <c r="C55" s="11">
        <v>1.1089691785346563E-2</v>
      </c>
      <c r="D55" s="11">
        <f t="shared" si="36"/>
        <v>6.4819478439811307E-3</v>
      </c>
      <c r="E55" s="11">
        <v>4.2092252593632761E-3</v>
      </c>
      <c r="F55" s="11">
        <f t="shared" si="37"/>
        <v>1.0691173103344408E-2</v>
      </c>
      <c r="G55" s="200">
        <f t="shared" si="27"/>
        <v>4.4212126674480823E-2</v>
      </c>
      <c r="I55" s="11" t="str">
        <f>I44</f>
        <v>Administrative and secretarial occupations</v>
      </c>
      <c r="J55" s="11">
        <v>14.949439451404796</v>
      </c>
      <c r="K55" s="11">
        <v>17.564372887746412</v>
      </c>
      <c r="L55" s="11">
        <v>2.6149334363416172</v>
      </c>
      <c r="M55" s="11">
        <v>9.747925662131129</v>
      </c>
      <c r="N55" s="11">
        <v>12.362859098472747</v>
      </c>
      <c r="P55" s="10" t="str">
        <f>name!D23</f>
        <v>63 Community and civil enforcement occupations</v>
      </c>
      <c r="Q55" s="11">
        <v>0.41024771974675417</v>
      </c>
      <c r="R55" s="11">
        <v>0.54807785851168644</v>
      </c>
      <c r="S55" s="345">
        <f t="shared" si="28"/>
        <v>0.13783013876493228</v>
      </c>
      <c r="T55" s="345">
        <v>0.35055891739045475</v>
      </c>
      <c r="U55" s="345">
        <f t="shared" si="29"/>
        <v>0.48838905615538702</v>
      </c>
      <c r="V55" s="346">
        <f t="shared" si="30"/>
        <v>4.2033963735409685E-2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0.2023869891337878</v>
      </c>
      <c r="C56" s="11">
        <v>0.35148480589580622</v>
      </c>
      <c r="D56" s="11">
        <f t="shared" si="25"/>
        <v>0.14909781676201841</v>
      </c>
      <c r="E56" s="11">
        <v>0.12192701669633794</v>
      </c>
      <c r="F56" s="11">
        <f t="shared" si="26"/>
        <v>0.27102483345835637</v>
      </c>
      <c r="G56" s="200">
        <f t="shared" si="27"/>
        <v>3.1934679354236994E-2</v>
      </c>
      <c r="I56" s="11" t="str">
        <f t="shared" ref="I56:I60" si="38">I45</f>
        <v>Skilled trades occupations</v>
      </c>
      <c r="J56" s="11">
        <v>3.7643809266242649</v>
      </c>
      <c r="K56" s="11">
        <v>5.1813623804607145</v>
      </c>
      <c r="L56" s="11">
        <v>1.4169814538364494</v>
      </c>
      <c r="M56" s="11">
        <v>2.4458137700252052</v>
      </c>
      <c r="N56" s="11">
        <v>3.8627952238616547</v>
      </c>
      <c r="P56" s="10" t="str">
        <f>name!D24</f>
        <v>71 Sales occupations</v>
      </c>
      <c r="Q56" s="11">
        <v>54.793604951779244</v>
      </c>
      <c r="R56" s="11">
        <v>46.912271688799557</v>
      </c>
      <c r="S56" s="345">
        <f t="shared" si="28"/>
        <v>-7.8813332629796875</v>
      </c>
      <c r="T56" s="345">
        <v>27.443980470961865</v>
      </c>
      <c r="U56" s="345">
        <f t="shared" si="29"/>
        <v>19.562647207982177</v>
      </c>
      <c r="V56" s="346">
        <f t="shared" si="30"/>
        <v>2.7438964280715128E-2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0.13882395965751332</v>
      </c>
      <c r="C57" s="11">
        <v>0.47440941524888419</v>
      </c>
      <c r="D57" s="11">
        <f t="shared" si="25"/>
        <v>0.33558545559137087</v>
      </c>
      <c r="E57" s="11">
        <v>0.13480222533661942</v>
      </c>
      <c r="F57" s="11">
        <f t="shared" si="26"/>
        <v>0.47038768092799033</v>
      </c>
      <c r="G57" s="200">
        <f t="shared" si="27"/>
        <v>4.6275883920712468E-2</v>
      </c>
      <c r="I57" s="11" t="str">
        <f t="shared" si="38"/>
        <v>Caring, leisure and other service occupations</v>
      </c>
      <c r="J57" s="11">
        <v>16.661024906096458</v>
      </c>
      <c r="K57" s="11">
        <v>20.137715645745391</v>
      </c>
      <c r="L57" s="11">
        <v>3.4766907396489346</v>
      </c>
      <c r="M57" s="11">
        <v>11.027369298000481</v>
      </c>
      <c r="N57" s="11">
        <v>14.504060037649415</v>
      </c>
      <c r="P57" s="10" t="str">
        <f>name!D25</f>
        <v>72 Customer service occupations</v>
      </c>
      <c r="Q57" s="11">
        <v>20.156115196233873</v>
      </c>
      <c r="R57" s="11">
        <v>28.239966693712329</v>
      </c>
      <c r="S57" s="345">
        <f t="shared" si="28"/>
        <v>8.0838514974784559</v>
      </c>
      <c r="T57" s="345">
        <v>13.856063401414543</v>
      </c>
      <c r="U57" s="345">
        <f t="shared" si="29"/>
        <v>21.939914898893001</v>
      </c>
      <c r="V57" s="346">
        <f t="shared" si="30"/>
        <v>3.5496196318024698E-2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9.6184861771580421E-2</v>
      </c>
      <c r="C58" s="11">
        <v>0.35788139227571431</v>
      </c>
      <c r="D58" s="11">
        <f t="shared" ref="D58:D59" si="39">C58-B58</f>
        <v>0.26169653050413388</v>
      </c>
      <c r="E58" s="11">
        <v>0.11509446665397145</v>
      </c>
      <c r="F58" s="11">
        <f t="shared" ref="F58:F59" si="40">SUM(D58:E58)</f>
        <v>0.37679099715810532</v>
      </c>
      <c r="G58" s="200">
        <f t="shared" si="27"/>
        <v>5.3861046592537543E-2</v>
      </c>
      <c r="I58" s="11" t="str">
        <f t="shared" si="38"/>
        <v>Sales and customer service occupations</v>
      </c>
      <c r="J58" s="11">
        <v>5.9974632254385432</v>
      </c>
      <c r="K58" s="11">
        <v>8.8037155608606916</v>
      </c>
      <c r="L58" s="11">
        <v>2.8062523354221476</v>
      </c>
      <c r="M58" s="11">
        <v>3.9235251464575018</v>
      </c>
      <c r="N58" s="11">
        <v>6.7297774818796494</v>
      </c>
      <c r="P58" s="10" t="str">
        <f>name!D26</f>
        <v>81 Process, plant and machine operatives</v>
      </c>
      <c r="Q58" s="11">
        <v>11.645327829176388</v>
      </c>
      <c r="R58" s="11">
        <v>15.73980713756457</v>
      </c>
      <c r="S58" s="345">
        <f t="shared" si="28"/>
        <v>4.0944793083881823</v>
      </c>
      <c r="T58" s="345">
        <v>7.6296196668830989</v>
      </c>
      <c r="U58" s="345">
        <f t="shared" si="29"/>
        <v>11.724098975271282</v>
      </c>
      <c r="V58" s="346">
        <f t="shared" si="30"/>
        <v>3.4164039832356385E-2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0.15736335399203336</v>
      </c>
      <c r="C59" s="11">
        <v>0.51925560720347363</v>
      </c>
      <c r="D59" s="11">
        <f t="shared" si="39"/>
        <v>0.36189225321144025</v>
      </c>
      <c r="E59" s="11">
        <v>0.20347461088724225</v>
      </c>
      <c r="F59" s="11">
        <f t="shared" si="40"/>
        <v>0.56536686409868253</v>
      </c>
      <c r="G59" s="200">
        <f t="shared" si="27"/>
        <v>5.6883800900510373E-2</v>
      </c>
      <c r="I59" s="11" t="str">
        <f t="shared" si="38"/>
        <v>Process, plant and machine operatives</v>
      </c>
      <c r="J59" s="11">
        <v>2.3144354726469212</v>
      </c>
      <c r="K59" s="11">
        <v>4.2459569586687183</v>
      </c>
      <c r="L59" s="11">
        <v>1.9315214860217966</v>
      </c>
      <c r="M59" s="11">
        <v>1.9521254719301657</v>
      </c>
      <c r="N59" s="11">
        <v>3.8836469579519619</v>
      </c>
      <c r="P59" s="10" t="str">
        <f>name!D27</f>
        <v>82 Transport and mobile machine drivers and operatives</v>
      </c>
      <c r="Q59" s="11">
        <v>3.2718048475097281</v>
      </c>
      <c r="R59" s="11">
        <v>5.8341667902618521</v>
      </c>
      <c r="S59" s="345">
        <f t="shared" si="28"/>
        <v>2.562361942752124</v>
      </c>
      <c r="T59" s="345">
        <v>3.2750565597687071</v>
      </c>
      <c r="U59" s="345">
        <f t="shared" si="29"/>
        <v>5.8374185025208316</v>
      </c>
      <c r="V59" s="346">
        <f t="shared" si="30"/>
        <v>4.7328810195667037E-2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9.9175289327132154E-4</v>
      </c>
      <c r="C60" s="11">
        <v>2.0064327113900058E-3</v>
      </c>
      <c r="D60" s="11">
        <f t="shared" si="25"/>
        <v>1.0146798181186842E-3</v>
      </c>
      <c r="E60" s="11">
        <v>8.1331384241322649E-4</v>
      </c>
      <c r="F60" s="11">
        <f t="shared" si="26"/>
        <v>1.8279936605319108E-3</v>
      </c>
      <c r="G60" s="200">
        <f t="shared" si="27"/>
        <v>4.0732984545323703E-2</v>
      </c>
      <c r="I60" s="11" t="str">
        <f t="shared" si="38"/>
        <v>Elementary occupations</v>
      </c>
      <c r="J60" s="11">
        <v>5.6831362996166845</v>
      </c>
      <c r="K60" s="11">
        <v>9.5654531017994291</v>
      </c>
      <c r="L60" s="11">
        <v>3.8823168021827454</v>
      </c>
      <c r="M60" s="11">
        <v>4.6442882329835236</v>
      </c>
      <c r="N60" s="11">
        <v>8.5266050351662681</v>
      </c>
      <c r="P60" s="10" t="str">
        <f>name!D28</f>
        <v>91 Elementary trades and related occupations</v>
      </c>
      <c r="Q60" s="11">
        <v>5.9486756480289804</v>
      </c>
      <c r="R60" s="11">
        <v>4.9524544636812458</v>
      </c>
      <c r="S60" s="345">
        <f t="shared" si="28"/>
        <v>-0.99622118434773466</v>
      </c>
      <c r="T60" s="345">
        <v>3.2838877520457128</v>
      </c>
      <c r="U60" s="345">
        <f t="shared" si="29"/>
        <v>2.2876665676979782</v>
      </c>
      <c r="V60" s="346">
        <f t="shared" si="30"/>
        <v>2.9738144566406E-2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0.11418049226150667</v>
      </c>
      <c r="C61" s="11">
        <v>0.30039563422188437</v>
      </c>
      <c r="D61" s="11">
        <f t="shared" ref="D61" si="41">C61-B61</f>
        <v>0.18621514196037769</v>
      </c>
      <c r="E61" s="11">
        <v>0.10839986511249702</v>
      </c>
      <c r="F61" s="11">
        <f t="shared" ref="F61" si="42">SUM(D61:E61)</f>
        <v>0.29461500707287469</v>
      </c>
      <c r="G61" s="200">
        <f t="shared" ref="G61" si="43">IF(B61&gt;0,(1+(E61/B61))^(1/($C$6-$B$6))-1,0)</f>
        <v>4.5505515587492162E-2</v>
      </c>
      <c r="P61" s="10" t="str">
        <f>name!D29</f>
        <v>92 Elementary administration and service occupations</v>
      </c>
      <c r="Q61" s="11">
        <v>73.292270768816209</v>
      </c>
      <c r="R61" s="11">
        <v>66.670057167274564</v>
      </c>
      <c r="S61" s="345">
        <f t="shared" ref="S61" si="44">R61-Q61</f>
        <v>-6.6222136015416453</v>
      </c>
      <c r="T61" s="345">
        <v>40.977468994782534</v>
      </c>
      <c r="U61" s="345">
        <f t="shared" ref="U61" si="45">SUM(S61:T61)</f>
        <v>34.355255393240888</v>
      </c>
      <c r="V61" s="346">
        <f t="shared" ref="V61" si="46">IF(Q61&gt;0,(1+(T61/Q61))^(1/($C$6-$B$6))-1,0)</f>
        <v>3.0049757161557444E-2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25.882375375458583</v>
      </c>
      <c r="C62" s="11">
        <f t="shared" ref="C62:F62" si="47">SUM(C36:C61)</f>
        <v>49.043438651813581</v>
      </c>
      <c r="D62" s="11">
        <f t="shared" si="47"/>
        <v>23.161063276354987</v>
      </c>
      <c r="E62" s="11">
        <f t="shared" si="47"/>
        <v>17.507039700841624</v>
      </c>
      <c r="F62" s="11">
        <f t="shared" si="47"/>
        <v>40.668102977196639</v>
      </c>
      <c r="G62" s="200">
        <f t="shared" si="27"/>
        <v>3.5043599859563956E-2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814.04847144444113</v>
      </c>
      <c r="R62" s="11">
        <f>SUM(R36:R61)</f>
        <v>882.41521018343485</v>
      </c>
      <c r="S62" s="345">
        <f>R62-Q62</f>
        <v>68.366738738993718</v>
      </c>
      <c r="T62" s="11">
        <f>SUM(T36:T61)</f>
        <v>483.76358461376549</v>
      </c>
      <c r="U62" s="345">
        <f>SUM(S62:T62)</f>
        <v>552.13032335275921</v>
      </c>
      <c r="V62" s="346">
        <f t="shared" si="30"/>
        <v>3.1582824341433779E-2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12.472199627175627</v>
      </c>
      <c r="K63" s="11">
        <f t="array" ref="K63:K71">MMULT(aggregation!$B$13:$AA$21,C152:C177)</f>
        <v>13.884271683209189</v>
      </c>
      <c r="L63" s="11">
        <f t="array" ref="L63:L71">MMULT(aggregation!$B$13:$AA$21,D152:D177)</f>
        <v>1.412072056033562</v>
      </c>
      <c r="M63" s="11">
        <f t="array" ref="M63:M71">MMULT(aggregation!$B$13:$AA$21,E152:E177)</f>
        <v>7.2664850104272372</v>
      </c>
      <c r="N63" s="11">
        <f t="array" ref="N63:N71">MMULT(aggregation!$B$13:$AA$21,F152:F177)</f>
        <v>8.6785570664607992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18.6170122257912</v>
      </c>
      <c r="K64" s="11">
        <v>18.962384739689565</v>
      </c>
      <c r="L64" s="11">
        <v>0.34537251389836687</v>
      </c>
      <c r="M64" s="11">
        <v>7.9762680828594661</v>
      </c>
      <c r="N64" s="11">
        <v>8.3216405967578329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14.337183999352623</v>
      </c>
      <c r="C65" s="11">
        <v>25.428011252379278</v>
      </c>
      <c r="D65" s="11">
        <f>C65-B65</f>
        <v>11.090827253026655</v>
      </c>
      <c r="E65" s="11">
        <v>9.8755118603088992</v>
      </c>
      <c r="F65" s="11">
        <f>SUM(D65:E65)</f>
        <v>20.966339113335554</v>
      </c>
      <c r="G65" s="200">
        <f>IF(B65&gt;0,(1+(E65/B65))^(1/($C$6-$B$6))-1,0)</f>
        <v>3.555209717957597E-2</v>
      </c>
      <c r="I65" s="11" t="str">
        <f>I54</f>
        <v>Associate professional occupations</v>
      </c>
      <c r="J65" s="11">
        <v>14.687575441540794</v>
      </c>
      <c r="K65" s="11">
        <v>14.497938461324107</v>
      </c>
      <c r="L65" s="11">
        <v>-0.18963698021668551</v>
      </c>
      <c r="M65" s="11">
        <v>6.4558591042277014</v>
      </c>
      <c r="N65" s="11">
        <v>6.2662221240110165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4.9038691510575267</v>
      </c>
      <c r="C66" s="11">
        <v>13.566946974246486</v>
      </c>
      <c r="D66" s="11">
        <f t="shared" ref="D66:D89" si="50">C66-B66</f>
        <v>8.66307782318896</v>
      </c>
      <c r="E66" s="11">
        <v>5.4396215758778554</v>
      </c>
      <c r="F66" s="11">
        <f t="shared" ref="F66:F89" si="51">SUM(D66:E66)</f>
        <v>14.102699399066815</v>
      </c>
      <c r="G66" s="200">
        <f t="shared" ref="G66:G89" si="52">IF(B66&gt;0,(1+(E66/B66))^(1/($C$6-$B$6))-1,0)</f>
        <v>5.101411936712652E-2</v>
      </c>
      <c r="I66" s="11" t="str">
        <f>I55</f>
        <v>Administrative and secretarial occupations</v>
      </c>
      <c r="J66" s="11">
        <v>14.331386999942174</v>
      </c>
      <c r="K66" s="11">
        <v>16.108259345524079</v>
      </c>
      <c r="L66" s="11">
        <v>1.7768723455819035</v>
      </c>
      <c r="M66" s="11">
        <v>8.3780743603815004</v>
      </c>
      <c r="N66" s="11">
        <v>10.154946705963404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18.685591329253054</v>
      </c>
      <c r="C67" s="11">
        <v>34.882997409796388</v>
      </c>
      <c r="D67" s="11">
        <f t="shared" si="50"/>
        <v>16.197406080543335</v>
      </c>
      <c r="E67" s="11">
        <v>10.276474147185276</v>
      </c>
      <c r="F67" s="11">
        <f t="shared" si="51"/>
        <v>26.47388022772861</v>
      </c>
      <c r="G67" s="200">
        <f t="shared" si="52"/>
        <v>2.9646574492545819E-2</v>
      </c>
      <c r="I67" s="11" t="str">
        <f t="shared" ref="I67:I71" si="53">I56</f>
        <v>Skilled trades occupations</v>
      </c>
      <c r="J67" s="11">
        <v>8.9016767104309196</v>
      </c>
      <c r="K67" s="11">
        <v>11.372932284396976</v>
      </c>
      <c r="L67" s="11">
        <v>2.4712555739660571</v>
      </c>
      <c r="M67" s="11">
        <v>4.9486629311569104</v>
      </c>
      <c r="N67" s="11">
        <v>7.4199185051229666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16.687987298212899</v>
      </c>
      <c r="C68" s="11">
        <v>31.780067458786988</v>
      </c>
      <c r="D68" s="11">
        <f t="shared" si="50"/>
        <v>15.092080160574088</v>
      </c>
      <c r="E68" s="11">
        <v>12.239737543826795</v>
      </c>
      <c r="F68" s="11">
        <f t="shared" si="51"/>
        <v>27.331817704400883</v>
      </c>
      <c r="G68" s="200">
        <f t="shared" si="52"/>
        <v>3.7354880387980849E-2</v>
      </c>
      <c r="I68" s="11" t="str">
        <f t="shared" si="53"/>
        <v>Caring, leisure and other service occupations</v>
      </c>
      <c r="J68" s="11">
        <v>10.363810381919622</v>
      </c>
      <c r="K68" s="11">
        <v>13.764226350442909</v>
      </c>
      <c r="L68" s="11">
        <v>3.4004159685232884</v>
      </c>
      <c r="M68" s="11">
        <v>7.3616804795488058</v>
      </c>
      <c r="N68" s="11">
        <v>10.762096448072093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40.537807644688826</v>
      </c>
      <c r="C69" s="11">
        <v>61.737907712959029</v>
      </c>
      <c r="D69" s="11">
        <f t="shared" ref="D69" si="54">C69-B69</f>
        <v>21.200100068270203</v>
      </c>
      <c r="E69" s="11">
        <v>26.331205696693022</v>
      </c>
      <c r="F69" s="11">
        <f t="shared" ref="F69" si="55">SUM(D69:E69)</f>
        <v>47.531305764963221</v>
      </c>
      <c r="G69" s="200">
        <f t="shared" si="52"/>
        <v>3.3929620017424833E-2</v>
      </c>
      <c r="I69" s="11" t="str">
        <f t="shared" si="53"/>
        <v>Sales and customer service occupations</v>
      </c>
      <c r="J69" s="11">
        <v>6.4181395444165164</v>
      </c>
      <c r="K69" s="11">
        <v>8.7836231108903142</v>
      </c>
      <c r="L69" s="11">
        <v>2.365483566473797</v>
      </c>
      <c r="M69" s="11">
        <v>3.582741923313526</v>
      </c>
      <c r="N69" s="11">
        <v>5.9482254897873226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23.143587233474229</v>
      </c>
      <c r="C70" s="11">
        <v>42.438703269006837</v>
      </c>
      <c r="D70" s="11">
        <f t="shared" si="50"/>
        <v>19.295116035532608</v>
      </c>
      <c r="E70" s="11">
        <v>15.800197319599116</v>
      </c>
      <c r="F70" s="11">
        <f t="shared" si="51"/>
        <v>35.095313355131722</v>
      </c>
      <c r="G70" s="200">
        <f t="shared" si="52"/>
        <v>3.5302267648515295E-2</v>
      </c>
      <c r="I70" s="11" t="str">
        <f t="shared" si="53"/>
        <v>Process, plant and machine operatives</v>
      </c>
      <c r="J70" s="11">
        <v>4.1574572488325119</v>
      </c>
      <c r="K70" s="11">
        <v>7.3873811465322987</v>
      </c>
      <c r="L70" s="11">
        <v>3.2299238976997868</v>
      </c>
      <c r="M70" s="11">
        <v>3.4133882047475117</v>
      </c>
      <c r="N70" s="11">
        <v>6.6433121024472985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3.6008224893086407</v>
      </c>
      <c r="C71" s="11">
        <v>5.3952623132086002</v>
      </c>
      <c r="D71" s="11">
        <f t="shared" si="50"/>
        <v>1.7944398238999595</v>
      </c>
      <c r="E71" s="11">
        <v>1.7756579297706045</v>
      </c>
      <c r="F71" s="11">
        <f t="shared" si="51"/>
        <v>3.5700977536705638</v>
      </c>
      <c r="G71" s="200">
        <f t="shared" si="52"/>
        <v>2.708508774144347E-2</v>
      </c>
      <c r="I71" s="11" t="str">
        <f t="shared" si="53"/>
        <v>Elementary occupations</v>
      </c>
      <c r="J71" s="11">
        <v>5.3406378356864099</v>
      </c>
      <c r="K71" s="11">
        <v>8.6938038216844813</v>
      </c>
      <c r="L71" s="11">
        <v>3.3531659859980714</v>
      </c>
      <c r="M71" s="11">
        <v>4.3370779065883109</v>
      </c>
      <c r="N71" s="11">
        <v>7.6902438925863823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4.1127235840950069</v>
      </c>
      <c r="C72" s="11">
        <v>9.4699036520834579</v>
      </c>
      <c r="D72" s="11">
        <f t="shared" si="50"/>
        <v>5.3571800679884509</v>
      </c>
      <c r="E72" s="11">
        <v>3.5478722978304114</v>
      </c>
      <c r="F72" s="11">
        <f t="shared" si="51"/>
        <v>8.9050523658188627</v>
      </c>
      <c r="G72" s="200">
        <f t="shared" si="52"/>
        <v>4.2338714804447619E-2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0.99259518845243</v>
      </c>
      <c r="C73" s="11">
        <v>2.6540967724424851</v>
      </c>
      <c r="D73" s="11">
        <f t="shared" si="50"/>
        <v>1.6615015839900551</v>
      </c>
      <c r="E73" s="11">
        <v>0.58814051223193287</v>
      </c>
      <c r="F73" s="11">
        <f t="shared" si="51"/>
        <v>2.2496420962219879</v>
      </c>
      <c r="G73" s="200">
        <f t="shared" si="52"/>
        <v>3.1507697242035615E-2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5.1253654526310699</v>
      </c>
      <c r="C74" s="11">
        <v>7.8893154805237309</v>
      </c>
      <c r="D74" s="11">
        <f t="shared" ref="D74:D75" si="56">C74-B74</f>
        <v>2.763950027892661</v>
      </c>
      <c r="E74" s="11">
        <v>3.1162320114958995</v>
      </c>
      <c r="F74" s="11">
        <f t="shared" ref="F74:F75" si="57">SUM(D74:E74)</f>
        <v>5.8801820393885604</v>
      </c>
      <c r="G74" s="200">
        <f t="shared" si="52"/>
        <v>3.2172864564438797E-2</v>
      </c>
      <c r="I74" s="11" t="str">
        <f>I63</f>
        <v>Managers, directors and senior officials</v>
      </c>
      <c r="J74" s="11">
        <f t="array" ref="J74:J82">MMULT(aggregation!$B$13:$AA$21,B181:B206)</f>
        <v>30.428140933536113</v>
      </c>
      <c r="K74" s="11">
        <f t="array" ref="K74:K82">MMULT(aggregation!$B$13:$AA$21,C181:C206)</f>
        <v>31.95234290870993</v>
      </c>
      <c r="L74" s="11">
        <f t="array" ref="L74:L82">MMULT(aggregation!$B$13:$AA$21,D181:D206)</f>
        <v>1.5242019751738152</v>
      </c>
      <c r="M74" s="11">
        <f t="array" ref="M74:M82">MMULT(aggregation!$B$13:$AA$21,E181:E206)</f>
        <v>13.926648583484734</v>
      </c>
      <c r="N74" s="11">
        <f t="array" ref="N74:N82">MMULT(aggregation!$B$13:$AA$21,F181:F206)</f>
        <v>15.450850558658551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13.899334084899968</v>
      </c>
      <c r="C75" s="11">
        <v>24.732657380661447</v>
      </c>
      <c r="D75" s="11">
        <f t="shared" si="56"/>
        <v>10.833323295761479</v>
      </c>
      <c r="E75" s="11">
        <v>9.0049128593162635</v>
      </c>
      <c r="F75" s="11">
        <f t="shared" si="57"/>
        <v>19.838236155077745</v>
      </c>
      <c r="G75" s="200">
        <f t="shared" si="52"/>
        <v>3.3859370172877767E-2</v>
      </c>
      <c r="I75" s="11" t="str">
        <f>I64</f>
        <v>Professional occupations</v>
      </c>
      <c r="J75" s="11">
        <v>41.590367230583773</v>
      </c>
      <c r="K75" s="11">
        <v>44.390945753206594</v>
      </c>
      <c r="L75" s="11">
        <v>2.8005785226228168</v>
      </c>
      <c r="M75" s="11">
        <v>18.305768031398166</v>
      </c>
      <c r="N75" s="11">
        <v>21.10634655402098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11.628116286561406</v>
      </c>
      <c r="C76" s="11">
        <v>20.776199776303908</v>
      </c>
      <c r="D76" s="11">
        <f t="shared" si="50"/>
        <v>9.1480834897425023</v>
      </c>
      <c r="E76" s="11">
        <v>8.1235823922426764</v>
      </c>
      <c r="F76" s="11">
        <f t="shared" si="51"/>
        <v>17.271665881985179</v>
      </c>
      <c r="G76" s="200">
        <f t="shared" si="52"/>
        <v>3.5952093424026055E-2</v>
      </c>
      <c r="I76" s="11" t="str">
        <f>I65</f>
        <v>Associate professional occupations</v>
      </c>
      <c r="J76" s="11">
        <v>40.849494378260296</v>
      </c>
      <c r="K76" s="11">
        <v>37.936991563820726</v>
      </c>
      <c r="L76" s="11">
        <v>-2.912502814439573</v>
      </c>
      <c r="M76" s="11">
        <v>16.111399890281358</v>
      </c>
      <c r="N76" s="11">
        <v>13.198897075841785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1.7725283918823069</v>
      </c>
      <c r="C77" s="11">
        <v>2.2791723923755205</v>
      </c>
      <c r="D77" s="11">
        <f t="shared" si="50"/>
        <v>0.50664400049321356</v>
      </c>
      <c r="E77" s="11">
        <v>1.2623885786680478</v>
      </c>
      <c r="F77" s="11">
        <f t="shared" si="51"/>
        <v>1.7690325791612613</v>
      </c>
      <c r="G77" s="200">
        <f t="shared" si="52"/>
        <v>3.6502230283271597E-2</v>
      </c>
      <c r="I77" s="11" t="str">
        <f>I66</f>
        <v>Administrative and secretarial occupations</v>
      </c>
      <c r="J77" s="11">
        <v>42.717443399648126</v>
      </c>
      <c r="K77" s="11">
        <v>30.827841260090853</v>
      </c>
      <c r="L77" s="11">
        <v>-11.889602139557272</v>
      </c>
      <c r="M77" s="11">
        <v>17.238212429447476</v>
      </c>
      <c r="N77" s="11">
        <v>5.3486102898902033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0.20053922171837915</v>
      </c>
      <c r="C78" s="11">
        <v>0.36053341217395646</v>
      </c>
      <c r="D78" s="11">
        <f t="shared" si="50"/>
        <v>0.15999419045557731</v>
      </c>
      <c r="E78" s="11">
        <v>0.14605630722540119</v>
      </c>
      <c r="F78" s="11">
        <f t="shared" si="51"/>
        <v>0.30605049768097847</v>
      </c>
      <c r="G78" s="200">
        <f t="shared" si="52"/>
        <v>3.7150008859412109E-2</v>
      </c>
      <c r="I78" s="11" t="str">
        <f t="shared" ref="I78:I82" si="58">I67</f>
        <v>Skilled trades occupations</v>
      </c>
      <c r="J78" s="11">
        <v>54.652161963458397</v>
      </c>
      <c r="K78" s="11">
        <v>53.386120258245811</v>
      </c>
      <c r="L78" s="11">
        <v>-1.2660417052125874</v>
      </c>
      <c r="M78" s="11">
        <v>20.550077761893885</v>
      </c>
      <c r="N78" s="11">
        <v>19.284036056681295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1.1864878294355263</v>
      </c>
      <c r="C79" s="11">
        <v>3.3515775691049603</v>
      </c>
      <c r="D79" s="11">
        <f t="shared" si="50"/>
        <v>2.1650897396694342</v>
      </c>
      <c r="E79" s="11">
        <v>1.0737972844482377</v>
      </c>
      <c r="F79" s="11">
        <f t="shared" si="51"/>
        <v>3.2388870241176719</v>
      </c>
      <c r="G79" s="200">
        <f t="shared" si="52"/>
        <v>4.390263975671993E-2</v>
      </c>
      <c r="I79" s="11" t="str">
        <f t="shared" si="58"/>
        <v>Caring, leisure and other service occupations</v>
      </c>
      <c r="J79" s="11">
        <v>55.798111000414991</v>
      </c>
      <c r="K79" s="11">
        <v>65.941411493283482</v>
      </c>
      <c r="L79" s="11">
        <v>10.143300492868487</v>
      </c>
      <c r="M79" s="11">
        <v>34.093299319385054</v>
      </c>
      <c r="N79" s="11">
        <v>44.236599812253544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0.4603325177000458</v>
      </c>
      <c r="C80" s="11">
        <v>0.96424715051401644</v>
      </c>
      <c r="D80" s="11">
        <f t="shared" ref="D80" si="59">C80-B80</f>
        <v>0.50391463281397064</v>
      </c>
      <c r="E80" s="11">
        <v>0.33117475653047351</v>
      </c>
      <c r="F80" s="11">
        <f t="shared" ref="F80" si="60">SUM(D80:E80)</f>
        <v>0.83508938934444421</v>
      </c>
      <c r="G80" s="200">
        <f t="shared" si="52"/>
        <v>3.6793383686719583E-2</v>
      </c>
      <c r="I80" s="11" t="str">
        <f t="shared" si="58"/>
        <v>Sales and customer service occupations</v>
      </c>
      <c r="J80" s="11">
        <v>33.007109641993509</v>
      </c>
      <c r="K80" s="11">
        <v>36.397545849985462</v>
      </c>
      <c r="L80" s="11">
        <v>3.3904362079919572</v>
      </c>
      <c r="M80" s="11">
        <v>15.264495889628893</v>
      </c>
      <c r="N80" s="11">
        <v>18.654932097620851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0.99134655100778846</v>
      </c>
      <c r="C81" s="11">
        <v>2.072655187550513</v>
      </c>
      <c r="D81" s="11">
        <f t="shared" si="50"/>
        <v>1.0813086365427247</v>
      </c>
      <c r="E81" s="11">
        <v>0.80270314503739659</v>
      </c>
      <c r="F81" s="11">
        <f t="shared" si="51"/>
        <v>1.8840117815801212</v>
      </c>
      <c r="G81" s="200">
        <f t="shared" si="52"/>
        <v>4.03367284796321E-2</v>
      </c>
      <c r="I81" s="11" t="str">
        <f t="shared" si="58"/>
        <v>Process, plant and machine operatives</v>
      </c>
      <c r="J81" s="11">
        <v>25.871699728658044</v>
      </c>
      <c r="K81" s="11">
        <v>40.563484552749856</v>
      </c>
      <c r="L81" s="11">
        <v>14.691784824091814</v>
      </c>
      <c r="M81" s="11">
        <v>15.639127972557187</v>
      </c>
      <c r="N81" s="11">
        <v>30.330912796649002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5.8580105540619849</v>
      </c>
      <c r="C82" s="11">
        <v>16.166872315900768</v>
      </c>
      <c r="D82" s="11">
        <f t="shared" si="50"/>
        <v>10.308861761838784</v>
      </c>
      <c r="E82" s="11">
        <v>5.8665447612833885</v>
      </c>
      <c r="F82" s="11">
        <f t="shared" si="51"/>
        <v>16.175406523122174</v>
      </c>
      <c r="G82" s="200">
        <f t="shared" si="52"/>
        <v>4.7344963677329321E-2</v>
      </c>
      <c r="I82" s="11" t="str">
        <f t="shared" si="58"/>
        <v>Elementary occupations</v>
      </c>
      <c r="J82" s="11">
        <v>26.717383269190897</v>
      </c>
      <c r="K82" s="11">
        <v>26.950542980872591</v>
      </c>
      <c r="L82" s="11">
        <v>0.23315971168169369</v>
      </c>
      <c r="M82" s="11">
        <v>12.913124063829718</v>
      </c>
      <c r="N82" s="11">
        <v>13.146283775511412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0.8439996818847818</v>
      </c>
      <c r="C83" s="11">
        <v>2.0283230571107502</v>
      </c>
      <c r="D83" s="11">
        <f t="shared" ref="D83:D84" si="61">C83-B83</f>
        <v>1.1843233752259685</v>
      </c>
      <c r="E83" s="11">
        <v>0.72526208999901476</v>
      </c>
      <c r="F83" s="11">
        <f t="shared" ref="F83:F84" si="62">SUM(D83:E83)</f>
        <v>1.9095854652249833</v>
      </c>
      <c r="G83" s="200">
        <f t="shared" si="52"/>
        <v>4.2213931436994034E-2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6.3267000295026118E-2</v>
      </c>
      <c r="C84" s="11">
        <v>0.12292815394983689</v>
      </c>
      <c r="D84" s="11">
        <f t="shared" si="61"/>
        <v>5.966115365481077E-2</v>
      </c>
      <c r="E84" s="11">
        <v>4.5609678010419312E-2</v>
      </c>
      <c r="F84" s="11">
        <f t="shared" si="62"/>
        <v>0.10527083166523007</v>
      </c>
      <c r="G84" s="200">
        <f t="shared" si="52"/>
        <v>3.6852966621673922E-2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3.3196793052355744</v>
      </c>
      <c r="C85" s="11">
        <v>7.2948679994950663</v>
      </c>
      <c r="D85" s="11">
        <f t="shared" si="50"/>
        <v>3.9751886942594918</v>
      </c>
      <c r="E85" s="11">
        <v>2.3066275995903616</v>
      </c>
      <c r="F85" s="11">
        <f t="shared" si="51"/>
        <v>6.2818162938498538</v>
      </c>
      <c r="G85" s="200">
        <f t="shared" si="52"/>
        <v>3.5798201243069094E-2</v>
      </c>
      <c r="I85" s="11" t="str">
        <f>I74</f>
        <v>Managers, directors and senior officials</v>
      </c>
      <c r="J85" s="11">
        <f t="array" ref="J85:J93">MMULT(aggregation!$B$13:$AA$21,B210:B235)</f>
        <v>26.161580575923924</v>
      </c>
      <c r="K85" s="11">
        <f t="array" ref="K85:K93">MMULT(aggregation!$B$13:$AA$21,C210:C235)</f>
        <v>24.69443783723186</v>
      </c>
      <c r="L85" s="11">
        <f t="array" ref="L85:L93">MMULT(aggregation!$B$13:$AA$21,D210:D235)</f>
        <v>-1.467142738692063</v>
      </c>
      <c r="M85" s="11">
        <f t="array" ref="M85:M93">MMULT(aggregation!$B$13:$AA$21,E210:E235)</f>
        <v>13.783556317757931</v>
      </c>
      <c r="N85" s="11">
        <f t="array" ref="N85:N93">MMULT(aggregation!$B$13:$AA$21,F210:F235)</f>
        <v>12.31641357906587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1.4188356844920873</v>
      </c>
      <c r="C86" s="11">
        <v>4.3343957125795365</v>
      </c>
      <c r="D86" s="11">
        <f t="shared" si="50"/>
        <v>2.915560028087449</v>
      </c>
      <c r="E86" s="11">
        <v>1.3401698076409403</v>
      </c>
      <c r="F86" s="11">
        <f t="shared" si="51"/>
        <v>4.2557298357283893</v>
      </c>
      <c r="G86" s="200">
        <f t="shared" si="52"/>
        <v>4.5333088291711565E-2</v>
      </c>
      <c r="I86" s="11" t="str">
        <f>I75</f>
        <v>Professional occupations</v>
      </c>
      <c r="J86" s="11">
        <v>28.945276299624105</v>
      </c>
      <c r="K86" s="11">
        <v>25.612414712954099</v>
      </c>
      <c r="L86" s="11">
        <v>-3.3328615866700075</v>
      </c>
      <c r="M86" s="11">
        <v>12.335854755099941</v>
      </c>
      <c r="N86" s="11">
        <v>9.0029931684299349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0.61234413502535134</v>
      </c>
      <c r="C87" s="11">
        <v>2.0710481902577857</v>
      </c>
      <c r="D87" s="11">
        <f t="shared" ref="D87:D88" si="63">C87-B87</f>
        <v>1.4587040552324344</v>
      </c>
      <c r="E87" s="11">
        <v>0.62069793473258639</v>
      </c>
      <c r="F87" s="11">
        <f t="shared" ref="F87:F88" si="64">SUM(D87:E87)</f>
        <v>2.0794019899650209</v>
      </c>
      <c r="G87" s="200">
        <f t="shared" si="52"/>
        <v>4.776886445215256E-2</v>
      </c>
      <c r="I87" s="11" t="str">
        <f>I76</f>
        <v>Associate professional occupations</v>
      </c>
      <c r="J87" s="11">
        <v>31.551634967562812</v>
      </c>
      <c r="K87" s="11">
        <v>25.406498810646085</v>
      </c>
      <c r="L87" s="11">
        <v>-6.1451361569167284</v>
      </c>
      <c r="M87" s="11">
        <v>11.84857469236133</v>
      </c>
      <c r="N87" s="11">
        <v>5.7034385354446018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0.89802080288570663</v>
      </c>
      <c r="C88" s="11">
        <v>2.6261325494246806</v>
      </c>
      <c r="D88" s="11">
        <f t="shared" si="63"/>
        <v>1.7281117465389739</v>
      </c>
      <c r="E88" s="11">
        <v>1.0335430223737825</v>
      </c>
      <c r="F88" s="11">
        <f t="shared" si="64"/>
        <v>2.7616547689127566</v>
      </c>
      <c r="G88" s="200">
        <f t="shared" si="52"/>
        <v>5.2385472726463878E-2</v>
      </c>
      <c r="I88" s="11" t="str">
        <f>I77</f>
        <v>Administrative and secretarial occupations</v>
      </c>
      <c r="J88" s="11">
        <v>48.844266403353245</v>
      </c>
      <c r="K88" s="11">
        <v>29.780814903291422</v>
      </c>
      <c r="L88" s="11">
        <v>-19.06345150006182</v>
      </c>
      <c r="M88" s="11">
        <v>18.129277437353185</v>
      </c>
      <c r="N88" s="11">
        <v>-0.9341740627086339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0.27428922711810605</v>
      </c>
      <c r="C89" s="11">
        <v>0.73013395295240635</v>
      </c>
      <c r="D89" s="11">
        <f t="shared" si="50"/>
        <v>0.4558447258343003</v>
      </c>
      <c r="E89" s="11">
        <v>0.25389017032688066</v>
      </c>
      <c r="F89" s="11">
        <f t="shared" si="51"/>
        <v>0.70973489616118091</v>
      </c>
      <c r="G89" s="200">
        <f t="shared" si="52"/>
        <v>4.4651696130543206E-2</v>
      </c>
      <c r="I89" s="11" t="str">
        <f t="shared" ref="I89:I93" si="65">I78</f>
        <v>Skilled trades occupations</v>
      </c>
      <c r="J89" s="11">
        <v>44.006588024569773</v>
      </c>
      <c r="K89" s="11">
        <v>42.528852009964147</v>
      </c>
      <c r="L89" s="11">
        <v>-1.4777360146056169</v>
      </c>
      <c r="M89" s="11">
        <v>19.299393045042912</v>
      </c>
      <c r="N89" s="11">
        <v>17.821657030437294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3.0588620549301604</v>
      </c>
      <c r="C90" s="11">
        <v>9.438317231189405</v>
      </c>
      <c r="D90" s="11">
        <f t="shared" ref="D90" si="66">C90-B90</f>
        <v>6.3794551762592446</v>
      </c>
      <c r="E90" s="11">
        <v>3.2602726500945263</v>
      </c>
      <c r="F90" s="11">
        <f t="shared" ref="F90" si="67">SUM(D90:E90)</f>
        <v>9.63972782635377</v>
      </c>
      <c r="G90" s="200">
        <f t="shared" ref="G90:G91" si="68">IF(B90&gt;0,(1+(E90/B90))^(1/($C$6-$B$6))-1,0)</f>
        <v>4.9558172704719183E-2</v>
      </c>
      <c r="I90" s="11" t="str">
        <f t="shared" si="65"/>
        <v>Caring, leisure and other service occupations</v>
      </c>
      <c r="J90" s="11">
        <v>41.241874256077693</v>
      </c>
      <c r="K90" s="11">
        <v>35.485392194382158</v>
      </c>
      <c r="L90" s="11">
        <v>-5.7564820616955323</v>
      </c>
      <c r="M90" s="11">
        <v>20.846248043537667</v>
      </c>
      <c r="N90" s="11">
        <v>15.089765981842135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178.61352669966047</v>
      </c>
      <c r="C91" s="11">
        <f t="shared" ref="C91:F91" si="69">SUM(C65:C90)</f>
        <v>334.59327432697779</v>
      </c>
      <c r="D91" s="11">
        <f t="shared" si="69"/>
        <v>155.97974762731738</v>
      </c>
      <c r="E91" s="11">
        <f t="shared" si="69"/>
        <v>125.18788393234021</v>
      </c>
      <c r="F91" s="11">
        <f t="shared" si="69"/>
        <v>281.16763155965754</v>
      </c>
      <c r="G91" s="200">
        <f t="shared" si="68"/>
        <v>3.604438822644962E-2</v>
      </c>
      <c r="I91" s="11" t="str">
        <f t="shared" si="65"/>
        <v>Sales and customer service occupations</v>
      </c>
      <c r="J91" s="11">
        <v>32.357941258017512</v>
      </c>
      <c r="K91" s="11">
        <v>29.295422123475372</v>
      </c>
      <c r="L91" s="11">
        <v>-3.062519134542141</v>
      </c>
      <c r="M91" s="11">
        <v>15.411942339582847</v>
      </c>
      <c r="N91" s="11">
        <v>12.349423205040708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36.688518148412641</v>
      </c>
      <c r="K92" s="11">
        <v>50.370815028113228</v>
      </c>
      <c r="L92" s="11">
        <v>13.682296879700582</v>
      </c>
      <c r="M92" s="11">
        <v>24.189844647650368</v>
      </c>
      <c r="N92" s="11">
        <v>37.872141527350948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48.251343334055967</v>
      </c>
      <c r="K93" s="11">
        <v>51.920501747222886</v>
      </c>
      <c r="L93" s="11">
        <v>3.6691584131669162</v>
      </c>
      <c r="M93" s="11">
        <v>26.062348677923914</v>
      </c>
      <c r="N93" s="11">
        <v>29.731507091090833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33.126420378029486</v>
      </c>
      <c r="C94" s="11">
        <v>36.955755731511687</v>
      </c>
      <c r="D94" s="11">
        <f>C94-B94</f>
        <v>3.8293353534822003</v>
      </c>
      <c r="E94" s="11">
        <v>19.593348801850986</v>
      </c>
      <c r="F94" s="11">
        <f>SUM(D94:E94)</f>
        <v>23.422684155333187</v>
      </c>
      <c r="G94" s="200">
        <f>IF(B94&gt;0,(1+(E94/B94))^(1/($C$6-$B$6))-1,0)</f>
        <v>3.1462079064044302E-2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10.504726577736948</v>
      </c>
      <c r="C95" s="11">
        <v>17.359625779297705</v>
      </c>
      <c r="D95" s="11">
        <f t="shared" ref="D95:D118" si="72">C95-B95</f>
        <v>6.854899201560757</v>
      </c>
      <c r="E95" s="11">
        <v>9.7059794617862742</v>
      </c>
      <c r="F95" s="11">
        <f t="shared" ref="F95:F118" si="73">SUM(D95:E95)</f>
        <v>16.560878663347033</v>
      </c>
      <c r="G95" s="200">
        <f t="shared" ref="G95:G120" si="74">IF(B95&gt;0,(1+(E95/B95))^(1/($C$6-$B$6))-1,0)</f>
        <v>4.4591406774431519E-2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33.623625585199846</v>
      </c>
      <c r="C96" s="11">
        <v>35.076253619919271</v>
      </c>
      <c r="D96" s="11">
        <f t="shared" si="72"/>
        <v>1.4526280347194245</v>
      </c>
      <c r="E96" s="11">
        <v>13.489684384308202</v>
      </c>
      <c r="F96" s="11">
        <f t="shared" si="73"/>
        <v>14.942312419027626</v>
      </c>
      <c r="G96" s="200">
        <f t="shared" si="74"/>
        <v>2.2743210393025848E-2</v>
      </c>
      <c r="I96" s="11" t="str">
        <f>I85</f>
        <v>Managers, directors and senior officials</v>
      </c>
      <c r="J96" s="11">
        <f t="array" ref="J96:J104">MMULT(aggregation!$B$13:$AA$21,B239:B264)</f>
        <v>18.640623881368061</v>
      </c>
      <c r="K96" s="11">
        <f t="array" ref="K96:K104">MMULT(aggregation!$B$13:$AA$21,C239:C264)</f>
        <v>12.156996344549439</v>
      </c>
      <c r="L96" s="11">
        <f t="array" ref="L96:L104">MMULT(aggregation!$B$13:$AA$21,D239:D264)</f>
        <v>-6.4836275368186209</v>
      </c>
      <c r="M96" s="11">
        <f t="array" ref="M96:M104">MMULT(aggregation!$B$13:$AA$21,E239:E264)</f>
        <v>7.1605604257374207</v>
      </c>
      <c r="N96" s="11">
        <f t="array" ref="N96:N104">MMULT(aggregation!$B$13:$AA$21,F239:F264)</f>
        <v>0.67693288891880021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31.442684875957738</v>
      </c>
      <c r="C97" s="11">
        <v>36.723796471770072</v>
      </c>
      <c r="D97" s="11">
        <f t="shared" si="72"/>
        <v>5.2811115958123338</v>
      </c>
      <c r="E97" s="11">
        <v>20.492555548054476</v>
      </c>
      <c r="F97" s="11">
        <f t="shared" si="73"/>
        <v>25.77366714386681</v>
      </c>
      <c r="G97" s="200">
        <f t="shared" si="74"/>
        <v>3.402133949638797E-2</v>
      </c>
      <c r="I97" s="11" t="str">
        <f>I86</f>
        <v>Professional occupations</v>
      </c>
      <c r="J97" s="11">
        <v>16.892816033734448</v>
      </c>
      <c r="K97" s="11">
        <v>9.4722729305265823</v>
      </c>
      <c r="L97" s="11">
        <v>-7.4205431032078666</v>
      </c>
      <c r="M97" s="11">
        <v>5.0600896265598436</v>
      </c>
      <c r="N97" s="11">
        <v>-2.360453476648023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19.938357768745686</v>
      </c>
      <c r="C98" s="11">
        <v>12.459913217313979</v>
      </c>
      <c r="D98" s="11">
        <f t="shared" ref="D98" si="75">C98-B98</f>
        <v>-7.4784445514317071</v>
      </c>
      <c r="E98" s="11">
        <v>8.5536792160236139</v>
      </c>
      <c r="F98" s="11">
        <f t="shared" ref="F98" si="76">SUM(D98:E98)</f>
        <v>1.0752346645919069</v>
      </c>
      <c r="G98" s="200">
        <f t="shared" si="74"/>
        <v>2.4084063093365415E-2</v>
      </c>
      <c r="I98" s="11" t="str">
        <f>I87</f>
        <v>Associate professional occupations</v>
      </c>
      <c r="J98" s="11">
        <v>19.048966319342107</v>
      </c>
      <c r="K98" s="11">
        <v>9.6781503025117814</v>
      </c>
      <c r="L98" s="11">
        <v>-9.3708160168303252</v>
      </c>
      <c r="M98" s="11">
        <v>5.0405018486780513</v>
      </c>
      <c r="N98" s="11">
        <v>-4.3303141681522739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39.874606140524143</v>
      </c>
      <c r="C99" s="11">
        <v>46.829845044040034</v>
      </c>
      <c r="D99" s="11">
        <f t="shared" si="72"/>
        <v>6.955238903515891</v>
      </c>
      <c r="E99" s="11">
        <v>23.076105039998481</v>
      </c>
      <c r="F99" s="11">
        <f t="shared" si="73"/>
        <v>30.031343943514372</v>
      </c>
      <c r="G99" s="200">
        <f t="shared" si="74"/>
        <v>3.0908884160392169E-2</v>
      </c>
      <c r="I99" s="11" t="str">
        <f>I88</f>
        <v>Administrative and secretarial occupations</v>
      </c>
      <c r="J99" s="11">
        <v>24.420159262223184</v>
      </c>
      <c r="K99" s="11">
        <v>5.4633307203721762</v>
      </c>
      <c r="L99" s="11">
        <v>-18.956828541851007</v>
      </c>
      <c r="M99" s="11">
        <v>5.4947515310219117</v>
      </c>
      <c r="N99" s="11">
        <v>-13.462077010829097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8.3807422250438375</v>
      </c>
      <c r="C100" s="11">
        <v>8.373471332470185</v>
      </c>
      <c r="D100" s="11">
        <f t="shared" si="72"/>
        <v>-7.2708925736524321E-3</v>
      </c>
      <c r="E100" s="11">
        <v>3.4994426405616252</v>
      </c>
      <c r="F100" s="11">
        <f t="shared" si="73"/>
        <v>3.4921717479879728</v>
      </c>
      <c r="G100" s="200">
        <f t="shared" si="74"/>
        <v>2.3535038520380969E-2</v>
      </c>
      <c r="I100" s="11" t="str">
        <f t="shared" ref="I100:I104" si="77">I89</f>
        <v>Skilled trades occupations</v>
      </c>
      <c r="J100" s="11">
        <v>24.577095660340305</v>
      </c>
      <c r="K100" s="11">
        <v>14.725903883405117</v>
      </c>
      <c r="L100" s="11">
        <v>-9.8511917769351882</v>
      </c>
      <c r="M100" s="11">
        <v>7.5732147003653569</v>
      </c>
      <c r="N100" s="11">
        <v>-2.2779770765698304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11.2602279894208</v>
      </c>
      <c r="C101" s="11">
        <v>14.842399128245809</v>
      </c>
      <c r="D101" s="11">
        <f t="shared" si="72"/>
        <v>3.582171138825009</v>
      </c>
      <c r="E101" s="11">
        <v>8.4639622078969516</v>
      </c>
      <c r="F101" s="11">
        <f t="shared" si="73"/>
        <v>12.046133346721961</v>
      </c>
      <c r="G101" s="200">
        <f t="shared" si="74"/>
        <v>3.8078349111333454E-2</v>
      </c>
      <c r="I101" s="11" t="str">
        <f t="shared" si="77"/>
        <v>Caring, leisure and other service occupations</v>
      </c>
      <c r="J101" s="11">
        <v>10.711731735767859</v>
      </c>
      <c r="K101" s="11">
        <v>6.056438350948059</v>
      </c>
      <c r="L101" s="11">
        <v>-4.6552933848198013</v>
      </c>
      <c r="M101" s="11">
        <v>3.1088344750431265</v>
      </c>
      <c r="N101" s="11">
        <v>-1.546458909776675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4.5145809222534092</v>
      </c>
      <c r="C102" s="11">
        <v>8.6080486644913172</v>
      </c>
      <c r="D102" s="11">
        <f t="shared" si="72"/>
        <v>4.093467742237908</v>
      </c>
      <c r="E102" s="11">
        <v>2.8403964102654191</v>
      </c>
      <c r="F102" s="11">
        <f t="shared" si="73"/>
        <v>6.9338641525033271</v>
      </c>
      <c r="G102" s="200">
        <f t="shared" si="74"/>
        <v>3.3072798522820968E-2</v>
      </c>
      <c r="I102" s="11" t="str">
        <f t="shared" si="77"/>
        <v>Sales and customer service occupations</v>
      </c>
      <c r="J102" s="11">
        <v>19.315878028238782</v>
      </c>
      <c r="K102" s="11">
        <v>8.6646339389762179</v>
      </c>
      <c r="L102" s="11">
        <v>-10.651244089262562</v>
      </c>
      <c r="M102" s="11">
        <v>4.9981803071428015</v>
      </c>
      <c r="N102" s="11">
        <v>-5.6530637821197613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10.876527140591438</v>
      </c>
      <c r="C103" s="11">
        <v>11.447171892183301</v>
      </c>
      <c r="D103" s="11">
        <f t="shared" ref="D103:D104" si="78">C103-B103</f>
        <v>0.57064475159186223</v>
      </c>
      <c r="E103" s="11">
        <v>5.2705549161970229</v>
      </c>
      <c r="F103" s="11">
        <f t="shared" ref="F103:F104" si="79">SUM(D103:E103)</f>
        <v>5.8411996677888851</v>
      </c>
      <c r="G103" s="200">
        <f t="shared" si="74"/>
        <v>2.6692178770713948E-2</v>
      </c>
      <c r="I103" s="11" t="str">
        <f t="shared" si="77"/>
        <v>Process, plant and machine operatives</v>
      </c>
      <c r="J103" s="11">
        <v>29.871127378450687</v>
      </c>
      <c r="K103" s="11">
        <v>19.347189245161474</v>
      </c>
      <c r="L103" s="11">
        <v>-10.523938133289215</v>
      </c>
      <c r="M103" s="11">
        <v>11.231478112227819</v>
      </c>
      <c r="N103" s="11">
        <v>0.70753997893860276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27.929287767721799</v>
      </c>
      <c r="C104" s="11">
        <v>28.133774012397687</v>
      </c>
      <c r="D104" s="11">
        <f t="shared" si="78"/>
        <v>0.20448624467588772</v>
      </c>
      <c r="E104" s="11">
        <v>14.101309677110157</v>
      </c>
      <c r="F104" s="11">
        <f t="shared" si="79"/>
        <v>14.305795921786045</v>
      </c>
      <c r="G104" s="200">
        <f t="shared" si="74"/>
        <v>2.7622757537933085E-2</v>
      </c>
      <c r="I104" s="11" t="str">
        <f t="shared" si="77"/>
        <v>Elementary occupations</v>
      </c>
      <c r="J104" s="11">
        <v>44.268052531507109</v>
      </c>
      <c r="K104" s="11">
        <v>27.792055748674088</v>
      </c>
      <c r="L104" s="11">
        <v>-16.475996782833022</v>
      </c>
      <c r="M104" s="11">
        <v>14.993859567422787</v>
      </c>
      <c r="N104" s="11">
        <v>-1.4821372154102348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35.246238907934256</v>
      </c>
      <c r="C105" s="11">
        <v>41.079099397964541</v>
      </c>
      <c r="D105" s="11">
        <f t="shared" si="72"/>
        <v>5.832860490030285</v>
      </c>
      <c r="E105" s="11">
        <v>21.125140287095135</v>
      </c>
      <c r="F105" s="11">
        <f t="shared" si="73"/>
        <v>26.95800077712542</v>
      </c>
      <c r="G105" s="200">
        <f t="shared" si="74"/>
        <v>3.1802063277143189E-2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5.3132220281541525</v>
      </c>
      <c r="C106" s="11">
        <v>9.6038543805453163</v>
      </c>
      <c r="D106" s="11">
        <f t="shared" si="72"/>
        <v>4.2906323523911638</v>
      </c>
      <c r="E106" s="11">
        <v>4.9830922719525299</v>
      </c>
      <c r="F106" s="11">
        <f t="shared" si="73"/>
        <v>9.2737246243436928</v>
      </c>
      <c r="G106" s="200">
        <f t="shared" si="74"/>
        <v>4.5092958891281176E-2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1.3526137959171496</v>
      </c>
      <c r="C107" s="11">
        <v>2.1164457898130058</v>
      </c>
      <c r="D107" s="11">
        <f t="shared" si="72"/>
        <v>0.76383199389585621</v>
      </c>
      <c r="E107" s="11">
        <v>1.1612447269718784</v>
      </c>
      <c r="F107" s="11">
        <f t="shared" si="73"/>
        <v>1.9250767208677346</v>
      </c>
      <c r="G107" s="200">
        <f t="shared" si="74"/>
        <v>4.2184159710656255E-2</v>
      </c>
      <c r="I107" s="11" t="str">
        <f>I96</f>
        <v>Managers, directors and senior officials</v>
      </c>
      <c r="J107" s="11">
        <f t="array" ref="J107:J115">MMULT(aggregation!$B$13:$AA$21,B268:B293)</f>
        <v>6.5413372983824551</v>
      </c>
      <c r="K107" s="11">
        <f t="array" ref="K107:K115">MMULT(aggregation!$B$13:$AA$21,C268:C293)</f>
        <v>3.5436236000118781</v>
      </c>
      <c r="L107" s="11">
        <f t="array" ref="L107:L115">MMULT(aggregation!$B$13:$AA$21,D268:D293)</f>
        <v>-2.9977136983705774</v>
      </c>
      <c r="M107" s="11">
        <f t="array" ref="M107:M115">MMULT(aggregation!$B$13:$AA$21,E268:E293)</f>
        <v>1.650175546689336</v>
      </c>
      <c r="N107" s="11">
        <f t="array" ref="N107:N115">MMULT(aggregation!$B$13:$AA$21,F268:F293)</f>
        <v>-1.3475381516812415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3.155665052479629</v>
      </c>
      <c r="C108" s="11">
        <v>4.9031265912253312</v>
      </c>
      <c r="D108" s="11">
        <f t="shared" si="72"/>
        <v>1.7474615387457022</v>
      </c>
      <c r="E108" s="11">
        <v>2.0483114007293723</v>
      </c>
      <c r="F108" s="11">
        <f t="shared" si="73"/>
        <v>3.7957729394750745</v>
      </c>
      <c r="G108" s="200">
        <f t="shared" si="74"/>
        <v>3.3910537202390012E-2</v>
      </c>
      <c r="I108" s="11" t="str">
        <f>I97</f>
        <v>Professional occupations</v>
      </c>
      <c r="J108" s="11">
        <v>6.3030882996121145</v>
      </c>
      <c r="K108" s="11">
        <v>4.2391217953741087</v>
      </c>
      <c r="L108" s="11">
        <v>-2.0639665042380062</v>
      </c>
      <c r="M108" s="11">
        <v>1.8316987598905847</v>
      </c>
      <c r="N108" s="11">
        <v>-0.2322677443474214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1.5440611010165846</v>
      </c>
      <c r="C109" s="11">
        <v>2.23199947698579</v>
      </c>
      <c r="D109" s="11">
        <f t="shared" ref="D109" si="80">C109-B109</f>
        <v>0.68793837596920548</v>
      </c>
      <c r="E109" s="11">
        <v>0.99365763362991444</v>
      </c>
      <c r="F109" s="11">
        <f t="shared" ref="F109" si="81">SUM(D109:E109)</f>
        <v>1.68159600959912</v>
      </c>
      <c r="G109" s="200">
        <f t="shared" si="74"/>
        <v>3.3677985084303419E-2</v>
      </c>
      <c r="I109" s="11" t="str">
        <f>I98</f>
        <v>Associate professional occupations</v>
      </c>
      <c r="J109" s="11">
        <v>6.7488679880433633</v>
      </c>
      <c r="K109" s="11">
        <v>4.3791141858028793</v>
      </c>
      <c r="L109" s="11">
        <v>-2.3697538022404836</v>
      </c>
      <c r="M109" s="11">
        <v>1.6730144860016323</v>
      </c>
      <c r="N109" s="11">
        <v>-0.69673931623885121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2.2472658801534471</v>
      </c>
      <c r="C110" s="11">
        <v>3.4446050366562915</v>
      </c>
      <c r="D110" s="11">
        <f t="shared" si="72"/>
        <v>1.1973391565028444</v>
      </c>
      <c r="E110" s="11">
        <v>1.6509407190693322</v>
      </c>
      <c r="F110" s="11">
        <f t="shared" si="73"/>
        <v>2.8482798755721763</v>
      </c>
      <c r="G110" s="200">
        <f t="shared" si="74"/>
        <v>3.7402665710896343E-2</v>
      </c>
      <c r="I110" s="11" t="str">
        <f>I99</f>
        <v>Administrative and secretarial occupations</v>
      </c>
      <c r="J110" s="11">
        <v>10.431685225834817</v>
      </c>
      <c r="K110" s="11">
        <v>5.9058797999442278</v>
      </c>
      <c r="L110" s="11">
        <v>-4.5258054258905904</v>
      </c>
      <c r="M110" s="11">
        <v>2.643578414345388</v>
      </c>
      <c r="N110" s="11">
        <v>-1.8822270115452022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17.524055032109832</v>
      </c>
      <c r="C111" s="11">
        <v>26.998870696267126</v>
      </c>
      <c r="D111" s="11">
        <f>C111-B111</f>
        <v>9.474815664157294</v>
      </c>
      <c r="E111" s="11">
        <v>15.016975436480074</v>
      </c>
      <c r="F111" s="11">
        <f>SUM(D111:E111)</f>
        <v>24.491791100637368</v>
      </c>
      <c r="G111" s="200">
        <f t="shared" si="74"/>
        <v>4.2124916107421084E-2</v>
      </c>
      <c r="I111" s="11" t="str">
        <f t="shared" ref="I111:I115" si="82">I100</f>
        <v>Skilled trades occupations</v>
      </c>
      <c r="J111" s="11">
        <v>16.104448861597028</v>
      </c>
      <c r="K111" s="11">
        <v>4.7013826455165733</v>
      </c>
      <c r="L111" s="11">
        <v>-11.403066216080456</v>
      </c>
      <c r="M111" s="11">
        <v>2.862492615288649</v>
      </c>
      <c r="N111" s="11">
        <v>-8.5405736007918058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3.4076579880336699</v>
      </c>
      <c r="C112" s="11">
        <v>6.0138341845119765</v>
      </c>
      <c r="D112" s="11">
        <f t="shared" ref="D112:D113" si="83">C112-B112</f>
        <v>2.6061761964783066</v>
      </c>
      <c r="E112" s="11">
        <v>2.947151106862254</v>
      </c>
      <c r="F112" s="11">
        <f t="shared" ref="F112:F113" si="84">SUM(D112:E112)</f>
        <v>5.553327303340561</v>
      </c>
      <c r="G112" s="200">
        <f t="shared" si="74"/>
        <v>4.2420876931573925E-2</v>
      </c>
      <c r="I112" s="11" t="str">
        <f t="shared" si="82"/>
        <v>Caring, leisure and other service occupations</v>
      </c>
      <c r="J112" s="11">
        <v>4.7208832832929426</v>
      </c>
      <c r="K112" s="11">
        <v>2.2751947283450233</v>
      </c>
      <c r="L112" s="11">
        <v>-2.4456885549479193</v>
      </c>
      <c r="M112" s="11">
        <v>0.96387857689559775</v>
      </c>
      <c r="N112" s="11">
        <v>-1.4818099780523215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0.28353016565713413</v>
      </c>
      <c r="C113" s="11">
        <v>0.41844605971869908</v>
      </c>
      <c r="D113" s="11">
        <f t="shared" si="83"/>
        <v>0.13491589406156496</v>
      </c>
      <c r="E113" s="11">
        <v>0.23510404243206268</v>
      </c>
      <c r="F113" s="11">
        <f t="shared" si="84"/>
        <v>0.37001993649362763</v>
      </c>
      <c r="G113" s="200">
        <f t="shared" si="74"/>
        <v>4.1080053678922868E-2</v>
      </c>
      <c r="I113" s="11" t="str">
        <f t="shared" si="82"/>
        <v>Sales and customer service occupations</v>
      </c>
      <c r="J113" s="11">
        <v>11.217062897851136</v>
      </c>
      <c r="K113" s="11">
        <v>4.444600990856042</v>
      </c>
      <c r="L113" s="11">
        <v>-6.7724619069950922</v>
      </c>
      <c r="M113" s="11">
        <v>1.9295138829351342</v>
      </c>
      <c r="N113" s="11">
        <v>-4.8429480240599583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13.014098095661719</v>
      </c>
      <c r="C114" s="11">
        <v>18.123620399212374</v>
      </c>
      <c r="D114" s="11">
        <f t="shared" si="72"/>
        <v>5.109522303550655</v>
      </c>
      <c r="E114" s="11">
        <v>8.1326854282313885</v>
      </c>
      <c r="F114" s="11">
        <f t="shared" si="73"/>
        <v>13.242207731782043</v>
      </c>
      <c r="G114" s="200">
        <f t="shared" si="74"/>
        <v>3.2893036588664604E-2</v>
      </c>
      <c r="I114" s="11" t="str">
        <f t="shared" si="82"/>
        <v>Process, plant and machine operatives</v>
      </c>
      <c r="J114" s="11">
        <v>19.443893365221722</v>
      </c>
      <c r="K114" s="11">
        <v>4.9536177421764194</v>
      </c>
      <c r="L114" s="11">
        <v>-14.490275623045303</v>
      </c>
      <c r="M114" s="11">
        <v>3.6376469921563919</v>
      </c>
      <c r="N114" s="11">
        <v>-10.852628630888912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5.6968076306904631</v>
      </c>
      <c r="C115" s="11">
        <v>10.729007826212932</v>
      </c>
      <c r="D115" s="11">
        <f t="shared" si="72"/>
        <v>5.0322001955224689</v>
      </c>
      <c r="E115" s="11">
        <v>4.4726308216276962</v>
      </c>
      <c r="F115" s="11">
        <f t="shared" si="73"/>
        <v>9.5048310171501651</v>
      </c>
      <c r="G115" s="200">
        <f t="shared" si="74"/>
        <v>3.9387990523299665E-2</v>
      </c>
      <c r="I115" s="11" t="str">
        <f t="shared" si="82"/>
        <v>Elementary occupations</v>
      </c>
      <c r="J115" s="11">
        <v>27.249356074159678</v>
      </c>
      <c r="K115" s="11">
        <v>9.4687610670669855</v>
      </c>
      <c r="L115" s="11">
        <v>-17.780595007092693</v>
      </c>
      <c r="M115" s="11">
        <v>4.7506817537053712</v>
      </c>
      <c r="N115" s="11">
        <v>-13.029913253387322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1.7705156175650012</v>
      </c>
      <c r="C116" s="11">
        <v>5.0835447884611504</v>
      </c>
      <c r="D116" s="11">
        <f t="shared" ref="D116:D117" si="85">C116-B116</f>
        <v>3.313029170896149</v>
      </c>
      <c r="E116" s="11">
        <v>1.9177683427495564</v>
      </c>
      <c r="F116" s="11">
        <f t="shared" ref="F116:F117" si="86">SUM(D116:E116)</f>
        <v>5.2307975136457054</v>
      </c>
      <c r="G116" s="200">
        <f t="shared" si="74"/>
        <v>5.0142671260972049E-2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3.224153800661643</v>
      </c>
      <c r="C117" s="11">
        <v>6.3163336305396642</v>
      </c>
      <c r="D117" s="11">
        <f t="shared" si="85"/>
        <v>3.0921798298780212</v>
      </c>
      <c r="E117" s="11">
        <v>3.1770291559970238</v>
      </c>
      <c r="F117" s="11">
        <f t="shared" si="86"/>
        <v>6.2692089858750446</v>
      </c>
      <c r="G117" s="200">
        <f t="shared" si="74"/>
        <v>4.6782128256828592E-2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0.92284339343204591</v>
      </c>
      <c r="C118" s="11">
        <v>1.1598936397855866</v>
      </c>
      <c r="D118" s="11">
        <f t="shared" si="72"/>
        <v>0.23705024635354066</v>
      </c>
      <c r="E118" s="11">
        <v>0.64376731520979535</v>
      </c>
      <c r="F118" s="11">
        <f t="shared" si="73"/>
        <v>0.88081756156333602</v>
      </c>
      <c r="G118" s="200">
        <f t="shared" si="74"/>
        <v>3.5910429522891363E-2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10.58744212358569</v>
      </c>
      <c r="C119" s="11">
        <v>17.679627705810624</v>
      </c>
      <c r="D119" s="11">
        <f t="shared" ref="D119" si="87">C119-B119</f>
        <v>7.0921855822249338</v>
      </c>
      <c r="E119" s="11">
        <v>9.4096432576788427</v>
      </c>
      <c r="F119" s="11">
        <f t="shared" ref="F119" si="88">SUM(D119:E119)</f>
        <v>16.501828839903776</v>
      </c>
      <c r="G119" s="200">
        <f t="shared" si="74"/>
        <v>4.3306012286943529E-2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336.76195798427761</v>
      </c>
      <c r="C120" s="11">
        <f t="shared" ref="C120:F120" si="89">SUM(C94:C119)</f>
        <v>412.71236449735136</v>
      </c>
      <c r="D120" s="11">
        <f t="shared" si="89"/>
        <v>75.950406513073901</v>
      </c>
      <c r="E120" s="11">
        <f t="shared" si="89"/>
        <v>207.00216025077006</v>
      </c>
      <c r="F120" s="11">
        <f t="shared" si="89"/>
        <v>282.95256676384395</v>
      </c>
      <c r="G120" s="200">
        <f t="shared" si="74"/>
        <v>3.2458255781641743E-2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6.2759172310895845</v>
      </c>
      <c r="C123" s="11">
        <v>6.235172399994517</v>
      </c>
      <c r="D123" s="11">
        <f>C123-B123</f>
        <v>-4.0744831095067546E-2</v>
      </c>
      <c r="E123" s="11">
        <v>3.2004900806298675</v>
      </c>
      <c r="F123" s="11">
        <f>SUM(D123:E123)</f>
        <v>3.1597452495348</v>
      </c>
      <c r="G123" s="200">
        <f>IF(B123&gt;0,(1+(E123/B123))^(1/($C$6-$B$6))-1,0)</f>
        <v>2.7853220082059815E-2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3.0167336841112085</v>
      </c>
      <c r="C124" s="11">
        <v>4.6293362602959283</v>
      </c>
      <c r="D124" s="11">
        <f t="shared" ref="D124:D139" si="92">C124-B124</f>
        <v>1.6126025761847198</v>
      </c>
      <c r="E124" s="11">
        <v>2.5673372526294238</v>
      </c>
      <c r="F124" s="11">
        <f t="shared" ref="F124:F131" si="93">SUM(D124:E124)</f>
        <v>4.1799398288141436</v>
      </c>
      <c r="G124" s="200">
        <f t="shared" ref="G124:G147" si="94">IF(B124&gt;0,(1+(E124/B124))^(1/($C$6-$B$6))-1,0)</f>
        <v>4.1903739933571549E-2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3.4367264789327594</v>
      </c>
      <c r="C125" s="11">
        <v>3.6629063995072766</v>
      </c>
      <c r="D125" s="11">
        <f t="shared" si="92"/>
        <v>0.22617992057451719</v>
      </c>
      <c r="E125" s="11">
        <v>1.3311405456866738</v>
      </c>
      <c r="F125" s="11">
        <f t="shared" si="93"/>
        <v>1.557320466261191</v>
      </c>
      <c r="G125" s="200">
        <f t="shared" si="94"/>
        <v>2.2065222725304645E-2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10.588196997871915</v>
      </c>
      <c r="C126" s="11">
        <v>2.3924917555715206</v>
      </c>
      <c r="D126" s="11">
        <f t="shared" si="92"/>
        <v>-8.1957052423003951</v>
      </c>
      <c r="E126" s="11">
        <v>2.1631858754164388</v>
      </c>
      <c r="F126" s="11">
        <f t="shared" si="93"/>
        <v>-6.0325193668839567</v>
      </c>
      <c r="G126" s="200">
        <f t="shared" si="94"/>
        <v>1.2470437890929498E-2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1.5105890574123688</v>
      </c>
      <c r="C127" s="11">
        <v>0.92311078041750039</v>
      </c>
      <c r="D127" s="11">
        <f t="shared" si="92"/>
        <v>-0.58747827699486843</v>
      </c>
      <c r="E127" s="11">
        <v>0.29130224867044952</v>
      </c>
      <c r="F127" s="11">
        <f t="shared" si="93"/>
        <v>-0.29617602832441892</v>
      </c>
      <c r="G127" s="200">
        <f>IF(B127&gt;0,(1+(E127/B127))^(1/($C$6-$B$6))-1,0)</f>
        <v>1.1825181771851545E-2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3.8943407245230737</v>
      </c>
      <c r="C128" s="11">
        <v>3.9770656088378247</v>
      </c>
      <c r="D128" s="11">
        <f t="shared" si="92"/>
        <v>8.2724884314751002E-2</v>
      </c>
      <c r="E128" s="11">
        <v>1.4890892821941217</v>
      </c>
      <c r="F128" s="11">
        <f t="shared" si="93"/>
        <v>1.5718141665088727</v>
      </c>
      <c r="G128" s="200">
        <f t="shared" si="94"/>
        <v>2.1821433980173444E-2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1.6147151552782648</v>
      </c>
      <c r="C129" s="11">
        <v>2.0920309562636445</v>
      </c>
      <c r="D129" s="11">
        <f t="shared" si="92"/>
        <v>0.47731580098537973</v>
      </c>
      <c r="E129" s="11">
        <v>0.80988884280445761</v>
      </c>
      <c r="F129" s="11">
        <f t="shared" si="93"/>
        <v>1.2872046437898375</v>
      </c>
      <c r="G129" s="200">
        <f t="shared" si="94"/>
        <v>2.7471205318298164E-2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5.8530110691208526</v>
      </c>
      <c r="C130" s="11">
        <v>2.7678339900407107</v>
      </c>
      <c r="D130" s="11">
        <f t="shared" si="92"/>
        <v>-3.0851770790801418</v>
      </c>
      <c r="E130" s="11">
        <v>1.7910665211366186</v>
      </c>
      <c r="F130" s="11">
        <f t="shared" si="93"/>
        <v>-1.2941105579435233</v>
      </c>
      <c r="G130" s="200">
        <f t="shared" si="94"/>
        <v>1.7957663168787441E-2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1.2738611125142065</v>
      </c>
      <c r="C131" s="11">
        <v>2.3402174840641439</v>
      </c>
      <c r="D131" s="11">
        <f t="shared" si="92"/>
        <v>1.0663563715499373</v>
      </c>
      <c r="E131" s="11">
        <v>0.68707172768404801</v>
      </c>
      <c r="F131" s="11">
        <f t="shared" si="93"/>
        <v>1.7534280992339855</v>
      </c>
      <c r="G131" s="200">
        <f t="shared" si="94"/>
        <v>2.91753504866894E-2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1.5734153650245437</v>
      </c>
      <c r="C132" s="11">
        <v>2.0340429444746402</v>
      </c>
      <c r="D132" s="11">
        <f t="shared" si="92"/>
        <v>0.46062757945009647</v>
      </c>
      <c r="E132" s="11">
        <v>0.87522459725549373</v>
      </c>
      <c r="F132" s="11">
        <f t="shared" ref="F132:F133" si="95">SUM(D132:E132)</f>
        <v>1.3358521767055902</v>
      </c>
      <c r="G132" s="200">
        <f t="shared" si="94"/>
        <v>2.9924611634750242E-2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7.8218478288516575</v>
      </c>
      <c r="C133" s="11">
        <v>8.3476724569480858</v>
      </c>
      <c r="D133" s="11">
        <f t="shared" si="92"/>
        <v>0.52582462809642827</v>
      </c>
      <c r="E133" s="11">
        <v>3.9019166762887165</v>
      </c>
      <c r="F133" s="11">
        <f t="shared" si="95"/>
        <v>4.4277413043851448</v>
      </c>
      <c r="G133" s="200">
        <f t="shared" si="94"/>
        <v>2.7347057964385746E-2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12.427042526434448</v>
      </c>
      <c r="C134" s="11">
        <v>14.236415251283074</v>
      </c>
      <c r="D134" s="11">
        <f t="shared" si="92"/>
        <v>1.8093727248486253</v>
      </c>
      <c r="E134" s="11">
        <v>7.8266639067895261</v>
      </c>
      <c r="F134" s="11">
        <f t="shared" ref="F134:F137" si="96">SUM(D134:E134)</f>
        <v>9.6360366316381523</v>
      </c>
      <c r="G134" s="200">
        <f t="shared" si="94"/>
        <v>3.310020665629021E-2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2.5223969249703475</v>
      </c>
      <c r="C135" s="11">
        <v>3.3279576364633394</v>
      </c>
      <c r="D135" s="11">
        <f t="shared" si="92"/>
        <v>0.80556071149299191</v>
      </c>
      <c r="E135" s="11">
        <v>1.9212617553416034</v>
      </c>
      <c r="F135" s="11">
        <f t="shared" si="96"/>
        <v>2.7268224668345953</v>
      </c>
      <c r="G135" s="200">
        <f t="shared" si="94"/>
        <v>3.8472860129721509E-2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0.56321980590723963</v>
      </c>
      <c r="C136" s="11">
        <v>0.939469723065951</v>
      </c>
      <c r="D136" s="11">
        <f t="shared" si="92"/>
        <v>0.37624991715871137</v>
      </c>
      <c r="E136" s="11">
        <v>0.53066461623018846</v>
      </c>
      <c r="F136" s="11">
        <f t="shared" si="96"/>
        <v>0.90691453338889982</v>
      </c>
      <c r="G136" s="200">
        <f t="shared" si="94"/>
        <v>4.5248535994460326E-2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1.1376454509204437</v>
      </c>
      <c r="C137" s="11">
        <v>1.4843538720854044</v>
      </c>
      <c r="D137" s="11">
        <f t="shared" si="92"/>
        <v>0.3467084211649607</v>
      </c>
      <c r="E137" s="11">
        <v>0.56003876090044291</v>
      </c>
      <c r="F137" s="11">
        <f t="shared" si="96"/>
        <v>0.90674718206540361</v>
      </c>
      <c r="G137" s="200">
        <f t="shared" si="94"/>
        <v>2.7046243238722179E-2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1.1781318665122398</v>
      </c>
      <c r="C138" s="11">
        <v>1.6535151768126362</v>
      </c>
      <c r="D138" s="11">
        <f t="shared" si="92"/>
        <v>0.47538331030039638</v>
      </c>
      <c r="E138" s="11">
        <v>0.77622239850843888</v>
      </c>
      <c r="F138" s="11">
        <f t="shared" ref="F138" si="97">SUM(D138:E138)</f>
        <v>1.2516057088088353</v>
      </c>
      <c r="G138" s="200">
        <f t="shared" si="94"/>
        <v>3.4317705895636985E-2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0.88538380328434174</v>
      </c>
      <c r="C139" s="11">
        <v>1.1040236084967228</v>
      </c>
      <c r="D139" s="11">
        <f t="shared" si="92"/>
        <v>0.21863980521238102</v>
      </c>
      <c r="E139" s="11">
        <v>0.57888799438613503</v>
      </c>
      <c r="F139" s="11">
        <f t="shared" ref="F139" si="98">SUM(D139:E139)</f>
        <v>0.79752779959851605</v>
      </c>
      <c r="G139" s="200">
        <f t="shared" si="94"/>
        <v>3.4108262924893884E-2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14.332523355186995</v>
      </c>
      <c r="C140" s="11">
        <v>16.495980976984058</v>
      </c>
      <c r="D140" s="11">
        <f>C140-B140</f>
        <v>2.1634576217970629</v>
      </c>
      <c r="E140" s="11">
        <v>9.1648069612142926</v>
      </c>
      <c r="F140" s="11">
        <f>SUM(D140:E140)</f>
        <v>11.328264583011356</v>
      </c>
      <c r="G140" s="200">
        <f t="shared" si="94"/>
        <v>3.350613168540062E-2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2.2437200461485132</v>
      </c>
      <c r="C141" s="11">
        <v>3.5355674249747953</v>
      </c>
      <c r="D141" s="11">
        <f t="shared" ref="D141:D147" si="99">C141-B141</f>
        <v>1.2918473788262821</v>
      </c>
      <c r="E141" s="11">
        <v>1.8095389234156347</v>
      </c>
      <c r="F141" s="11">
        <f t="shared" ref="F141:F142" si="100">SUM(D141:E141)</f>
        <v>3.1013863022419166</v>
      </c>
      <c r="G141" s="200">
        <f t="shared" si="94"/>
        <v>4.021324410246141E-2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8.478150476095192E-2</v>
      </c>
      <c r="C142" s="11">
        <v>0.10616724378654166</v>
      </c>
      <c r="D142" s="11">
        <f t="shared" si="99"/>
        <v>2.1385739025589739E-2</v>
      </c>
      <c r="E142" s="11">
        <v>5.3023413370553871E-2</v>
      </c>
      <c r="F142" s="11">
        <f t="shared" si="100"/>
        <v>7.440915239614361E-2</v>
      </c>
      <c r="G142" s="200">
        <f t="shared" si="94"/>
        <v>3.2914180648511593E-2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4.3374352358944908</v>
      </c>
      <c r="C143" s="11">
        <v>5.5264208486426245</v>
      </c>
      <c r="D143" s="11">
        <f t="shared" si="99"/>
        <v>1.1889856127481337</v>
      </c>
      <c r="E143" s="11">
        <v>2.5483544411615777</v>
      </c>
      <c r="F143" s="11">
        <f t="shared" ref="F143:F144" si="101">SUM(D143:E143)</f>
        <v>3.7373400539097115</v>
      </c>
      <c r="G143" s="200">
        <f t="shared" si="94"/>
        <v>3.1291369556508686E-2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1.6600279895440522</v>
      </c>
      <c r="C144" s="11">
        <v>3.2772947122180662</v>
      </c>
      <c r="D144" s="11">
        <f t="shared" si="99"/>
        <v>1.6172667226740141</v>
      </c>
      <c r="E144" s="11">
        <v>1.3751707052959243</v>
      </c>
      <c r="F144" s="11">
        <f t="shared" si="101"/>
        <v>2.9924374279699384</v>
      </c>
      <c r="G144" s="200">
        <f t="shared" si="94"/>
        <v>4.104966259624887E-2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0.8115124945919151</v>
      </c>
      <c r="C145" s="11">
        <v>1.7021686299395358</v>
      </c>
      <c r="D145" s="11">
        <f t="shared" si="99"/>
        <v>0.89065613534762067</v>
      </c>
      <c r="E145" s="11">
        <v>0.62802396255897952</v>
      </c>
      <c r="F145" s="11">
        <f t="shared" ref="F145:F146" si="102">SUM(D145:E145)</f>
        <v>1.5186800979066002</v>
      </c>
      <c r="G145" s="200">
        <f t="shared" si="94"/>
        <v>3.8951235366971204E-2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1.5029229780550062</v>
      </c>
      <c r="C146" s="11">
        <v>2.5437883287291823</v>
      </c>
      <c r="D146" s="11">
        <f t="shared" si="99"/>
        <v>1.0408653506741761</v>
      </c>
      <c r="E146" s="11">
        <v>1.3241015093711861</v>
      </c>
      <c r="F146" s="11">
        <f t="shared" si="102"/>
        <v>2.3649668600453619</v>
      </c>
      <c r="G146" s="200">
        <f t="shared" si="94"/>
        <v>4.3020528972495864E-2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0.65719181796113846</v>
      </c>
      <c r="C147" s="11">
        <v>0.92077830007867023</v>
      </c>
      <c r="D147" s="11">
        <f t="shared" si="99"/>
        <v>0.26358648211753177</v>
      </c>
      <c r="E147" s="11">
        <v>0.47443243918785583</v>
      </c>
      <c r="F147" s="11">
        <f t="shared" ref="F147" si="103">SUM(D147:E147)</f>
        <v>0.7380189213053876</v>
      </c>
      <c r="G147" s="200">
        <f t="shared" si="94"/>
        <v>3.6893153052415695E-2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5.0259444816555456</v>
      </c>
      <c r="C148" s="11">
        <v>8.6446748017207593</v>
      </c>
      <c r="D148" s="11">
        <f t="shared" ref="D148" si="104">C148-B148</f>
        <v>3.6187303200652137</v>
      </c>
      <c r="E148" s="11">
        <v>4.1698557937956675</v>
      </c>
      <c r="F148" s="11">
        <f t="shared" ref="F148" si="105">SUM(D148:E148)</f>
        <v>7.7885861138608812</v>
      </c>
      <c r="G148" s="200">
        <f t="shared" ref="G148:G149" si="106">IF(B148&gt;0,(1+(E148/B148))^(1/($C$6-$B$6))-1,0)</f>
        <v>4.1097626136575194E-2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96.229234986558083</v>
      </c>
      <c r="C149" s="11">
        <f t="shared" ref="C149:F149" si="107">SUM(C123:C148)</f>
        <v>104.90045757169716</v>
      </c>
      <c r="D149" s="11">
        <f t="shared" si="107"/>
        <v>8.6712225851390468</v>
      </c>
      <c r="E149" s="11">
        <f t="shared" si="107"/>
        <v>52.848761231924321</v>
      </c>
      <c r="F149" s="11">
        <f t="shared" si="107"/>
        <v>61.519983817063363</v>
      </c>
      <c r="G149" s="200">
        <f t="shared" si="106"/>
        <v>2.9612407753431214E-2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9.0812188245311489</v>
      </c>
      <c r="C152" s="11">
        <v>8.7613520021978211</v>
      </c>
      <c r="D152" s="11">
        <f>C152-B152</f>
        <v>-0.31986682233332786</v>
      </c>
      <c r="E152" s="11">
        <v>4.5384381924062289</v>
      </c>
      <c r="F152" s="11">
        <f>SUM(D152:E152)</f>
        <v>4.2185713700729011</v>
      </c>
      <c r="G152" s="200">
        <f>IF(B152&gt;0,(1+(E152/B152))^(1/($C$6-$B$6))-1,0)</f>
        <v>2.7388740918471877E-2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3.3909808026444788</v>
      </c>
      <c r="C153" s="11">
        <v>5.1229196810113686</v>
      </c>
      <c r="D153" s="11">
        <f t="shared" ref="D153:D168" si="110">C153-B153</f>
        <v>1.7319388783668899</v>
      </c>
      <c r="E153" s="11">
        <v>2.7280468180210082</v>
      </c>
      <c r="F153" s="11">
        <f t="shared" ref="F153:F160" si="111">SUM(D153:E153)</f>
        <v>4.4599856963878981</v>
      </c>
      <c r="G153" s="200">
        <f t="shared" ref="G153:G155" si="112">IF(B153&gt;0,(1+(E153/B153))^(1/($C$6-$B$6))-1,0)</f>
        <v>4.0136824412826622E-2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9.5033010672841502</v>
      </c>
      <c r="C154" s="11">
        <v>8.5586529375063591</v>
      </c>
      <c r="D154" s="11">
        <f t="shared" si="110"/>
        <v>-0.94464812977779111</v>
      </c>
      <c r="E154" s="11">
        <v>3.1216769690291013</v>
      </c>
      <c r="F154" s="11">
        <f t="shared" si="111"/>
        <v>2.1770288392513102</v>
      </c>
      <c r="G154" s="200">
        <f t="shared" si="112"/>
        <v>1.9116288314325436E-2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2.104623194626857</v>
      </c>
      <c r="C155" s="11">
        <v>2.3546664893971005</v>
      </c>
      <c r="D155" s="11">
        <f t="shared" si="110"/>
        <v>0.25004329477024356</v>
      </c>
      <c r="E155" s="11">
        <v>1.148900729068083</v>
      </c>
      <c r="F155" s="11">
        <f t="shared" si="111"/>
        <v>1.3989440238383266</v>
      </c>
      <c r="G155" s="200">
        <f t="shared" si="112"/>
        <v>2.9465926493749572E-2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0.73602246394959092</v>
      </c>
      <c r="C156" s="11">
        <v>0.51797899175082318</v>
      </c>
      <c r="D156" s="11">
        <f t="shared" si="110"/>
        <v>-0.21804347219876774</v>
      </c>
      <c r="E156" s="11">
        <v>0.2911478411456222</v>
      </c>
      <c r="F156" s="11">
        <f t="shared" si="111"/>
        <v>7.3104368946854459E-2</v>
      </c>
      <c r="G156" s="200">
        <f>IF(B156&gt;0,(1+(E156/B156))^(1/($C$6-$B$6))-1,0)</f>
        <v>2.2468865347029521E-2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6.2730654999306008</v>
      </c>
      <c r="C157" s="11">
        <v>7.531086321035283</v>
      </c>
      <c r="D157" s="11">
        <f t="shared" si="110"/>
        <v>1.2580208211046822</v>
      </c>
      <c r="E157" s="11">
        <v>3.4145425436166597</v>
      </c>
      <c r="F157" s="11">
        <f t="shared" si="111"/>
        <v>4.6725633647213414</v>
      </c>
      <c r="G157" s="200">
        <f t="shared" ref="G157:G178" si="113">IF(B157&gt;0,(1+(E157/B157))^(1/($C$6-$B$6))-1,0)</f>
        <v>2.9395935478931934E-2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3.4646500070221151</v>
      </c>
      <c r="C158" s="11">
        <v>2.795323881085598</v>
      </c>
      <c r="D158" s="11">
        <f t="shared" si="110"/>
        <v>-0.66932612593651708</v>
      </c>
      <c r="E158" s="11">
        <v>1.082562133578501</v>
      </c>
      <c r="F158" s="11">
        <f t="shared" si="111"/>
        <v>0.41323600764198387</v>
      </c>
      <c r="G158" s="200">
        <f t="shared" si="113"/>
        <v>1.8292135796270204E-2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1.6194295952599462</v>
      </c>
      <c r="C159" s="11">
        <v>1.6931671377385478</v>
      </c>
      <c r="D159" s="11">
        <f t="shared" si="110"/>
        <v>7.3737542478601537E-2</v>
      </c>
      <c r="E159" s="11">
        <v>0.91137162100271596</v>
      </c>
      <c r="F159" s="11">
        <f t="shared" si="111"/>
        <v>0.9851091634813175</v>
      </c>
      <c r="G159" s="200">
        <f t="shared" si="113"/>
        <v>3.0211509533140335E-2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1.0019244578860858</v>
      </c>
      <c r="C160" s="11">
        <v>1.3528522455728862</v>
      </c>
      <c r="D160" s="11">
        <f t="shared" si="110"/>
        <v>0.35092778768680044</v>
      </c>
      <c r="E160" s="11">
        <v>0.462437341501647</v>
      </c>
      <c r="F160" s="11">
        <f t="shared" si="111"/>
        <v>0.81336512918844739</v>
      </c>
      <c r="G160" s="200">
        <f t="shared" si="113"/>
        <v>2.5622549737900124E-2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1.7200680087602935</v>
      </c>
      <c r="C161" s="11">
        <v>1.5160523640113601</v>
      </c>
      <c r="D161" s="11">
        <f t="shared" si="110"/>
        <v>-0.20401564474893341</v>
      </c>
      <c r="E161" s="11">
        <v>0.72177037496347185</v>
      </c>
      <c r="F161" s="11">
        <f t="shared" ref="F161:F162" si="114">SUM(D161:E161)</f>
        <v>0.51775473021453844</v>
      </c>
      <c r="G161" s="200">
        <f t="shared" si="113"/>
        <v>2.363411933990589E-2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6.8815033726123529</v>
      </c>
      <c r="C162" s="11">
        <v>7.1405428329157159</v>
      </c>
      <c r="D162" s="11">
        <f t="shared" si="110"/>
        <v>0.259039460303363</v>
      </c>
      <c r="E162" s="11">
        <v>3.277717633181366</v>
      </c>
      <c r="F162" s="11">
        <f t="shared" si="114"/>
        <v>3.536757093484729</v>
      </c>
      <c r="G162" s="200">
        <f t="shared" si="113"/>
        <v>2.6309790946924094E-2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12.31551860281502</v>
      </c>
      <c r="C163" s="11">
        <v>13.654447885243478</v>
      </c>
      <c r="D163" s="11">
        <f t="shared" si="110"/>
        <v>1.3389292824284578</v>
      </c>
      <c r="E163" s="11">
        <v>7.0247968997518804</v>
      </c>
      <c r="F163" s="11">
        <f t="shared" ref="F163:F166" si="115">SUM(D163:E163)</f>
        <v>8.3637261821803381</v>
      </c>
      <c r="G163" s="200">
        <f t="shared" si="113"/>
        <v>3.0546019102732469E-2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2.015868397127154</v>
      </c>
      <c r="C164" s="11">
        <v>2.4538114602805998</v>
      </c>
      <c r="D164" s="11">
        <f t="shared" si="110"/>
        <v>0.43794306315344578</v>
      </c>
      <c r="E164" s="11">
        <v>1.3532774606296207</v>
      </c>
      <c r="F164" s="11">
        <f t="shared" si="115"/>
        <v>1.7912205237830665</v>
      </c>
      <c r="G164" s="200">
        <f t="shared" si="113"/>
        <v>3.4833570749761789E-2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0.98202136828019526</v>
      </c>
      <c r="C165" s="11">
        <v>1.7442114598588767</v>
      </c>
      <c r="D165" s="11">
        <f t="shared" si="110"/>
        <v>0.76219009157868145</v>
      </c>
      <c r="E165" s="11">
        <v>0.83026621871235606</v>
      </c>
      <c r="F165" s="11">
        <f t="shared" si="115"/>
        <v>1.5924563102910376</v>
      </c>
      <c r="G165" s="200">
        <f t="shared" si="113"/>
        <v>4.1694597638120889E-2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5.339531965664376</v>
      </c>
      <c r="C166" s="11">
        <v>6.2347410201823568</v>
      </c>
      <c r="D166" s="11">
        <f t="shared" si="110"/>
        <v>0.89520905451798072</v>
      </c>
      <c r="E166" s="11">
        <v>2.4976103712514997</v>
      </c>
      <c r="F166" s="11">
        <f t="shared" si="115"/>
        <v>3.3928194257694804</v>
      </c>
      <c r="G166" s="200">
        <f t="shared" si="113"/>
        <v>2.5912456290103192E-2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1.6032768550656149</v>
      </c>
      <c r="C167" s="11">
        <v>2.145147393331492</v>
      </c>
      <c r="D167" s="11">
        <f t="shared" si="110"/>
        <v>0.54187053826587706</v>
      </c>
      <c r="E167" s="11">
        <v>1.0132032787875755</v>
      </c>
      <c r="F167" s="11">
        <f t="shared" ref="F167" si="116">SUM(D167:E167)</f>
        <v>1.5550738170534526</v>
      </c>
      <c r="G167" s="200">
        <f t="shared" si="113"/>
        <v>3.3190952738960222E-2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0.97684652142073292</v>
      </c>
      <c r="C168" s="11">
        <v>1.2488324110242506</v>
      </c>
      <c r="D168" s="11">
        <f t="shared" si="110"/>
        <v>0.27198588960351766</v>
      </c>
      <c r="E168" s="11">
        <v>0.60758306240547866</v>
      </c>
      <c r="F168" s="11">
        <f t="shared" ref="F168" si="117">SUM(D168:E168)</f>
        <v>0.87956895200899632</v>
      </c>
      <c r="G168" s="200">
        <f t="shared" si="113"/>
        <v>3.2768794849577398E-2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7.6976847287203745</v>
      </c>
      <c r="C169" s="11">
        <v>9.3066443547851296</v>
      </c>
      <c r="D169" s="11">
        <f>C169-B169</f>
        <v>1.6089596260647552</v>
      </c>
      <c r="E169" s="11">
        <v>5.1310794120489431</v>
      </c>
      <c r="F169" s="11">
        <f>SUM(D169:E169)</f>
        <v>6.7400390381136983</v>
      </c>
      <c r="G169" s="200">
        <f t="shared" si="113"/>
        <v>3.463773395554326E-2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2.5874718617580172</v>
      </c>
      <c r="C170" s="11">
        <v>4.3837910259399449</v>
      </c>
      <c r="D170" s="11">
        <f t="shared" ref="D170:D176" si="118">C170-B170</f>
        <v>1.7963191641819276</v>
      </c>
      <c r="E170" s="11">
        <v>2.1854360861080182</v>
      </c>
      <c r="F170" s="11">
        <f t="shared" ref="F170:F171" si="119">SUM(D170:E170)</f>
        <v>3.9817552502899458</v>
      </c>
      <c r="G170" s="200">
        <f t="shared" si="113"/>
        <v>4.1662815991337032E-2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7.865379144122947E-2</v>
      </c>
      <c r="C171" s="11">
        <v>7.3790969717834928E-2</v>
      </c>
      <c r="D171" s="11">
        <f t="shared" si="118"/>
        <v>-4.862821723394542E-3</v>
      </c>
      <c r="E171" s="11">
        <v>4.5164981391844369E-2</v>
      </c>
      <c r="F171" s="11">
        <f t="shared" si="119"/>
        <v>4.0302159668449827E-2</v>
      </c>
      <c r="G171" s="200">
        <f t="shared" si="113"/>
        <v>3.0713083541205277E-2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3.5970845853821118</v>
      </c>
      <c r="C172" s="11">
        <v>4.2294842233722578</v>
      </c>
      <c r="D172" s="11">
        <f t="shared" si="118"/>
        <v>0.63239963799014598</v>
      </c>
      <c r="E172" s="11">
        <v>1.7699352046138337</v>
      </c>
      <c r="F172" s="11">
        <f t="shared" ref="F172:F173" si="120">SUM(D172:E172)</f>
        <v>2.4023348426039797</v>
      </c>
      <c r="G172" s="200">
        <f t="shared" si="113"/>
        <v>2.7035612620682103E-2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2.8210549590344045</v>
      </c>
      <c r="C173" s="11">
        <v>4.5541388875180555</v>
      </c>
      <c r="D173" s="11">
        <f t="shared" si="118"/>
        <v>1.733083928483651</v>
      </c>
      <c r="E173" s="11">
        <v>1.8128067186996923</v>
      </c>
      <c r="F173" s="11">
        <f t="shared" si="120"/>
        <v>3.5458906471833433</v>
      </c>
      <c r="G173" s="200">
        <f t="shared" si="113"/>
        <v>3.3638716039061212E-2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1.8090021155623941</v>
      </c>
      <c r="C174" s="11">
        <v>3.6771425151509671</v>
      </c>
      <c r="D174" s="11">
        <f t="shared" si="118"/>
        <v>1.868140399588573</v>
      </c>
      <c r="E174" s="11">
        <v>1.3944195461612729</v>
      </c>
      <c r="F174" s="11">
        <f t="shared" ref="F174:F175" si="121">SUM(D174:E174)</f>
        <v>3.262559945749846</v>
      </c>
      <c r="G174" s="200">
        <f t="shared" si="113"/>
        <v>3.8831242023739998E-2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2.348455133270118</v>
      </c>
      <c r="C175" s="11">
        <v>3.710238631381332</v>
      </c>
      <c r="D175" s="11">
        <f t="shared" si="118"/>
        <v>1.361783498111214</v>
      </c>
      <c r="E175" s="11">
        <v>2.018968658586239</v>
      </c>
      <c r="F175" s="11">
        <f t="shared" si="121"/>
        <v>3.380752156697453</v>
      </c>
      <c r="G175" s="200">
        <f t="shared" si="113"/>
        <v>4.2228323189810402E-2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0.76750832635621813</v>
      </c>
      <c r="C176" s="11">
        <v>0.94920252722383514</v>
      </c>
      <c r="D176" s="11">
        <f t="shared" si="118"/>
        <v>0.18169420086761701</v>
      </c>
      <c r="E176" s="11">
        <v>0.47789619208599654</v>
      </c>
      <c r="F176" s="11">
        <f t="shared" ref="F176" si="122">SUM(D176:E176)</f>
        <v>0.65959039295361355</v>
      </c>
      <c r="G176" s="200">
        <f t="shared" si="113"/>
        <v>3.2797447899782117E-2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4.573129509330192</v>
      </c>
      <c r="C177" s="11">
        <v>7.7446012944606464</v>
      </c>
      <c r="D177" s="11">
        <f t="shared" ref="D177" si="123">C177-B177</f>
        <v>3.1714717851304544</v>
      </c>
      <c r="E177" s="11">
        <v>3.8591817145023146</v>
      </c>
      <c r="F177" s="11">
        <f t="shared" ref="F177" si="124">SUM(D177:E177)</f>
        <v>7.030653499632769</v>
      </c>
      <c r="G177" s="200">
        <f t="shared" si="113"/>
        <v>4.1634946209063273E-2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95.289896015735764</v>
      </c>
      <c r="C178" s="11">
        <f t="shared" ref="C178:F178" si="125">SUM(C152:C177)</f>
        <v>113.4548209436939</v>
      </c>
      <c r="D178" s="11">
        <f t="shared" si="125"/>
        <v>18.164924927958147</v>
      </c>
      <c r="E178" s="11">
        <f t="shared" si="125"/>
        <v>53.720238003250969</v>
      </c>
      <c r="F178" s="11">
        <f t="shared" si="125"/>
        <v>71.885162931209109</v>
      </c>
      <c r="G178" s="200">
        <f t="shared" si="113"/>
        <v>3.0254681913876036E-2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22.391788761949059</v>
      </c>
      <c r="C181" s="11">
        <v>21.696603330132064</v>
      </c>
      <c r="D181" s="11">
        <f>C181-B181</f>
        <v>-0.69518543181699499</v>
      </c>
      <c r="E181" s="11">
        <v>9.3693719471468544</v>
      </c>
      <c r="F181" s="11">
        <f>SUM(D181:E181)</f>
        <v>8.6741865153298594</v>
      </c>
      <c r="G181" s="200">
        <f>IF(B181&gt;0,(1+(E181/B181))^(1/($C$6-$B$6))-1,0)</f>
        <v>2.3576968159467304E-2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8.0363521715870565</v>
      </c>
      <c r="C182" s="11">
        <v>10.255739578577867</v>
      </c>
      <c r="D182" s="11">
        <f t="shared" ref="D182:D197" si="128">C182-B182</f>
        <v>2.2193874069908102</v>
      </c>
      <c r="E182" s="11">
        <v>4.5572766363378809</v>
      </c>
      <c r="F182" s="11">
        <f t="shared" ref="F182:F189" si="129">SUM(D182:E182)</f>
        <v>6.7766640433286911</v>
      </c>
      <c r="G182" s="200">
        <f t="shared" ref="G182:G184" si="130">IF(B182&gt;0,(1+(E182/B182))^(1/($C$6-$B$6))-1,0)</f>
        <v>3.0400660840902427E-2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14.130383987130548</v>
      </c>
      <c r="C183" s="11">
        <v>13.288821545122254</v>
      </c>
      <c r="D183" s="11">
        <f t="shared" si="128"/>
        <v>-0.84156244200829455</v>
      </c>
      <c r="E183" s="11">
        <v>4.0492218792454766</v>
      </c>
      <c r="F183" s="11">
        <f t="shared" si="129"/>
        <v>3.2076594372371821</v>
      </c>
      <c r="G183" s="200">
        <f t="shared" si="130"/>
        <v>1.6940085641377278E-2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8.9627531579236255</v>
      </c>
      <c r="C184" s="11">
        <v>9.5007809269328405</v>
      </c>
      <c r="D184" s="11">
        <f t="shared" si="128"/>
        <v>0.53802776900921501</v>
      </c>
      <c r="E184" s="11">
        <v>5.5003650745177133</v>
      </c>
      <c r="F184" s="11">
        <f t="shared" si="129"/>
        <v>6.0383928435269283</v>
      </c>
      <c r="G184" s="200">
        <f t="shared" si="130"/>
        <v>3.241593721756697E-2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3.1763391956154732</v>
      </c>
      <c r="C185" s="11">
        <v>3.2882849848694984</v>
      </c>
      <c r="D185" s="11">
        <f t="shared" si="128"/>
        <v>0.11194578925402521</v>
      </c>
      <c r="E185" s="11">
        <v>1.4286317357398108</v>
      </c>
      <c r="F185" s="11">
        <f t="shared" si="129"/>
        <v>1.540577524993836</v>
      </c>
      <c r="G185" s="200">
        <f>IF(B185&gt;0,(1+(E185/B185))^(1/($C$6-$B$6))-1,0)</f>
        <v>2.506955415252432E-2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15.32089088991413</v>
      </c>
      <c r="C186" s="11">
        <v>18.313058296282001</v>
      </c>
      <c r="D186" s="11">
        <f t="shared" si="128"/>
        <v>2.9921674063678712</v>
      </c>
      <c r="E186" s="11">
        <v>7.327549341895164</v>
      </c>
      <c r="F186" s="11">
        <f t="shared" si="129"/>
        <v>10.319716748263035</v>
      </c>
      <c r="G186" s="200">
        <f t="shared" ref="G186:G205" si="131">IF(B186&gt;0,(1+(E186/B186))^(1/($C$6-$B$6))-1,0)</f>
        <v>2.6400729163430059E-2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5.9156192828274294</v>
      </c>
      <c r="C187" s="11">
        <v>3.9413193582748005</v>
      </c>
      <c r="D187" s="11">
        <f t="shared" si="128"/>
        <v>-1.9742999245526289</v>
      </c>
      <c r="E187" s="11">
        <v>1.5481991904612042</v>
      </c>
      <c r="F187" s="11">
        <f t="shared" si="129"/>
        <v>-0.42610073409142468</v>
      </c>
      <c r="G187" s="200">
        <f t="shared" si="131"/>
        <v>1.5618781411392835E-2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6.5053557006631255</v>
      </c>
      <c r="C188" s="11">
        <v>7.0196886739154927</v>
      </c>
      <c r="D188" s="11">
        <f t="shared" si="128"/>
        <v>0.51433297325236715</v>
      </c>
      <c r="E188" s="11">
        <v>3.911303857403829</v>
      </c>
      <c r="F188" s="11">
        <f t="shared" si="129"/>
        <v>4.4256368306561962</v>
      </c>
      <c r="G188" s="200">
        <f t="shared" si="131"/>
        <v>3.1883088426443384E-2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3.5850130980610651</v>
      </c>
      <c r="C189" s="11">
        <v>4.4438264087697359</v>
      </c>
      <c r="D189" s="11">
        <f t="shared" si="128"/>
        <v>0.85881331070867084</v>
      </c>
      <c r="E189" s="11">
        <v>1.0895904610427283</v>
      </c>
      <c r="F189" s="11">
        <f t="shared" si="129"/>
        <v>1.9484037717513991</v>
      </c>
      <c r="G189" s="200">
        <f t="shared" si="131"/>
        <v>1.7849581892481314E-2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4.8239187685455152</v>
      </c>
      <c r="C190" s="11">
        <v>4.9282543947715691</v>
      </c>
      <c r="D190" s="11">
        <f t="shared" si="128"/>
        <v>0.10433562622605397</v>
      </c>
      <c r="E190" s="11">
        <v>1.8501569554495216</v>
      </c>
      <c r="F190" s="11">
        <f t="shared" ref="F190:F191" si="132">SUM(D190:E190)</f>
        <v>1.9544925816755756</v>
      </c>
      <c r="G190" s="200">
        <f t="shared" si="131"/>
        <v>2.1878847678125757E-2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20.019587528163161</v>
      </c>
      <c r="C191" s="11">
        <v>17.603902728089125</v>
      </c>
      <c r="D191" s="11">
        <f t="shared" si="128"/>
        <v>-2.4156848000740361</v>
      </c>
      <c r="E191" s="11">
        <v>7.7121494259240748</v>
      </c>
      <c r="F191" s="11">
        <f t="shared" si="132"/>
        <v>5.2964646258500387</v>
      </c>
      <c r="G191" s="200">
        <f t="shared" si="131"/>
        <v>2.1962115049237729E-2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36.344398027928293</v>
      </c>
      <c r="C192" s="11">
        <v>28.501170234859089</v>
      </c>
      <c r="D192" s="11">
        <f t="shared" si="128"/>
        <v>-7.8432277930692038</v>
      </c>
      <c r="E192" s="11">
        <v>14.668439069379435</v>
      </c>
      <c r="F192" s="11">
        <f t="shared" ref="F192:F195" si="133">SUM(D192:E192)</f>
        <v>6.8252112763102311</v>
      </c>
      <c r="G192" s="200">
        <f t="shared" si="131"/>
        <v>2.2859853432428912E-2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6.373045371719833</v>
      </c>
      <c r="C193" s="11">
        <v>2.3266710252317639</v>
      </c>
      <c r="D193" s="11">
        <f t="shared" si="128"/>
        <v>-4.0463743464880686</v>
      </c>
      <c r="E193" s="11">
        <v>2.5697733600680404</v>
      </c>
      <c r="F193" s="11">
        <f t="shared" si="133"/>
        <v>-1.4766009864200282</v>
      </c>
      <c r="G193" s="200">
        <f t="shared" si="131"/>
        <v>2.2841862811357361E-2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1.5664455232038277</v>
      </c>
      <c r="C194" s="11">
        <v>1.7824796487089722</v>
      </c>
      <c r="D194" s="11">
        <f t="shared" si="128"/>
        <v>0.21603412550514456</v>
      </c>
      <c r="E194" s="11">
        <v>0.8891734483627749</v>
      </c>
      <c r="F194" s="11">
        <f t="shared" si="133"/>
        <v>1.1052075738679195</v>
      </c>
      <c r="G194" s="200">
        <f t="shared" si="131"/>
        <v>3.0424981057792122E-2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29.142869045002776</v>
      </c>
      <c r="C195" s="11">
        <v>28.075891043254792</v>
      </c>
      <c r="D195" s="11">
        <f t="shared" si="128"/>
        <v>-1.0669780017479837</v>
      </c>
      <c r="E195" s="11">
        <v>10.096206157791315</v>
      </c>
      <c r="F195" s="11">
        <f t="shared" si="133"/>
        <v>9.029228156043331</v>
      </c>
      <c r="G195" s="200">
        <f t="shared" si="131"/>
        <v>2.0028791882717112E-2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17.357633204145564</v>
      </c>
      <c r="C196" s="11">
        <v>16.398977429036719</v>
      </c>
      <c r="D196" s="11">
        <f t="shared" si="128"/>
        <v>-0.95865577510884492</v>
      </c>
      <c r="E196" s="11">
        <v>6.6909963000082557</v>
      </c>
      <c r="F196" s="11">
        <f t="shared" ref="F196" si="134">SUM(D196:E196)</f>
        <v>5.7323405248994108</v>
      </c>
      <c r="G196" s="200">
        <f t="shared" si="131"/>
        <v>2.1974332394444573E-2</v>
      </c>
    </row>
    <row r="197" spans="1:14" x14ac:dyDescent="0.2">
      <c r="A197" t="str">
        <f t="shared" si="127"/>
        <v>54 Textiles, printing and other skilled trades</v>
      </c>
      <c r="B197" s="11">
        <v>6.5852141911062283</v>
      </c>
      <c r="C197" s="11">
        <v>7.128772137245325</v>
      </c>
      <c r="D197" s="11">
        <f t="shared" si="128"/>
        <v>0.54355794613909669</v>
      </c>
      <c r="E197" s="11">
        <v>2.8737018557315395</v>
      </c>
      <c r="F197" s="11">
        <f t="shared" ref="F197" si="135">SUM(D197:E197)</f>
        <v>3.4172598018706362</v>
      </c>
      <c r="G197" s="200">
        <f t="shared" si="131"/>
        <v>2.4435841089466503E-2</v>
      </c>
    </row>
    <row r="198" spans="1:14" x14ac:dyDescent="0.2">
      <c r="A198" t="str">
        <f t="shared" si="127"/>
        <v>61 Caring personal service occupations</v>
      </c>
      <c r="B198" s="11">
        <v>47.824255597522878</v>
      </c>
      <c r="C198" s="11">
        <v>58.568717434747434</v>
      </c>
      <c r="D198" s="11">
        <f>C198-B198</f>
        <v>10.744461837224556</v>
      </c>
      <c r="E198" s="11">
        <v>30.641859341865171</v>
      </c>
      <c r="F198" s="11">
        <f>SUM(D198:E198)</f>
        <v>41.386321179089727</v>
      </c>
      <c r="G198" s="200">
        <f t="shared" si="131"/>
        <v>3.3559767145718622E-2</v>
      </c>
    </row>
    <row r="199" spans="1:14" x14ac:dyDescent="0.2">
      <c r="A199" t="str">
        <f t="shared" si="127"/>
        <v>62 Leisure, travel and related personal service occupations</v>
      </c>
      <c r="B199" s="11">
        <v>7.6963083910216463</v>
      </c>
      <c r="C199" s="11">
        <v>7.1497937436442163</v>
      </c>
      <c r="D199" s="11">
        <f t="shared" ref="D199:D205" si="136">C199-B199</f>
        <v>-0.54651464737743005</v>
      </c>
      <c r="E199" s="11">
        <v>3.3731322331082878</v>
      </c>
      <c r="F199" s="11">
        <f t="shared" ref="F199:F200" si="137">SUM(D199:E199)</f>
        <v>2.8266175857308578</v>
      </c>
      <c r="G199" s="200">
        <f t="shared" si="131"/>
        <v>2.4525756256508435E-2</v>
      </c>
    </row>
    <row r="200" spans="1:14" x14ac:dyDescent="0.2">
      <c r="A200" t="str">
        <f t="shared" si="127"/>
        <v>63 Community and civil enforcement occupations</v>
      </c>
      <c r="B200" s="11">
        <v>0.2775470118704666</v>
      </c>
      <c r="C200" s="11">
        <v>0.22290031489182863</v>
      </c>
      <c r="D200" s="11">
        <f t="shared" si="136"/>
        <v>-5.4646696978637971E-2</v>
      </c>
      <c r="E200" s="11">
        <v>7.8307744411595312E-2</v>
      </c>
      <c r="F200" s="11">
        <f t="shared" si="137"/>
        <v>2.3661047432957341E-2</v>
      </c>
      <c r="G200" s="200">
        <f t="shared" si="131"/>
        <v>1.6706846085162264E-2</v>
      </c>
    </row>
    <row r="201" spans="1:14" x14ac:dyDescent="0.2">
      <c r="A201" t="str">
        <f t="shared" si="127"/>
        <v>71 Sales occupations</v>
      </c>
      <c r="B201" s="11">
        <v>24.582690514566384</v>
      </c>
      <c r="C201" s="11">
        <v>23.940015654794898</v>
      </c>
      <c r="D201" s="11">
        <f t="shared" si="136"/>
        <v>-0.64267485977148553</v>
      </c>
      <c r="E201" s="11">
        <v>10.581562287487362</v>
      </c>
      <c r="F201" s="11">
        <f t="shared" ref="F201:F202" si="138">SUM(D201:E201)</f>
        <v>9.9388874277158763</v>
      </c>
      <c r="G201" s="200">
        <f t="shared" si="131"/>
        <v>2.4152899002310768E-2</v>
      </c>
    </row>
    <row r="202" spans="1:14" x14ac:dyDescent="0.2">
      <c r="A202" t="str">
        <f t="shared" si="127"/>
        <v>72 Customer service occupations</v>
      </c>
      <c r="B202" s="11">
        <v>8.4244191274271252</v>
      </c>
      <c r="C202" s="11">
        <v>12.457530195190568</v>
      </c>
      <c r="D202" s="11">
        <f t="shared" si="136"/>
        <v>4.0331110677634427</v>
      </c>
      <c r="E202" s="11">
        <v>4.6829336021415306</v>
      </c>
      <c r="F202" s="11">
        <f t="shared" si="138"/>
        <v>8.7160446699049743</v>
      </c>
      <c r="G202" s="200">
        <f t="shared" si="131"/>
        <v>2.990777028219882E-2</v>
      </c>
    </row>
    <row r="203" spans="1:14" x14ac:dyDescent="0.2">
      <c r="A203" t="str">
        <f t="shared" si="127"/>
        <v>81 Process, plant and machine operatives</v>
      </c>
      <c r="B203" s="11">
        <v>12.404136824346317</v>
      </c>
      <c r="C203" s="11">
        <v>20.468167015956489</v>
      </c>
      <c r="D203" s="11">
        <f t="shared" si="136"/>
        <v>8.064030191610172</v>
      </c>
      <c r="E203" s="11">
        <v>6.6985342642916512</v>
      </c>
      <c r="F203" s="11">
        <f t="shared" ref="F203:F204" si="139">SUM(D203:E203)</f>
        <v>14.762564455901824</v>
      </c>
      <c r="G203" s="200">
        <f t="shared" si="131"/>
        <v>2.9204879766115077E-2</v>
      </c>
    </row>
    <row r="204" spans="1:14" x14ac:dyDescent="0.2">
      <c r="A204" t="str">
        <f t="shared" si="127"/>
        <v>82 Transport and mobile machine drivers and operatives</v>
      </c>
      <c r="B204" s="11">
        <v>13.467562904311729</v>
      </c>
      <c r="C204" s="11">
        <v>20.09531753679337</v>
      </c>
      <c r="D204" s="11">
        <f t="shared" si="136"/>
        <v>6.6277546324816417</v>
      </c>
      <c r="E204" s="11">
        <v>8.9405937082655349</v>
      </c>
      <c r="F204" s="11">
        <f t="shared" si="139"/>
        <v>15.568348340747177</v>
      </c>
      <c r="G204" s="200">
        <f t="shared" si="131"/>
        <v>3.4525359880616335E-2</v>
      </c>
    </row>
    <row r="205" spans="1:14" x14ac:dyDescent="0.2">
      <c r="A205" t="str">
        <f t="shared" si="127"/>
        <v>91 Elementary trades and related occupations</v>
      </c>
      <c r="B205" s="11">
        <v>3.6416943512298774</v>
      </c>
      <c r="C205" s="11">
        <v>4.5122753015485566</v>
      </c>
      <c r="D205" s="11">
        <f t="shared" si="136"/>
        <v>0.87058095031867921</v>
      </c>
      <c r="E205" s="11">
        <v>1.3992207005129114</v>
      </c>
      <c r="F205" s="11">
        <f t="shared" ref="F205" si="140">SUM(D205:E205)</f>
        <v>2.2698016508315906</v>
      </c>
      <c r="G205" s="200">
        <f t="shared" si="131"/>
        <v>2.1912533646004873E-2</v>
      </c>
    </row>
    <row r="206" spans="1:14" x14ac:dyDescent="0.2">
      <c r="A206" t="str">
        <f t="shared" si="127"/>
        <v>92 Elementary administration and service occupations</v>
      </c>
      <c r="B206" s="11">
        <v>23.075688917961021</v>
      </c>
      <c r="C206" s="11">
        <v>22.438267679324035</v>
      </c>
      <c r="D206" s="11">
        <f t="shared" ref="D206" si="141">C206-B206</f>
        <v>-0.63742123863698552</v>
      </c>
      <c r="E206" s="11">
        <v>11.513903363316807</v>
      </c>
      <c r="F206" s="11">
        <f t="shared" ref="F206" si="142">SUM(D206:E206)</f>
        <v>10.876482124679821</v>
      </c>
      <c r="G206" s="200">
        <f t="shared" ref="G206:G207" si="143">IF(B206&gt;0,(1+(E206/B206))^(1/($C$6-$B$6))-1,0)</f>
        <v>2.7352269090153758E-2</v>
      </c>
    </row>
    <row r="207" spans="1:14" x14ac:dyDescent="0.2">
      <c r="A207" t="str">
        <f t="shared" si="127"/>
        <v>All occupations</v>
      </c>
      <c r="B207" s="11">
        <f>SUM(B181:B206)</f>
        <v>351.63191154574417</v>
      </c>
      <c r="C207" s="11">
        <f t="shared" ref="C207:F207" si="144">SUM(C181:C206)</f>
        <v>368.34722662096533</v>
      </c>
      <c r="D207" s="11">
        <f t="shared" si="144"/>
        <v>16.715315075221149</v>
      </c>
      <c r="E207" s="11">
        <f t="shared" si="144"/>
        <v>164.04215394190646</v>
      </c>
      <c r="F207" s="11">
        <f t="shared" si="144"/>
        <v>180.75746901712768</v>
      </c>
      <c r="G207" s="200">
        <f t="shared" si="143"/>
        <v>2.5854577270136403E-2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17.207626496487606</v>
      </c>
      <c r="C210" s="11">
        <v>13.594186622877366</v>
      </c>
      <c r="D210" s="11">
        <f>C210-B210</f>
        <v>-3.6134398736102398</v>
      </c>
      <c r="E210" s="11">
        <v>7.3378137008283169</v>
      </c>
      <c r="F210" s="11">
        <f>SUM(D210:E210)</f>
        <v>3.7243738272180771</v>
      </c>
      <c r="G210" s="200">
        <f>IF(B210&gt;0,(1+(E210/B210))^(1/($C$6-$B$6))-1,0)</f>
        <v>2.3960782635171096E-2</v>
      </c>
    </row>
    <row r="211" spans="1:7" x14ac:dyDescent="0.2">
      <c r="A211" t="str">
        <f t="shared" si="146"/>
        <v>12 Other managers and proprietors</v>
      </c>
      <c r="B211" s="11">
        <v>8.9539540794363184</v>
      </c>
      <c r="C211" s="11">
        <v>11.100251214354495</v>
      </c>
      <c r="D211" s="11">
        <f t="shared" ref="D211:D226" si="147">C211-B211</f>
        <v>2.1462971349181768</v>
      </c>
      <c r="E211" s="11">
        <v>6.445742616929615</v>
      </c>
      <c r="F211" s="11">
        <f t="shared" ref="F211:F218" si="148">SUM(D211:E211)</f>
        <v>8.5920397518477927</v>
      </c>
      <c r="G211" s="200">
        <f t="shared" ref="G211:G213" si="149">IF(B211&gt;0,(1+(E211/B211))^(1/($C$6-$B$6))-1,0)</f>
        <v>3.681153506121948E-2</v>
      </c>
    </row>
    <row r="212" spans="1:7" x14ac:dyDescent="0.2">
      <c r="A212" t="str">
        <f t="shared" si="146"/>
        <v>21 Science, research, engineering and technology professionals</v>
      </c>
      <c r="B212" s="11">
        <v>10.214271616075047</v>
      </c>
      <c r="C212" s="11">
        <v>8.9511113908512101</v>
      </c>
      <c r="D212" s="11">
        <f t="shared" si="147"/>
        <v>-1.263160225223837</v>
      </c>
      <c r="E212" s="11">
        <v>3.4035408788735775</v>
      </c>
      <c r="F212" s="11">
        <f t="shared" si="148"/>
        <v>2.1403806536497405</v>
      </c>
      <c r="G212" s="200">
        <f t="shared" si="149"/>
        <v>1.9357829911508473E-2</v>
      </c>
    </row>
    <row r="213" spans="1:7" x14ac:dyDescent="0.2">
      <c r="A213" t="str">
        <f t="shared" si="146"/>
        <v>22 Health professionals</v>
      </c>
      <c r="B213" s="11">
        <v>6.4868551405155115</v>
      </c>
      <c r="C213" s="11">
        <v>5.8038293651857229</v>
      </c>
      <c r="D213" s="11">
        <f t="shared" si="147"/>
        <v>-0.68302577532978859</v>
      </c>
      <c r="E213" s="11">
        <v>3.4941748272435054</v>
      </c>
      <c r="F213" s="11">
        <f t="shared" si="148"/>
        <v>2.8111490519137168</v>
      </c>
      <c r="G213" s="200">
        <f t="shared" si="149"/>
        <v>2.9143836273887613E-2</v>
      </c>
    </row>
    <row r="214" spans="1:7" x14ac:dyDescent="0.2">
      <c r="A214" t="str">
        <f t="shared" si="146"/>
        <v>23 Teaching and other educational professionals</v>
      </c>
      <c r="B214" s="11">
        <v>2.4778329760158933</v>
      </c>
      <c r="C214" s="11">
        <v>1.9836809336343433</v>
      </c>
      <c r="D214" s="11">
        <f t="shared" si="147"/>
        <v>-0.49415204238154997</v>
      </c>
      <c r="E214" s="11">
        <v>1.2014905093279189</v>
      </c>
      <c r="F214" s="11">
        <f t="shared" si="148"/>
        <v>0.70733846694636893</v>
      </c>
      <c r="G214" s="200">
        <f>IF(B214&gt;0,(1+(E214/B214))^(1/($C$6-$B$6))-1,0)</f>
        <v>2.6706700384979021E-2</v>
      </c>
    </row>
    <row r="215" spans="1:7" x14ac:dyDescent="0.2">
      <c r="A215" t="str">
        <f t="shared" si="146"/>
        <v>24 Business, media and public service professionals</v>
      </c>
      <c r="B215" s="11">
        <v>9.7663165670176557</v>
      </c>
      <c r="C215" s="11">
        <v>8.8737930232828237</v>
      </c>
      <c r="D215" s="11">
        <f t="shared" si="147"/>
        <v>-0.892523543734832</v>
      </c>
      <c r="E215" s="11">
        <v>4.23664853965494</v>
      </c>
      <c r="F215" s="11">
        <f t="shared" si="148"/>
        <v>3.344124995920108</v>
      </c>
      <c r="G215" s="200">
        <f t="shared" ref="G215:G234" si="150">IF(B215&gt;0,(1+(E215/B215))^(1/($C$6-$B$6))-1,0)</f>
        <v>2.4312833418100199E-2</v>
      </c>
    </row>
    <row r="216" spans="1:7" x14ac:dyDescent="0.2">
      <c r="A216" t="str">
        <f t="shared" si="146"/>
        <v>31 Science, engineering and technology associate professionals</v>
      </c>
      <c r="B216" s="11">
        <v>4.7954885406455343</v>
      </c>
      <c r="C216" s="11">
        <v>3.8710353928360504</v>
      </c>
      <c r="D216" s="11">
        <f t="shared" si="147"/>
        <v>-0.92445314780948395</v>
      </c>
      <c r="E216" s="11">
        <v>1.5785727409845245</v>
      </c>
      <c r="F216" s="11">
        <f t="shared" si="148"/>
        <v>0.65411959317504054</v>
      </c>
      <c r="G216" s="200">
        <f t="shared" si="150"/>
        <v>1.9151837425186446E-2</v>
      </c>
    </row>
    <row r="217" spans="1:7" x14ac:dyDescent="0.2">
      <c r="A217" t="str">
        <f t="shared" si="146"/>
        <v>32 Health and social care associate professionals</v>
      </c>
      <c r="B217" s="11">
        <v>4.5798595662320096</v>
      </c>
      <c r="C217" s="11">
        <v>3.6539884347741154</v>
      </c>
      <c r="D217" s="11">
        <f t="shared" si="147"/>
        <v>-0.92587113145789424</v>
      </c>
      <c r="E217" s="11">
        <v>2.3462391491147452</v>
      </c>
      <c r="F217" s="11">
        <f t="shared" si="148"/>
        <v>1.4203680176568509</v>
      </c>
      <c r="G217" s="200">
        <f t="shared" si="150"/>
        <v>2.7958939620841505E-2</v>
      </c>
    </row>
    <row r="218" spans="1:7" x14ac:dyDescent="0.2">
      <c r="A218" t="str">
        <f t="shared" si="146"/>
        <v>33 Protective service occupations</v>
      </c>
      <c r="B218" s="11">
        <v>4.2731256738497869</v>
      </c>
      <c r="C218" s="11">
        <v>4.6058035480186481</v>
      </c>
      <c r="D218" s="11">
        <f t="shared" si="147"/>
        <v>0.33267787416886119</v>
      </c>
      <c r="E218" s="11">
        <v>1.5032218009690341</v>
      </c>
      <c r="F218" s="11">
        <f t="shared" si="148"/>
        <v>1.8358996751378953</v>
      </c>
      <c r="G218" s="200">
        <f t="shared" si="150"/>
        <v>2.0298331150815807E-2</v>
      </c>
    </row>
    <row r="219" spans="1:7" x14ac:dyDescent="0.2">
      <c r="A219" t="str">
        <f t="shared" si="146"/>
        <v>34 Culture, media and sports occupations</v>
      </c>
      <c r="B219" s="11">
        <v>2.2546723578585564</v>
      </c>
      <c r="C219" s="11">
        <v>1.5323067623997457</v>
      </c>
      <c r="D219" s="11">
        <f t="shared" si="147"/>
        <v>-0.72236559545881063</v>
      </c>
      <c r="E219" s="11">
        <v>0.69954926963309061</v>
      </c>
      <c r="F219" s="11">
        <f t="shared" ref="F219:F220" si="151">SUM(D219:E219)</f>
        <v>-2.2816325825720019E-2</v>
      </c>
      <c r="G219" s="200">
        <f t="shared" si="150"/>
        <v>1.8178625062695408E-2</v>
      </c>
    </row>
    <row r="220" spans="1:7" x14ac:dyDescent="0.2">
      <c r="A220" t="str">
        <f t="shared" si="146"/>
        <v>35 Business and public service associate professionals</v>
      </c>
      <c r="B220" s="11">
        <v>15.648488828976927</v>
      </c>
      <c r="C220" s="11">
        <v>11.743364672617526</v>
      </c>
      <c r="D220" s="11">
        <f t="shared" si="147"/>
        <v>-3.9051241563594008</v>
      </c>
      <c r="E220" s="11">
        <v>5.7209917316599359</v>
      </c>
      <c r="F220" s="11">
        <f t="shared" si="151"/>
        <v>1.8158675753005351</v>
      </c>
      <c r="G220" s="200">
        <f t="shared" si="150"/>
        <v>2.0989880066957456E-2</v>
      </c>
    </row>
    <row r="221" spans="1:7" x14ac:dyDescent="0.2">
      <c r="A221" t="str">
        <f t="shared" si="146"/>
        <v>41 Administrative occupations</v>
      </c>
      <c r="B221" s="11">
        <v>41.554758558022087</v>
      </c>
      <c r="C221" s="11">
        <v>28.053981735742596</v>
      </c>
      <c r="D221" s="11">
        <f t="shared" si="147"/>
        <v>-13.500776822279491</v>
      </c>
      <c r="E221" s="11">
        <v>15.905780566910863</v>
      </c>
      <c r="F221" s="11">
        <f t="shared" ref="F221:F224" si="152">SUM(D221:E221)</f>
        <v>2.4050037446313723</v>
      </c>
      <c r="G221" s="200">
        <f t="shared" si="150"/>
        <v>2.1840854192165526E-2</v>
      </c>
    </row>
    <row r="222" spans="1:7" x14ac:dyDescent="0.2">
      <c r="A222" t="str">
        <f t="shared" si="146"/>
        <v>42 Secretarial and related occupations</v>
      </c>
      <c r="B222" s="11">
        <v>7.2895078453311566</v>
      </c>
      <c r="C222" s="11">
        <v>1.7268331675488271</v>
      </c>
      <c r="D222" s="11">
        <f t="shared" si="147"/>
        <v>-5.5626746777823293</v>
      </c>
      <c r="E222" s="11">
        <v>2.223496870442323</v>
      </c>
      <c r="F222" s="11">
        <f t="shared" si="152"/>
        <v>-3.3391778073400062</v>
      </c>
      <c r="G222" s="200">
        <f t="shared" si="150"/>
        <v>1.7906685927616683E-2</v>
      </c>
    </row>
    <row r="223" spans="1:7" x14ac:dyDescent="0.2">
      <c r="A223" t="str">
        <f t="shared" si="146"/>
        <v>51 Skilled agricultural and related trades</v>
      </c>
      <c r="B223" s="11">
        <v>2.682106262819278</v>
      </c>
      <c r="C223" s="11">
        <v>2.6642505516058215</v>
      </c>
      <c r="D223" s="11">
        <f t="shared" si="147"/>
        <v>-1.7855711213456527E-2</v>
      </c>
      <c r="E223" s="11">
        <v>1.5608479416464278</v>
      </c>
      <c r="F223" s="11">
        <f t="shared" si="152"/>
        <v>1.5429922304329713</v>
      </c>
      <c r="G223" s="200">
        <f t="shared" si="150"/>
        <v>3.1049440565510178E-2</v>
      </c>
    </row>
    <row r="224" spans="1:7" x14ac:dyDescent="0.2">
      <c r="A224" t="str">
        <f t="shared" si="146"/>
        <v>52 Skilled metal, electrical and electronic trades</v>
      </c>
      <c r="B224" s="11">
        <v>17.122190780975792</v>
      </c>
      <c r="C224" s="11">
        <v>14.538020460008026</v>
      </c>
      <c r="D224" s="11">
        <f t="shared" si="147"/>
        <v>-2.5841703209677664</v>
      </c>
      <c r="E224" s="11">
        <v>6.1293309663820166</v>
      </c>
      <c r="F224" s="11">
        <f t="shared" si="152"/>
        <v>3.5451606454142501</v>
      </c>
      <c r="G224" s="200">
        <f t="shared" si="150"/>
        <v>2.0609179179532644E-2</v>
      </c>
    </row>
    <row r="225" spans="1:7" x14ac:dyDescent="0.2">
      <c r="A225" t="str">
        <f t="shared" si="146"/>
        <v>53 Skilled construction and building trades</v>
      </c>
      <c r="B225" s="11">
        <v>17.060600434736202</v>
      </c>
      <c r="C225" s="11">
        <v>18.724912431228546</v>
      </c>
      <c r="D225" s="11">
        <f t="shared" si="147"/>
        <v>1.6643119964923443</v>
      </c>
      <c r="E225" s="11">
        <v>8.815745216707267</v>
      </c>
      <c r="F225" s="11">
        <f t="shared" ref="F225" si="153">SUM(D225:E225)</f>
        <v>10.480057213199611</v>
      </c>
      <c r="G225" s="200">
        <f t="shared" si="150"/>
        <v>2.8159696006758717E-2</v>
      </c>
    </row>
    <row r="226" spans="1:7" x14ac:dyDescent="0.2">
      <c r="A226" t="str">
        <f t="shared" si="146"/>
        <v>54 Textiles, printing and other skilled trades</v>
      </c>
      <c r="B226" s="11">
        <v>7.1416905460384958</v>
      </c>
      <c r="C226" s="11">
        <v>6.6016685671217576</v>
      </c>
      <c r="D226" s="11">
        <f t="shared" si="147"/>
        <v>-0.5400219789167382</v>
      </c>
      <c r="E226" s="11">
        <v>2.7934689203071983</v>
      </c>
      <c r="F226" s="11">
        <f t="shared" ref="F226" si="154">SUM(D226:E226)</f>
        <v>2.2534469413904601</v>
      </c>
      <c r="G226" s="200">
        <f t="shared" si="150"/>
        <v>2.2252671716708416E-2</v>
      </c>
    </row>
    <row r="227" spans="1:7" x14ac:dyDescent="0.2">
      <c r="A227" t="str">
        <f t="shared" si="146"/>
        <v>61 Caring personal service occupations</v>
      </c>
      <c r="B227" s="11">
        <v>32.516706257797331</v>
      </c>
      <c r="C227" s="11">
        <v>28.175013769330477</v>
      </c>
      <c r="D227" s="11">
        <f>C227-B227</f>
        <v>-4.3416924884668546</v>
      </c>
      <c r="E227" s="11">
        <v>16.811673831953531</v>
      </c>
      <c r="F227" s="11">
        <f>SUM(D227:E227)</f>
        <v>12.469981343486676</v>
      </c>
      <c r="G227" s="200">
        <f t="shared" si="150"/>
        <v>2.8172586559809032E-2</v>
      </c>
    </row>
    <row r="228" spans="1:7" x14ac:dyDescent="0.2">
      <c r="A228" t="str">
        <f t="shared" si="146"/>
        <v>62 Leisure, travel and related personal service occupations</v>
      </c>
      <c r="B228" s="11">
        <v>8.2805831672396675</v>
      </c>
      <c r="C228" s="11">
        <v>6.9123166934265781</v>
      </c>
      <c r="D228" s="11">
        <f t="shared" ref="D228:D234" si="155">C228-B228</f>
        <v>-1.3682664738130894</v>
      </c>
      <c r="E228" s="11">
        <v>3.8591360909051091</v>
      </c>
      <c r="F228" s="11">
        <f t="shared" ref="F228:F229" si="156">SUM(D228:E228)</f>
        <v>2.4908696170920197</v>
      </c>
      <c r="G228" s="200">
        <f t="shared" si="150"/>
        <v>2.5832643093858687E-2</v>
      </c>
    </row>
    <row r="229" spans="1:7" x14ac:dyDescent="0.2">
      <c r="A229" t="str">
        <f t="shared" si="146"/>
        <v>63 Community and civil enforcement occupations</v>
      </c>
      <c r="B229" s="11">
        <v>0.44458483104069535</v>
      </c>
      <c r="C229" s="11">
        <v>0.39806173162510688</v>
      </c>
      <c r="D229" s="11">
        <f t="shared" si="155"/>
        <v>-4.6523099415588465E-2</v>
      </c>
      <c r="E229" s="11">
        <v>0.17543812067902601</v>
      </c>
      <c r="F229" s="11">
        <f t="shared" si="156"/>
        <v>0.12891502126343754</v>
      </c>
      <c r="G229" s="200">
        <f t="shared" si="150"/>
        <v>2.2422052990655583E-2</v>
      </c>
    </row>
    <row r="230" spans="1:7" x14ac:dyDescent="0.2">
      <c r="A230" t="str">
        <f t="shared" si="146"/>
        <v>71 Sales occupations</v>
      </c>
      <c r="B230" s="11">
        <v>23.664835461347568</v>
      </c>
      <c r="C230" s="11">
        <v>18.117500637914375</v>
      </c>
      <c r="D230" s="11">
        <f t="shared" si="155"/>
        <v>-5.547334823433193</v>
      </c>
      <c r="E230" s="11">
        <v>10.073586656848237</v>
      </c>
      <c r="F230" s="11">
        <f t="shared" ref="F230:F231" si="157">SUM(D230:E230)</f>
        <v>4.5262518334150439</v>
      </c>
      <c r="G230" s="200">
        <f t="shared" si="150"/>
        <v>2.3924854834416864E-2</v>
      </c>
    </row>
    <row r="231" spans="1:7" x14ac:dyDescent="0.2">
      <c r="A231" t="str">
        <f t="shared" si="146"/>
        <v>72 Customer service occupations</v>
      </c>
      <c r="B231" s="11">
        <v>8.6931057966699452</v>
      </c>
      <c r="C231" s="11">
        <v>11.177921485560997</v>
      </c>
      <c r="D231" s="11">
        <f t="shared" si="155"/>
        <v>2.484815688891052</v>
      </c>
      <c r="E231" s="11">
        <v>5.338355682734611</v>
      </c>
      <c r="F231" s="11">
        <f t="shared" si="157"/>
        <v>7.823171371625663</v>
      </c>
      <c r="G231" s="200">
        <f t="shared" si="150"/>
        <v>3.2432965028762917E-2</v>
      </c>
    </row>
    <row r="232" spans="1:7" x14ac:dyDescent="0.2">
      <c r="A232" t="str">
        <f t="shared" si="146"/>
        <v>81 Process, plant and machine operatives</v>
      </c>
      <c r="B232" s="11">
        <v>15.402201834335385</v>
      </c>
      <c r="C232" s="11">
        <v>21.508227542043247</v>
      </c>
      <c r="D232" s="11">
        <f t="shared" si="155"/>
        <v>6.1060257077078628</v>
      </c>
      <c r="E232" s="11">
        <v>8.7499105681492981</v>
      </c>
      <c r="F232" s="11">
        <f t="shared" ref="F232:F233" si="158">SUM(D232:E232)</f>
        <v>14.855936275857161</v>
      </c>
      <c r="G232" s="200">
        <f t="shared" si="150"/>
        <v>3.0445010598581623E-2</v>
      </c>
    </row>
    <row r="233" spans="1:7" x14ac:dyDescent="0.2">
      <c r="A233" t="str">
        <f t="shared" si="146"/>
        <v>82 Transport and mobile machine drivers and operatives</v>
      </c>
      <c r="B233" s="11">
        <v>21.286316314077258</v>
      </c>
      <c r="C233" s="11">
        <v>28.862587486069977</v>
      </c>
      <c r="D233" s="11">
        <f t="shared" si="155"/>
        <v>7.5762711719927189</v>
      </c>
      <c r="E233" s="11">
        <v>15.439934079501072</v>
      </c>
      <c r="F233" s="11">
        <f t="shared" si="158"/>
        <v>23.01620525149379</v>
      </c>
      <c r="G233" s="200">
        <f t="shared" si="150"/>
        <v>3.7030999196279835E-2</v>
      </c>
    </row>
    <row r="234" spans="1:7" x14ac:dyDescent="0.2">
      <c r="A234" t="str">
        <f t="shared" si="146"/>
        <v>91 Elementary trades and related occupations</v>
      </c>
      <c r="B234" s="11">
        <v>6.5656020062870466</v>
      </c>
      <c r="C234" s="11">
        <v>6.572343218754547</v>
      </c>
      <c r="D234" s="11">
        <f t="shared" si="155"/>
        <v>6.7412124675003682E-3</v>
      </c>
      <c r="E234" s="11">
        <v>2.534070279169407</v>
      </c>
      <c r="F234" s="11">
        <f t="shared" ref="F234" si="159">SUM(D234:E234)</f>
        <v>2.5408114916369073</v>
      </c>
      <c r="G234" s="200">
        <f t="shared" si="150"/>
        <v>2.1998080049134394E-2</v>
      </c>
    </row>
    <row r="235" spans="1:7" x14ac:dyDescent="0.2">
      <c r="A235" t="str">
        <f t="shared" si="146"/>
        <v>92 Elementary administration and service occupations</v>
      </c>
      <c r="B235" s="11">
        <v>41.685741327768923</v>
      </c>
      <c r="C235" s="11">
        <v>45.348158528468339</v>
      </c>
      <c r="D235" s="11">
        <f t="shared" ref="D235" si="160">C235-B235</f>
        <v>3.6624172006994158</v>
      </c>
      <c r="E235" s="11">
        <v>23.528278398754509</v>
      </c>
      <c r="F235" s="11">
        <f t="shared" ref="F235" si="161">SUM(D235:E235)</f>
        <v>27.190695599453925</v>
      </c>
      <c r="G235" s="200">
        <f t="shared" ref="G235:G236" si="162">IF(B235&gt;0,(1+(E235/B235))^(1/($C$6-$B$6))-1,0)</f>
        <v>3.0283859241874156E-2</v>
      </c>
    </row>
    <row r="236" spans="1:7" x14ac:dyDescent="0.2">
      <c r="A236" t="str">
        <f t="shared" si="146"/>
        <v>All occupations</v>
      </c>
      <c r="B236" s="11">
        <f>SUM(B210:B235)</f>
        <v>338.0490232675977</v>
      </c>
      <c r="C236" s="11">
        <f t="shared" ref="C236:F236" si="163">SUM(C210:C235)</f>
        <v>315.09514936728129</v>
      </c>
      <c r="D236" s="11">
        <f t="shared" si="163"/>
        <v>-22.953873900316403</v>
      </c>
      <c r="E236" s="11">
        <f t="shared" si="163"/>
        <v>161.90703995631009</v>
      </c>
      <c r="F236" s="11">
        <f t="shared" si="163"/>
        <v>138.95316605599368</v>
      </c>
      <c r="G236" s="200">
        <f t="shared" si="162"/>
        <v>2.6431906618932022E-2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12.66625256206382</v>
      </c>
      <c r="C239" s="11">
        <v>7.5275253821177817</v>
      </c>
      <c r="D239" s="11">
        <f>C239-B239</f>
        <v>-5.1387271799460379</v>
      </c>
      <c r="E239" s="11">
        <v>4.3472143793075508</v>
      </c>
      <c r="F239" s="11">
        <f>SUM(D239:E239)</f>
        <v>-0.79151280063848706</v>
      </c>
      <c r="G239" s="200">
        <f>IF(B239&gt;0,(1+(E239/B239))^(1/($C$6-$B$6))-1,0)</f>
        <v>1.9865682730882961E-2</v>
      </c>
    </row>
    <row r="240" spans="1:7" x14ac:dyDescent="0.2">
      <c r="A240" t="str">
        <f t="shared" si="165"/>
        <v>12 Other managers and proprietors</v>
      </c>
      <c r="B240" s="11">
        <v>5.9743713193042405</v>
      </c>
      <c r="C240" s="11">
        <v>4.6294709624316575</v>
      </c>
      <c r="D240" s="11">
        <f t="shared" ref="D240:D255" si="166">C240-B240</f>
        <v>-1.344900356872583</v>
      </c>
      <c r="E240" s="11">
        <v>2.8133460464298703</v>
      </c>
      <c r="F240" s="11">
        <f t="shared" ref="F240:F247" si="167">SUM(D240:E240)</f>
        <v>1.4684456895572873</v>
      </c>
      <c r="G240" s="200">
        <f t="shared" ref="G240:G242" si="168">IF(B240&gt;0,(1+(E240/B240))^(1/($C$6-$B$6))-1,0)</f>
        <v>2.6058820052205833E-2</v>
      </c>
    </row>
    <row r="241" spans="1:7" x14ac:dyDescent="0.2">
      <c r="A241" t="str">
        <f t="shared" si="165"/>
        <v>21 Science, research, engineering and technology professionals</v>
      </c>
      <c r="B241" s="11">
        <v>6.0290246297669254</v>
      </c>
      <c r="C241" s="11">
        <v>3.6595747857044785</v>
      </c>
      <c r="D241" s="11">
        <f t="shared" si="166"/>
        <v>-2.369449844062447</v>
      </c>
      <c r="E241" s="11">
        <v>1.5011738498820375</v>
      </c>
      <c r="F241" s="11">
        <f t="shared" si="167"/>
        <v>-0.86827599418040946</v>
      </c>
      <c r="G241" s="200">
        <f t="shared" si="168"/>
        <v>1.4932807049539809E-2</v>
      </c>
    </row>
    <row r="242" spans="1:7" x14ac:dyDescent="0.2">
      <c r="A242" t="str">
        <f t="shared" si="165"/>
        <v>22 Health professionals</v>
      </c>
      <c r="B242" s="11">
        <v>3.1233044538958326</v>
      </c>
      <c r="C242" s="11">
        <v>1.3761758313988481</v>
      </c>
      <c r="D242" s="11">
        <f t="shared" si="166"/>
        <v>-1.7471286224969844</v>
      </c>
      <c r="E242" s="11">
        <v>1.0063918186550931</v>
      </c>
      <c r="F242" s="11">
        <f t="shared" si="167"/>
        <v>-0.74073680384189133</v>
      </c>
      <c r="G242" s="200">
        <f t="shared" si="168"/>
        <v>1.8795268668320597E-2</v>
      </c>
    </row>
    <row r="243" spans="1:7" x14ac:dyDescent="0.2">
      <c r="A243" t="str">
        <f t="shared" si="165"/>
        <v>23 Teaching and other educational professionals</v>
      </c>
      <c r="B243" s="11">
        <v>1.7219527436276563</v>
      </c>
      <c r="C243" s="11">
        <v>0.89880134859416905</v>
      </c>
      <c r="D243" s="11">
        <f t="shared" si="166"/>
        <v>-0.82315139503348722</v>
      </c>
      <c r="E243" s="11">
        <v>0.62190162785994318</v>
      </c>
      <c r="F243" s="11">
        <f t="shared" si="167"/>
        <v>-0.20124976717354404</v>
      </c>
      <c r="G243" s="200">
        <f>IF(B243&gt;0,(1+(E243/B243))^(1/($C$6-$B$6))-1,0)</f>
        <v>2.0768578527642356E-2</v>
      </c>
    </row>
    <row r="244" spans="1:7" x14ac:dyDescent="0.2">
      <c r="A244" t="str">
        <f t="shared" si="165"/>
        <v>24 Business, media and public service professionals</v>
      </c>
      <c r="B244" s="11">
        <v>6.0185342064440333</v>
      </c>
      <c r="C244" s="11">
        <v>3.5377209648290853</v>
      </c>
      <c r="D244" s="11">
        <f t="shared" si="166"/>
        <v>-2.480813241614948</v>
      </c>
      <c r="E244" s="11">
        <v>1.9306223301627699</v>
      </c>
      <c r="F244" s="11">
        <f t="shared" si="167"/>
        <v>-0.55019091145217813</v>
      </c>
      <c r="G244" s="200">
        <f t="shared" ref="G244:G263" si="169">IF(B244&gt;0,(1+(E244/B244))^(1/($C$6-$B$6))-1,0)</f>
        <v>1.8721224185928032E-2</v>
      </c>
    </row>
    <row r="245" spans="1:7" x14ac:dyDescent="0.2">
      <c r="A245" t="str">
        <f t="shared" si="165"/>
        <v>31 Science, engineering and technology associate professionals</v>
      </c>
      <c r="B245" s="11">
        <v>3.8801282656856109</v>
      </c>
      <c r="C245" s="11">
        <v>2.1464302769402712</v>
      </c>
      <c r="D245" s="11">
        <f t="shared" si="166"/>
        <v>-1.7336979887453396</v>
      </c>
      <c r="E245" s="11">
        <v>0.97563648878185183</v>
      </c>
      <c r="F245" s="11">
        <f t="shared" si="167"/>
        <v>-0.75806149996348782</v>
      </c>
      <c r="G245" s="200">
        <f>IF(B245&gt;0,(1+(E245/B245))^(1/($C$6-$B$6))-1,0)</f>
        <v>1.5065585303119855E-2</v>
      </c>
    </row>
    <row r="246" spans="1:7" x14ac:dyDescent="0.2">
      <c r="A246" t="str">
        <f t="shared" si="165"/>
        <v>32 Health and social care associate professionals</v>
      </c>
      <c r="B246" s="11">
        <v>1.5043518994740599</v>
      </c>
      <c r="C246" s="11">
        <v>0.65672079064464517</v>
      </c>
      <c r="D246" s="11">
        <f t="shared" si="166"/>
        <v>-0.84763110882941473</v>
      </c>
      <c r="E246" s="11">
        <v>0.45451680599267796</v>
      </c>
      <c r="F246" s="11">
        <f t="shared" si="167"/>
        <v>-0.39311430283673676</v>
      </c>
      <c r="G246" s="200">
        <f t="shared" si="169"/>
        <v>1.7756127933748589E-2</v>
      </c>
    </row>
    <row r="247" spans="1:7" x14ac:dyDescent="0.2">
      <c r="A247" t="str">
        <f t="shared" si="165"/>
        <v>33 Protective service occupations</v>
      </c>
      <c r="B247" s="11">
        <v>2.3131546604761084</v>
      </c>
      <c r="C247" s="11">
        <v>1.4660432614839347</v>
      </c>
      <c r="D247" s="11">
        <f t="shared" si="166"/>
        <v>-0.84711139899217369</v>
      </c>
      <c r="E247" s="11">
        <v>0.72024399455680066</v>
      </c>
      <c r="F247" s="11">
        <f t="shared" si="167"/>
        <v>-0.12686740443537303</v>
      </c>
      <c r="G247" s="200">
        <f t="shared" si="169"/>
        <v>1.8235703822228722E-2</v>
      </c>
    </row>
    <row r="248" spans="1:7" x14ac:dyDescent="0.2">
      <c r="A248" t="str">
        <f t="shared" si="165"/>
        <v>34 Culture, media and sports occupations</v>
      </c>
      <c r="B248" s="11">
        <v>1.7370601377265493</v>
      </c>
      <c r="C248" s="11">
        <v>0.72084279470935619</v>
      </c>
      <c r="D248" s="11">
        <f t="shared" si="166"/>
        <v>-1.016217343017193</v>
      </c>
      <c r="E248" s="11">
        <v>0.39912393880273822</v>
      </c>
      <c r="F248" s="11">
        <f t="shared" ref="F248:F249" si="170">SUM(D248:E248)</f>
        <v>-0.6170934042144548</v>
      </c>
      <c r="G248" s="200">
        <f t="shared" si="169"/>
        <v>1.3883965137790222E-2</v>
      </c>
    </row>
    <row r="249" spans="1:7" x14ac:dyDescent="0.2">
      <c r="A249" t="str">
        <f t="shared" si="165"/>
        <v>35 Business and public service associate professionals</v>
      </c>
      <c r="B249" s="11">
        <v>9.6142713559797794</v>
      </c>
      <c r="C249" s="11">
        <v>4.688113178733575</v>
      </c>
      <c r="D249" s="11">
        <f t="shared" si="166"/>
        <v>-4.9261581772462044</v>
      </c>
      <c r="E249" s="11">
        <v>2.4909806205439824</v>
      </c>
      <c r="F249" s="11">
        <f t="shared" si="170"/>
        <v>-2.435177556702222</v>
      </c>
      <c r="G249" s="200">
        <f t="shared" si="169"/>
        <v>1.5477949086373233E-2</v>
      </c>
    </row>
    <row r="250" spans="1:7" x14ac:dyDescent="0.2">
      <c r="A250" t="str">
        <f t="shared" si="165"/>
        <v>41 Administrative occupations</v>
      </c>
      <c r="B250" s="11">
        <v>18.003983947194037</v>
      </c>
      <c r="C250" s="11">
        <v>4.4928372267524894</v>
      </c>
      <c r="D250" s="11">
        <f t="shared" si="166"/>
        <v>-13.511146720441548</v>
      </c>
      <c r="E250" s="11">
        <v>3.879607694312972</v>
      </c>
      <c r="F250" s="11">
        <f t="shared" ref="F250:F253" si="171">SUM(D250:E250)</f>
        <v>-9.6315390261285767</v>
      </c>
      <c r="G250" s="200">
        <f t="shared" si="169"/>
        <v>1.3094596538824943E-2</v>
      </c>
    </row>
    <row r="251" spans="1:7" x14ac:dyDescent="0.2">
      <c r="A251" t="str">
        <f t="shared" si="165"/>
        <v>42 Secretarial and related occupations</v>
      </c>
      <c r="B251" s="11">
        <v>6.4161753150291458</v>
      </c>
      <c r="C251" s="11">
        <v>0.97049349361968651</v>
      </c>
      <c r="D251" s="11">
        <f t="shared" si="166"/>
        <v>-5.4456818214094591</v>
      </c>
      <c r="E251" s="11">
        <v>1.6151438367089392</v>
      </c>
      <c r="F251" s="11">
        <f t="shared" si="171"/>
        <v>-3.8305379847005199</v>
      </c>
      <c r="G251" s="200">
        <f t="shared" si="169"/>
        <v>1.508102798639821E-2</v>
      </c>
    </row>
    <row r="252" spans="1:7" x14ac:dyDescent="0.2">
      <c r="A252" t="str">
        <f t="shared" si="165"/>
        <v>51 Skilled agricultural and related trades</v>
      </c>
      <c r="B252" s="11">
        <v>2.4599424505801726</v>
      </c>
      <c r="C252" s="11">
        <v>2.8569135218039934</v>
      </c>
      <c r="D252" s="11">
        <f t="shared" si="166"/>
        <v>0.3969710712238208</v>
      </c>
      <c r="E252" s="11">
        <v>1.2063473072868482</v>
      </c>
      <c r="F252" s="11">
        <f t="shared" si="171"/>
        <v>1.6033183785106691</v>
      </c>
      <c r="G252" s="200">
        <f t="shared" si="169"/>
        <v>2.6959829046921735E-2</v>
      </c>
    </row>
    <row r="253" spans="1:7" x14ac:dyDescent="0.2">
      <c r="A253" t="str">
        <f t="shared" si="165"/>
        <v>52 Skilled metal, electrical and electronic trades</v>
      </c>
      <c r="B253" s="11">
        <v>8.5433034091634443</v>
      </c>
      <c r="C253" s="11">
        <v>3.8487610079978438</v>
      </c>
      <c r="D253" s="11">
        <f t="shared" si="166"/>
        <v>-4.6945424011656005</v>
      </c>
      <c r="E253" s="11">
        <v>2.1830236370623717</v>
      </c>
      <c r="F253" s="11">
        <f t="shared" si="171"/>
        <v>-2.5115187641032288</v>
      </c>
      <c r="G253" s="200">
        <f t="shared" si="169"/>
        <v>1.5285881480549657E-2</v>
      </c>
    </row>
    <row r="254" spans="1:7" x14ac:dyDescent="0.2">
      <c r="A254" t="str">
        <f t="shared" si="165"/>
        <v>53 Skilled construction and building trades</v>
      </c>
      <c r="B254" s="11">
        <v>8.116717837520568</v>
      </c>
      <c r="C254" s="11">
        <v>5.1415885332530342</v>
      </c>
      <c r="D254" s="11">
        <f t="shared" si="166"/>
        <v>-2.9751293042675337</v>
      </c>
      <c r="E254" s="11">
        <v>2.6254820341906671</v>
      </c>
      <c r="F254" s="11">
        <f t="shared" ref="F254" si="172">SUM(D254:E254)</f>
        <v>-0.34964727007686669</v>
      </c>
      <c r="G254" s="200">
        <f t="shared" si="169"/>
        <v>1.8859232768441148E-2</v>
      </c>
    </row>
    <row r="255" spans="1:7" x14ac:dyDescent="0.2">
      <c r="A255" t="str">
        <f t="shared" si="165"/>
        <v>54 Textiles, printing and other skilled trades</v>
      </c>
      <c r="B255" s="11">
        <v>5.4571319630761206</v>
      </c>
      <c r="C255" s="11">
        <v>2.8786408203502458</v>
      </c>
      <c r="D255" s="11">
        <f t="shared" si="166"/>
        <v>-2.5784911427258748</v>
      </c>
      <c r="E255" s="11">
        <v>1.5583617218254706</v>
      </c>
      <c r="F255" s="11">
        <f t="shared" ref="F255" si="173">SUM(D255:E255)</f>
        <v>-1.0201294209004041</v>
      </c>
      <c r="G255" s="200">
        <f t="shared" si="169"/>
        <v>1.6887523337457688E-2</v>
      </c>
    </row>
    <row r="256" spans="1:7" x14ac:dyDescent="0.2">
      <c r="A256" t="str">
        <f t="shared" si="165"/>
        <v>61 Caring personal service occupations</v>
      </c>
      <c r="B256" s="11">
        <v>5.1979301577780452</v>
      </c>
      <c r="C256" s="11">
        <v>2.5735367506884992</v>
      </c>
      <c r="D256" s="11">
        <f>C256-B256</f>
        <v>-2.624393407089546</v>
      </c>
      <c r="E256" s="11">
        <v>1.1434998222663744</v>
      </c>
      <c r="F256" s="11">
        <f>SUM(D256:E256)</f>
        <v>-1.4808935848231717</v>
      </c>
      <c r="G256" s="200">
        <f t="shared" si="169"/>
        <v>1.3344506469384232E-2</v>
      </c>
    </row>
    <row r="257" spans="1:7" x14ac:dyDescent="0.2">
      <c r="A257" t="str">
        <f t="shared" si="165"/>
        <v>62 Leisure, travel and related personal service occupations</v>
      </c>
      <c r="B257" s="11">
        <v>5.140806762268304</v>
      </c>
      <c r="C257" s="11">
        <v>3.2464209863704654</v>
      </c>
      <c r="D257" s="11">
        <f t="shared" ref="D257:D263" si="174">C257-B257</f>
        <v>-1.8943857758978386</v>
      </c>
      <c r="E257" s="11">
        <v>1.8521050755104631</v>
      </c>
      <c r="F257" s="11">
        <f t="shared" ref="F257:F258" si="175">SUM(D257:E257)</f>
        <v>-4.2280700387375525E-2</v>
      </c>
      <c r="G257" s="200">
        <f t="shared" si="169"/>
        <v>2.0724294325839221E-2</v>
      </c>
    </row>
    <row r="258" spans="1:7" x14ac:dyDescent="0.2">
      <c r="A258" t="str">
        <f t="shared" si="165"/>
        <v>63 Community and civil enforcement occupations</v>
      </c>
      <c r="B258" s="11">
        <v>0.37299481572151066</v>
      </c>
      <c r="C258" s="11">
        <v>0.23648061388909414</v>
      </c>
      <c r="D258" s="11">
        <f t="shared" si="174"/>
        <v>-0.13651420183241653</v>
      </c>
      <c r="E258" s="11">
        <v>0.11322957726628882</v>
      </c>
      <c r="F258" s="11">
        <f t="shared" si="175"/>
        <v>-2.3284624566127704E-2</v>
      </c>
      <c r="G258" s="200">
        <f t="shared" si="169"/>
        <v>1.7830818300038187E-2</v>
      </c>
    </row>
    <row r="259" spans="1:7" x14ac:dyDescent="0.2">
      <c r="A259" t="str">
        <f t="shared" si="165"/>
        <v>71 Sales occupations</v>
      </c>
      <c r="B259" s="11">
        <v>15.114056252605504</v>
      </c>
      <c r="C259" s="11">
        <v>4.7877243880002736</v>
      </c>
      <c r="D259" s="11">
        <f t="shared" si="174"/>
        <v>-10.32633186460523</v>
      </c>
      <c r="E259" s="11">
        <v>3.5478571966520329</v>
      </c>
      <c r="F259" s="11">
        <f t="shared" ref="F259:F260" si="176">SUM(D259:E259)</f>
        <v>-6.7784746679531969</v>
      </c>
      <c r="G259" s="200">
        <f t="shared" si="169"/>
        <v>1.4156571454740252E-2</v>
      </c>
    </row>
    <row r="260" spans="1:7" x14ac:dyDescent="0.2">
      <c r="A260" t="str">
        <f t="shared" si="165"/>
        <v>72 Customer service occupations</v>
      </c>
      <c r="B260" s="11">
        <v>4.2018217756332765</v>
      </c>
      <c r="C260" s="11">
        <v>3.8769095509759439</v>
      </c>
      <c r="D260" s="11">
        <f t="shared" si="174"/>
        <v>-0.3249122246573326</v>
      </c>
      <c r="E260" s="11">
        <v>1.4503231104907683</v>
      </c>
      <c r="F260" s="11">
        <f t="shared" si="176"/>
        <v>1.1254108858334357</v>
      </c>
      <c r="G260" s="200">
        <f t="shared" si="169"/>
        <v>1.9964470767800169E-2</v>
      </c>
    </row>
    <row r="261" spans="1:7" x14ac:dyDescent="0.2">
      <c r="A261" t="str">
        <f t="shared" si="165"/>
        <v>81 Process, plant and machine operatives</v>
      </c>
      <c r="B261" s="11">
        <v>12.468145223237062</v>
      </c>
      <c r="C261" s="11">
        <v>6.9928428546800188</v>
      </c>
      <c r="D261" s="11">
        <f t="shared" si="174"/>
        <v>-5.4753023685570437</v>
      </c>
      <c r="E261" s="11">
        <v>4.1943156544445621</v>
      </c>
      <c r="F261" s="11">
        <f t="shared" ref="F261:F262" si="177">SUM(D261:E261)</f>
        <v>-1.2809867141124816</v>
      </c>
      <c r="G261" s="200">
        <f t="shared" si="169"/>
        <v>1.9520163365813525E-2</v>
      </c>
    </row>
    <row r="262" spans="1:7" x14ac:dyDescent="0.2">
      <c r="A262" t="str">
        <f t="shared" si="165"/>
        <v>82 Transport and mobile machine drivers and operatives</v>
      </c>
      <c r="B262" s="11">
        <v>17.402982155213625</v>
      </c>
      <c r="C262" s="11">
        <v>12.354346390481453</v>
      </c>
      <c r="D262" s="11">
        <f t="shared" si="174"/>
        <v>-5.0486357647321718</v>
      </c>
      <c r="E262" s="11">
        <v>7.0371624577832561</v>
      </c>
      <c r="F262" s="11">
        <f t="shared" si="177"/>
        <v>1.9885266930510843</v>
      </c>
      <c r="G262" s="200">
        <f t="shared" si="169"/>
        <v>2.2897239153644833E-2</v>
      </c>
    </row>
    <row r="263" spans="1:7" x14ac:dyDescent="0.2">
      <c r="A263" t="str">
        <f t="shared" si="165"/>
        <v>91 Elementary trades and related occupations</v>
      </c>
      <c r="B263" s="11">
        <v>8.4991167615216821</v>
      </c>
      <c r="C263" s="11">
        <v>5.2133023750297367</v>
      </c>
      <c r="D263" s="11">
        <f t="shared" si="174"/>
        <v>-3.2858143864919453</v>
      </c>
      <c r="E263" s="11">
        <v>2.5662634255087009</v>
      </c>
      <c r="F263" s="11">
        <f t="shared" ref="F263" si="178">SUM(D263:E263)</f>
        <v>-0.71955096098324445</v>
      </c>
      <c r="G263" s="200">
        <f t="shared" si="169"/>
        <v>1.7746231525349598E-2</v>
      </c>
    </row>
    <row r="264" spans="1:7" x14ac:dyDescent="0.2">
      <c r="A264" t="str">
        <f t="shared" si="165"/>
        <v>92 Elementary administration and service occupations</v>
      </c>
      <c r="B264" s="11">
        <v>35.768935769985426</v>
      </c>
      <c r="C264" s="11">
        <v>22.57875337364435</v>
      </c>
      <c r="D264" s="11">
        <f t="shared" ref="D264" si="179">C264-B264</f>
        <v>-13.190182396341076</v>
      </c>
      <c r="E264" s="11">
        <v>12.427596141914085</v>
      </c>
      <c r="F264" s="11">
        <f>SUM(D264:E264)</f>
        <v>-0.76258625442699035</v>
      </c>
      <c r="G264" s="200">
        <f t="shared" ref="G264:G265" si="180">IF(B264&gt;0,(1+(E264/B264))^(1/($C$6-$B$6))-1,0)</f>
        <v>2.007941731240015E-2</v>
      </c>
    </row>
    <row r="265" spans="1:7" x14ac:dyDescent="0.2">
      <c r="A265" t="str">
        <f t="shared" si="165"/>
        <v>All occupations</v>
      </c>
      <c r="B265" s="11">
        <f>SUM(B239:B264)</f>
        <v>207.74645083097258</v>
      </c>
      <c r="C265" s="11">
        <f t="shared" ref="C265:F265" si="181">SUM(C239:C264)</f>
        <v>113.35697146512493</v>
      </c>
      <c r="D265" s="11">
        <f t="shared" si="181"/>
        <v>-94.389479365847606</v>
      </c>
      <c r="E265" s="11">
        <f t="shared" si="181"/>
        <v>64.661470594199116</v>
      </c>
      <c r="F265" s="11">
        <f t="shared" si="181"/>
        <v>-29.728008771648497</v>
      </c>
      <c r="G265" s="200">
        <f t="shared" si="180"/>
        <v>1.8229654959680541E-2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3.948474844780705</v>
      </c>
      <c r="C268" s="11">
        <v>1.9174504825608925</v>
      </c>
      <c r="D268" s="11">
        <f>C268-B268</f>
        <v>-2.0310243622198128</v>
      </c>
      <c r="E268" s="11">
        <v>0.83145199581285867</v>
      </c>
      <c r="F268" s="11">
        <f>SUM(D268:E268)</f>
        <v>-1.199572366406954</v>
      </c>
      <c r="G268" s="200">
        <f>IF(B268&gt;0,(1+(E268/B268))^(1/($C$6-$B$6))-1,0)</f>
        <v>1.2821219452375576E-2</v>
      </c>
    </row>
    <row r="269" spans="1:7" x14ac:dyDescent="0.2">
      <c r="A269" t="str">
        <f t="shared" si="183"/>
        <v>12 Other managers and proprietors</v>
      </c>
      <c r="B269" s="11">
        <v>2.5928624536017506</v>
      </c>
      <c r="C269" s="11">
        <v>1.6261731174509857</v>
      </c>
      <c r="D269" s="11">
        <f t="shared" ref="D269:D284" si="184">C269-B269</f>
        <v>-0.96668933615076491</v>
      </c>
      <c r="E269" s="11">
        <v>0.81872355087647741</v>
      </c>
      <c r="F269" s="11">
        <f t="shared" ref="F269:F276" si="185">SUM(D269:E269)</f>
        <v>-0.1479657852742875</v>
      </c>
      <c r="G269" s="200">
        <f t="shared" ref="G269:G271" si="186">IF(B269&gt;0,(1+(E269/B269))^(1/($C$6-$B$6))-1,0)</f>
        <v>1.8462688070086219E-2</v>
      </c>
    </row>
    <row r="270" spans="1:7" x14ac:dyDescent="0.2">
      <c r="A270" t="str">
        <f t="shared" si="183"/>
        <v>21 Science, research, engineering and technology professionals</v>
      </c>
      <c r="B270" s="11">
        <v>2.1999648473604272</v>
      </c>
      <c r="C270" s="11">
        <v>1.3697487073639758</v>
      </c>
      <c r="D270" s="11">
        <f t="shared" si="184"/>
        <v>-0.83021613999645139</v>
      </c>
      <c r="E270" s="11">
        <v>0.51939413569216275</v>
      </c>
      <c r="F270" s="11">
        <f t="shared" si="185"/>
        <v>-0.31082200430428863</v>
      </c>
      <c r="G270" s="200">
        <f t="shared" si="186"/>
        <v>1.423062504899697E-2</v>
      </c>
    </row>
    <row r="271" spans="1:7" x14ac:dyDescent="0.2">
      <c r="A271" t="str">
        <f t="shared" si="183"/>
        <v>22 Health professionals</v>
      </c>
      <c r="B271" s="11">
        <v>1.0084857915007737</v>
      </c>
      <c r="C271" s="11">
        <v>1.087532551018942</v>
      </c>
      <c r="D271" s="11">
        <f t="shared" si="184"/>
        <v>7.9046759518168308E-2</v>
      </c>
      <c r="E271" s="11">
        <v>0.4468463900987753</v>
      </c>
      <c r="F271" s="11">
        <f t="shared" si="185"/>
        <v>0.52589314961694367</v>
      </c>
      <c r="G271" s="200">
        <f t="shared" si="186"/>
        <v>2.4753687908934507E-2</v>
      </c>
    </row>
    <row r="272" spans="1:7" x14ac:dyDescent="0.2">
      <c r="A272" t="str">
        <f t="shared" si="183"/>
        <v>23 Teaching and other educational professionals</v>
      </c>
      <c r="B272" s="11">
        <v>0.69559401134302556</v>
      </c>
      <c r="C272" s="11">
        <v>0.39788254329927158</v>
      </c>
      <c r="D272" s="11">
        <f t="shared" si="184"/>
        <v>-0.29771146804375398</v>
      </c>
      <c r="E272" s="11">
        <v>0.22727187727802892</v>
      </c>
      <c r="F272" s="11">
        <f t="shared" si="185"/>
        <v>-7.0439590765725063E-2</v>
      </c>
      <c r="G272" s="200">
        <f>IF(B272&gt;0,(1+(E272/B272))^(1/($C$6-$B$6))-1,0)</f>
        <v>1.9026592021421207E-2</v>
      </c>
    </row>
    <row r="273" spans="1:7" x14ac:dyDescent="0.2">
      <c r="A273" t="str">
        <f t="shared" si="183"/>
        <v>24 Business, media and public service professionals</v>
      </c>
      <c r="B273" s="11">
        <v>2.3990436494078882</v>
      </c>
      <c r="C273" s="11">
        <v>1.3839579936919191</v>
      </c>
      <c r="D273" s="11">
        <f t="shared" si="184"/>
        <v>-1.0150856557159691</v>
      </c>
      <c r="E273" s="11">
        <v>0.63818635682161773</v>
      </c>
      <c r="F273" s="11">
        <f t="shared" si="185"/>
        <v>-0.37689929889435136</v>
      </c>
      <c r="G273" s="200">
        <f t="shared" ref="G273" si="187">IF(B273&gt;0,(1+(E273/B273))^(1/($C$6-$B$6))-1,0)</f>
        <v>1.584933850776471E-2</v>
      </c>
    </row>
    <row r="274" spans="1:7" x14ac:dyDescent="0.2">
      <c r="A274" t="str">
        <f t="shared" si="183"/>
        <v>31 Science, engineering and technology associate professionals</v>
      </c>
      <c r="B274" s="11">
        <v>1.2791091487515465</v>
      </c>
      <c r="C274" s="11">
        <v>1.1667363632073944</v>
      </c>
      <c r="D274" s="11">
        <f t="shared" si="184"/>
        <v>-0.11237278554415209</v>
      </c>
      <c r="E274" s="11">
        <v>0.42200781372298035</v>
      </c>
      <c r="F274" s="11">
        <f t="shared" si="185"/>
        <v>0.30963502817882826</v>
      </c>
      <c r="G274" s="200">
        <f>IF(B274&gt;0,(1+(E274/B274))^(1/($C$6-$B$6))-1,0)</f>
        <v>1.918988458752735E-2</v>
      </c>
    </row>
    <row r="275" spans="1:7" x14ac:dyDescent="0.2">
      <c r="A275" t="str">
        <f t="shared" si="183"/>
        <v>32 Health and social care associate professionals</v>
      </c>
      <c r="B275" s="11">
        <v>0.42196810742925028</v>
      </c>
      <c r="C275" s="11">
        <v>0.30358544357887562</v>
      </c>
      <c r="D275" s="11">
        <f t="shared" si="184"/>
        <v>-0.11838266385037466</v>
      </c>
      <c r="E275" s="11">
        <v>0.13505208288609663</v>
      </c>
      <c r="F275" s="11">
        <f t="shared" si="185"/>
        <v>1.6669419035721972E-2</v>
      </c>
      <c r="G275" s="200">
        <f t="shared" ref="G275:G292" si="188">IF(B275&gt;0,(1+(E275/B275))^(1/($C$6-$B$6))-1,0)</f>
        <v>1.8683849116024387E-2</v>
      </c>
    </row>
    <row r="276" spans="1:7" x14ac:dyDescent="0.2">
      <c r="A276" t="str">
        <f t="shared" si="183"/>
        <v>33 Protective service occupations</v>
      </c>
      <c r="B276" s="11">
        <v>0.50129951595607647</v>
      </c>
      <c r="C276" s="11">
        <v>0.31087740015918808</v>
      </c>
      <c r="D276" s="11">
        <f t="shared" si="184"/>
        <v>-0.19042211579688839</v>
      </c>
      <c r="E276" s="11">
        <v>8.9059662184192798E-2</v>
      </c>
      <c r="F276" s="11">
        <f t="shared" si="185"/>
        <v>-0.10136245361269559</v>
      </c>
      <c r="G276" s="200">
        <f t="shared" si="188"/>
        <v>1.0961466059094871E-2</v>
      </c>
    </row>
    <row r="277" spans="1:7" x14ac:dyDescent="0.2">
      <c r="A277" t="str">
        <f t="shared" si="183"/>
        <v>34 Culture, media and sports occupations</v>
      </c>
      <c r="B277" s="11">
        <v>1.1048490336520542</v>
      </c>
      <c r="C277" s="11">
        <v>0.53212721660568374</v>
      </c>
      <c r="D277" s="11">
        <f t="shared" si="184"/>
        <v>-0.57272181704637048</v>
      </c>
      <c r="E277" s="11">
        <v>0.24953344386167306</v>
      </c>
      <c r="F277" s="11">
        <f t="shared" ref="F277:F278" si="189">SUM(D277:E277)</f>
        <v>-0.3231883731846974</v>
      </c>
      <c r="G277" s="200">
        <f t="shared" si="188"/>
        <v>1.3668363504631076E-2</v>
      </c>
    </row>
    <row r="278" spans="1:7" x14ac:dyDescent="0.2">
      <c r="A278" t="str">
        <f t="shared" si="183"/>
        <v>35 Business and public service associate professionals</v>
      </c>
      <c r="B278" s="11">
        <v>3.4416421822544354</v>
      </c>
      <c r="C278" s="11">
        <v>2.0657877622517375</v>
      </c>
      <c r="D278" s="11">
        <f t="shared" si="184"/>
        <v>-1.3758544200026979</v>
      </c>
      <c r="E278" s="11">
        <v>0.77736148334668942</v>
      </c>
      <c r="F278" s="11">
        <f t="shared" si="189"/>
        <v>-0.59849293665600845</v>
      </c>
      <c r="G278" s="200">
        <f t="shared" si="188"/>
        <v>1.3669266084906262E-2</v>
      </c>
    </row>
    <row r="279" spans="1:7" x14ac:dyDescent="0.2">
      <c r="A279" t="str">
        <f t="shared" si="183"/>
        <v>41 Administrative occupations</v>
      </c>
      <c r="B279" s="11">
        <v>7.657933191058329</v>
      </c>
      <c r="C279" s="11">
        <v>3.8430849324862097</v>
      </c>
      <c r="D279" s="11">
        <f t="shared" si="184"/>
        <v>-3.8148482585721193</v>
      </c>
      <c r="E279" s="11">
        <v>1.6362178981589348</v>
      </c>
      <c r="F279" s="11">
        <f t="shared" ref="F279:F282" si="190">SUM(D279:E279)</f>
        <v>-2.1786303604131847</v>
      </c>
      <c r="G279" s="200">
        <f t="shared" si="188"/>
        <v>1.299323177979006E-2</v>
      </c>
    </row>
    <row r="280" spans="1:7" x14ac:dyDescent="0.2">
      <c r="A280" t="str">
        <f t="shared" si="183"/>
        <v>42 Secretarial and related occupations</v>
      </c>
      <c r="B280" s="11">
        <v>2.7737520347764888</v>
      </c>
      <c r="C280" s="11">
        <v>2.0627948674580181</v>
      </c>
      <c r="D280" s="11">
        <f t="shared" si="184"/>
        <v>-0.7109571673184707</v>
      </c>
      <c r="E280" s="11">
        <v>1.0073605161864532</v>
      </c>
      <c r="F280" s="11">
        <f t="shared" si="190"/>
        <v>0.29640334886798247</v>
      </c>
      <c r="G280" s="200">
        <f t="shared" si="188"/>
        <v>2.0869271048352456E-2</v>
      </c>
    </row>
    <row r="281" spans="1:7" x14ac:dyDescent="0.2">
      <c r="A281" t="str">
        <f t="shared" si="183"/>
        <v>51 Skilled agricultural and related trades</v>
      </c>
      <c r="B281" s="11">
        <v>1.8138594962822283</v>
      </c>
      <c r="C281" s="11">
        <v>0.84818053980442842</v>
      </c>
      <c r="D281" s="11">
        <f t="shared" si="184"/>
        <v>-0.96567895647779989</v>
      </c>
      <c r="E281" s="11">
        <v>0.49362712541111076</v>
      </c>
      <c r="F281" s="11">
        <f t="shared" si="190"/>
        <v>-0.47205183106668913</v>
      </c>
      <c r="G281" s="200">
        <f t="shared" si="188"/>
        <v>1.6176241079014053E-2</v>
      </c>
    </row>
    <row r="282" spans="1:7" x14ac:dyDescent="0.2">
      <c r="A282" t="str">
        <f t="shared" si="183"/>
        <v>52 Skilled metal, electrical and electronic trades</v>
      </c>
      <c r="B282" s="11">
        <v>4.3587845400028105</v>
      </c>
      <c r="C282" s="11">
        <v>1.738644517551597</v>
      </c>
      <c r="D282" s="11">
        <f t="shared" si="184"/>
        <v>-2.6201400224512135</v>
      </c>
      <c r="E282" s="11">
        <v>0.91291598900947935</v>
      </c>
      <c r="F282" s="11">
        <f t="shared" si="190"/>
        <v>-1.7072240334417341</v>
      </c>
      <c r="G282" s="200">
        <f t="shared" si="188"/>
        <v>1.2758014378387861E-2</v>
      </c>
    </row>
    <row r="283" spans="1:7" x14ac:dyDescent="0.2">
      <c r="A283" t="str">
        <f t="shared" si="183"/>
        <v>53 Skilled construction and building trades</v>
      </c>
      <c r="B283" s="11">
        <v>6.0420560397828931</v>
      </c>
      <c r="C283" s="11">
        <v>0.6307424998251987</v>
      </c>
      <c r="D283" s="11">
        <f t="shared" si="184"/>
        <v>-5.4113135399576944</v>
      </c>
      <c r="E283" s="11">
        <v>0.76526582852385738</v>
      </c>
      <c r="F283" s="11">
        <f t="shared" ref="F283" si="191">SUM(D283:E283)</f>
        <v>-4.6460477114338374</v>
      </c>
      <c r="G283" s="200">
        <f t="shared" si="188"/>
        <v>7.9819821979367767E-3</v>
      </c>
    </row>
    <row r="284" spans="1:7" x14ac:dyDescent="0.2">
      <c r="A284" t="str">
        <f t="shared" si="183"/>
        <v>54 Textiles, printing and other skilled trades</v>
      </c>
      <c r="B284" s="11">
        <v>3.8897487855290964</v>
      </c>
      <c r="C284" s="11">
        <v>1.4838150883353494</v>
      </c>
      <c r="D284" s="11">
        <f t="shared" si="184"/>
        <v>-2.4059336971937473</v>
      </c>
      <c r="E284" s="11">
        <v>0.69068367234420169</v>
      </c>
      <c r="F284" s="11">
        <f t="shared" ref="F284" si="192">SUM(D284:E284)</f>
        <v>-1.7152500248495457</v>
      </c>
      <c r="G284" s="200">
        <f t="shared" si="188"/>
        <v>1.0956173440819006E-2</v>
      </c>
    </row>
    <row r="285" spans="1:7" x14ac:dyDescent="0.2">
      <c r="A285" t="str">
        <f t="shared" si="183"/>
        <v>61 Caring personal service occupations</v>
      </c>
      <c r="B285" s="11">
        <v>1.832308233942443</v>
      </c>
      <c r="C285" s="11">
        <v>1.0724770213552346</v>
      </c>
      <c r="D285" s="11">
        <f>C285-B285</f>
        <v>-0.75983121258720843</v>
      </c>
      <c r="E285" s="11">
        <v>0.41357150053921532</v>
      </c>
      <c r="F285" s="11">
        <f>SUM(D285:E285)</f>
        <v>-0.34625971204799311</v>
      </c>
      <c r="G285" s="200">
        <f t="shared" si="188"/>
        <v>1.3660517504384462E-2</v>
      </c>
    </row>
    <row r="286" spans="1:7" x14ac:dyDescent="0.2">
      <c r="A286" t="str">
        <f t="shared" si="183"/>
        <v>62 Leisure, travel and related personal service occupations</v>
      </c>
      <c r="B286" s="11">
        <v>2.7338201289382504</v>
      </c>
      <c r="C286" s="11">
        <v>1.1692202693810732</v>
      </c>
      <c r="D286" s="11">
        <f t="shared" ref="D286:D292" si="193">C286-B286</f>
        <v>-1.5645998595571773</v>
      </c>
      <c r="E286" s="11">
        <v>0.53396823745173161</v>
      </c>
      <c r="F286" s="11">
        <f t="shared" ref="F286:F287" si="194">SUM(D286:E286)</f>
        <v>-1.0306316221054457</v>
      </c>
      <c r="G286" s="200">
        <f t="shared" si="188"/>
        <v>1.1965248979300513E-2</v>
      </c>
    </row>
    <row r="287" spans="1:7" x14ac:dyDescent="0.2">
      <c r="A287" t="str">
        <f t="shared" si="183"/>
        <v>63 Community and civil enforcement occupations</v>
      </c>
      <c r="B287" s="11">
        <v>0.15475492041224909</v>
      </c>
      <c r="C287" s="11">
        <v>3.3497437608715555E-2</v>
      </c>
      <c r="D287" s="11">
        <f t="shared" si="193"/>
        <v>-0.12125748280353353</v>
      </c>
      <c r="E287" s="11">
        <v>1.6338838904650765E-2</v>
      </c>
      <c r="F287" s="11">
        <f t="shared" si="194"/>
        <v>-0.10491864389888277</v>
      </c>
      <c r="G287" s="200">
        <f t="shared" si="188"/>
        <v>6.7137031663653257E-3</v>
      </c>
    </row>
    <row r="288" spans="1:7" x14ac:dyDescent="0.2">
      <c r="A288" t="str">
        <f t="shared" si="183"/>
        <v>71 Sales occupations</v>
      </c>
      <c r="B288" s="11">
        <v>9.1976239905473633</v>
      </c>
      <c r="C288" s="11">
        <v>2.4429549606473357</v>
      </c>
      <c r="D288" s="11">
        <f t="shared" si="193"/>
        <v>-6.7546690299000272</v>
      </c>
      <c r="E288" s="11">
        <v>1.2247175713863245</v>
      </c>
      <c r="F288" s="11">
        <f t="shared" ref="F288:F289" si="195">SUM(D288:E288)</f>
        <v>-5.5299514585137022</v>
      </c>
      <c r="G288" s="200">
        <f t="shared" si="188"/>
        <v>8.3685918771083667E-3</v>
      </c>
    </row>
    <row r="289" spans="1:7" x14ac:dyDescent="0.2">
      <c r="A289" t="str">
        <f t="shared" si="183"/>
        <v>72 Customer service occupations</v>
      </c>
      <c r="B289" s="11">
        <v>2.0194389073037722</v>
      </c>
      <c r="C289" s="11">
        <v>2.0016460302087067</v>
      </c>
      <c r="D289" s="11">
        <f t="shared" si="193"/>
        <v>-1.7792877095065496E-2</v>
      </c>
      <c r="E289" s="11">
        <v>0.70479631154880962</v>
      </c>
      <c r="F289" s="11">
        <f t="shared" si="195"/>
        <v>0.68700343445374412</v>
      </c>
      <c r="G289" s="200">
        <f t="shared" si="188"/>
        <v>2.0158358552435418E-2</v>
      </c>
    </row>
    <row r="290" spans="1:7" x14ac:dyDescent="0.2">
      <c r="A290" t="str">
        <f t="shared" si="183"/>
        <v>81 Process, plant and machine operatives</v>
      </c>
      <c r="B290" s="11">
        <v>7.2836597917186188</v>
      </c>
      <c r="C290" s="11">
        <v>1.4171301685235635</v>
      </c>
      <c r="D290" s="11">
        <f t="shared" si="193"/>
        <v>-5.8665296231950554</v>
      </c>
      <c r="E290" s="11">
        <v>0.80328116465772803</v>
      </c>
      <c r="F290" s="11">
        <f t="shared" ref="F290:F291" si="196">SUM(D290:E290)</f>
        <v>-5.063248458537327</v>
      </c>
      <c r="G290" s="200">
        <f t="shared" si="188"/>
        <v>6.9988501715412266E-3</v>
      </c>
    </row>
    <row r="291" spans="1:7" x14ac:dyDescent="0.2">
      <c r="A291" t="str">
        <f t="shared" si="183"/>
        <v>82 Transport and mobile machine drivers and operatives</v>
      </c>
      <c r="B291" s="11">
        <v>12.160233573503104</v>
      </c>
      <c r="C291" s="11">
        <v>3.536487573652856</v>
      </c>
      <c r="D291" s="11">
        <f t="shared" si="193"/>
        <v>-8.6237459998502484</v>
      </c>
      <c r="E291" s="11">
        <v>2.8343658274986638</v>
      </c>
      <c r="F291" s="11">
        <f t="shared" si="196"/>
        <v>-5.789380172351585</v>
      </c>
      <c r="G291" s="200">
        <f t="shared" si="188"/>
        <v>1.4065941489415534E-2</v>
      </c>
    </row>
    <row r="292" spans="1:7" x14ac:dyDescent="0.2">
      <c r="A292" t="str">
        <f t="shared" si="183"/>
        <v>91 Elementary trades and related occupations</v>
      </c>
      <c r="B292" s="11">
        <v>6.1162276374333704</v>
      </c>
      <c r="C292" s="11">
        <v>2.3099797963326396</v>
      </c>
      <c r="D292" s="11">
        <f t="shared" si="193"/>
        <v>-3.8062478411007308</v>
      </c>
      <c r="E292" s="11">
        <v>1.1145801026185937</v>
      </c>
      <c r="F292" s="11">
        <f t="shared" ref="F292" si="197">SUM(D292:E292)</f>
        <v>-2.691667738482137</v>
      </c>
      <c r="G292" s="200">
        <f t="shared" si="188"/>
        <v>1.1222858571162009E-2</v>
      </c>
    </row>
    <row r="293" spans="1:7" x14ac:dyDescent="0.2">
      <c r="A293" t="str">
        <f t="shared" si="183"/>
        <v>92 Elementary administration and service occupations</v>
      </c>
      <c r="B293" s="11">
        <v>21.133128436726309</v>
      </c>
      <c r="C293" s="11">
        <v>7.1587812707343463</v>
      </c>
      <c r="D293" s="11">
        <f t="shared" ref="D293" si="198">C293-B293</f>
        <v>-13.974347165991963</v>
      </c>
      <c r="E293" s="11">
        <v>3.6361016510867774</v>
      </c>
      <c r="F293" s="11">
        <f t="shared" ref="F293" si="199">SUM(D293:E293)</f>
        <v>-10.338245514905186</v>
      </c>
      <c r="G293" s="200">
        <f t="shared" ref="G293:G294" si="200">IF(B293&gt;0,(1+(E293/B293))^(1/($C$6-$B$6))-1,0)</f>
        <v>1.0640227742529484E-2</v>
      </c>
    </row>
    <row r="294" spans="1:7" x14ac:dyDescent="0.2">
      <c r="A294" s="24" t="str">
        <f t="shared" si="183"/>
        <v>All occupations</v>
      </c>
      <c r="B294" s="34">
        <f>SUM(B268:B293)</f>
        <v>108.76062329399525</v>
      </c>
      <c r="C294" s="34">
        <f t="shared" ref="C294:F294" si="201">SUM(C268:C293)</f>
        <v>43.911296555094133</v>
      </c>
      <c r="D294" s="34">
        <f t="shared" si="201"/>
        <v>-64.849326738901112</v>
      </c>
      <c r="E294" s="34">
        <f t="shared" si="201"/>
        <v>21.94268102790808</v>
      </c>
      <c r="F294" s="34">
        <f t="shared" si="201"/>
        <v>-42.906645710993033</v>
      </c>
      <c r="G294" s="234">
        <f t="shared" si="200"/>
        <v>1.2327400432635249E-2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Midlands and Warwickshire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-8.7670253244456831</v>
      </c>
      <c r="Q7" s="11">
        <f>'Occ T1'!J16</f>
        <v>72.611141450272896</v>
      </c>
    </row>
    <row r="8" spans="1:17" x14ac:dyDescent="0.2">
      <c r="O8" t="str">
        <f>name!E11</f>
        <v>Process, plant and machine operatives</v>
      </c>
      <c r="P8" s="11">
        <f>'Occ T1'!H15</f>
        <v>18.736926917440769</v>
      </c>
      <c r="Q8" s="11">
        <f>'Occ T1'!J15</f>
        <v>85.868145852104377</v>
      </c>
    </row>
    <row r="9" spans="1:17" x14ac:dyDescent="0.2">
      <c r="O9" t="str">
        <f>name!E10</f>
        <v>Sales and customer service occupations</v>
      </c>
      <c r="P9" s="11">
        <f>'Occ T1'!H14</f>
        <v>5.593101472861548</v>
      </c>
      <c r="Q9" s="11">
        <f>'Occ T1'!J14</f>
        <v>67.212343861045582</v>
      </c>
    </row>
    <row r="10" spans="1:17" x14ac:dyDescent="0.2">
      <c r="O10" t="str">
        <f>name!E9</f>
        <v>Caring, leisure and other service occupations</v>
      </c>
      <c r="P10" s="11">
        <f>'Occ T1'!H13</f>
        <v>28.1629160531769</v>
      </c>
      <c r="Q10" s="11">
        <f>'Occ T1'!J13</f>
        <v>130.53697676492817</v>
      </c>
    </row>
    <row r="11" spans="1:17" x14ac:dyDescent="0.2">
      <c r="O11" t="str">
        <f>name!E8</f>
        <v>Skilled trades occupations</v>
      </c>
      <c r="P11" s="11">
        <f>'Occ T1'!H12</f>
        <v>-11.64514525267262</v>
      </c>
      <c r="Q11" s="11">
        <f>'Occ T1'!J12</f>
        <v>54.370517248521054</v>
      </c>
    </row>
    <row r="12" spans="1:17" x14ac:dyDescent="0.2">
      <c r="O12" t="str">
        <f>name!E7</f>
        <v>Administrative and secretarial occupations</v>
      </c>
      <c r="P12" s="11">
        <f>'Occ T1'!H11</f>
        <v>-28.907885186253253</v>
      </c>
      <c r="Q12" s="11">
        <f>'Occ T1'!J11</f>
        <v>69.131352363594189</v>
      </c>
    </row>
    <row r="13" spans="1:17" x14ac:dyDescent="0.2">
      <c r="O13" t="str">
        <f>name!E6</f>
        <v>Associate professional occupations</v>
      </c>
      <c r="P13" s="11">
        <f>'Occ T1'!H10</f>
        <v>11.800553478651523</v>
      </c>
      <c r="Q13" s="11">
        <f>'Occ T1'!J10</f>
        <v>114.8494537162689</v>
      </c>
    </row>
    <row r="14" spans="1:17" x14ac:dyDescent="0.2">
      <c r="O14" t="str">
        <f>name!E5</f>
        <v>Professional occupations</v>
      </c>
      <c r="P14" s="11">
        <f>'Occ T1'!H9</f>
        <v>75.194671645023277</v>
      </c>
      <c r="Q14" s="11">
        <f>'Occ T1'!J9</f>
        <v>268.52017866737793</v>
      </c>
    </row>
    <row r="15" spans="1:17" x14ac:dyDescent="0.2">
      <c r="O15" t="str">
        <f>name!E4</f>
        <v>Managers, directors and senior officials</v>
      </c>
      <c r="P15" s="11">
        <f>'Occ T1'!H8</f>
        <v>26.281886196217272</v>
      </c>
      <c r="Q15" s="11">
        <f>'Occ T1'!J8</f>
        <v>122.16931871533757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Midlands and Warwickshire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4.4662518968321621</v>
      </c>
      <c r="Q37" s="11">
        <f>'Occ T2'!J8</f>
        <v>64.7016021828519</v>
      </c>
    </row>
    <row r="38" spans="1:17" x14ac:dyDescent="0.2">
      <c r="O38" s="10" t="str">
        <f>name!D5</f>
        <v>12 Other managers and proprietors</v>
      </c>
      <c r="P38" s="11">
        <f>'Occ T2'!H9</f>
        <v>21.815634299385138</v>
      </c>
      <c r="Q38" s="11">
        <f>'Occ T2'!J9</f>
        <v>57.467716532485696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15.320434662674216</v>
      </c>
      <c r="Q39" s="11">
        <f>'Occ T2'!J10</f>
        <v>55.458860121997539</v>
      </c>
    </row>
    <row r="40" spans="1:17" x14ac:dyDescent="0.2">
      <c r="O40" s="10" t="str">
        <f>name!D7</f>
        <v>22 Health professionals</v>
      </c>
      <c r="P40" s="11">
        <f>'Occ T2'!H11</f>
        <v>16.228230223035055</v>
      </c>
      <c r="Q40" s="11">
        <f>'Occ T2'!J11</f>
        <v>66.70909088448866</v>
      </c>
    </row>
    <row r="41" spans="1:17" x14ac:dyDescent="0.2">
      <c r="O41" s="10" t="str">
        <f>name!D8</f>
        <v>23 Teaching and other educational professionals</v>
      </c>
      <c r="P41" s="11">
        <f>'Occ T2'!H12</f>
        <v>15.235457100663581</v>
      </c>
      <c r="Q41" s="11">
        <f>'Occ T2'!J12</f>
        <v>58.60283661716123</v>
      </c>
    </row>
    <row r="42" spans="1:17" x14ac:dyDescent="0.2">
      <c r="O42" s="10" t="str">
        <f>name!D9</f>
        <v>24 Business, media and public service professionals</v>
      </c>
      <c r="P42" s="11">
        <f>'Occ T2'!H13</f>
        <v>28.41054965865041</v>
      </c>
      <c r="Q42" s="11">
        <f>'Occ T2'!J13</f>
        <v>87.749391043730498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-2.6088838864795179</v>
      </c>
      <c r="Q43" s="11">
        <f>'Occ T2'!J14</f>
        <v>9.4414073678174333</v>
      </c>
    </row>
    <row r="44" spans="1:17" x14ac:dyDescent="0.2">
      <c r="O44" s="10" t="str">
        <f>name!D11</f>
        <v>32 Health and social care associate professionals</v>
      </c>
      <c r="P44" s="11">
        <f>'Occ T2'!H15</f>
        <v>4.7822613876117117</v>
      </c>
      <c r="Q44" s="11">
        <f>'Occ T2'!J15</f>
        <v>26.475664345229745</v>
      </c>
    </row>
    <row r="45" spans="1:17" x14ac:dyDescent="0.2">
      <c r="O45" s="10" t="str">
        <f>name!D12</f>
        <v>33 Protective service occupations</v>
      </c>
      <c r="P45" s="11">
        <f>'Occ T2'!H16</f>
        <v>7.4708135233523265</v>
      </c>
      <c r="Q45" s="11">
        <f>'Occ T2'!J16</f>
        <v>15.50585794403019</v>
      </c>
    </row>
    <row r="46" spans="1:17" x14ac:dyDescent="0.2">
      <c r="O46" s="10" t="str">
        <f>name!D13</f>
        <v>34 Culture, media and sports occupations</v>
      </c>
      <c r="P46" s="11">
        <f>'Occ T2'!H17</f>
        <v>1.5878977201907496</v>
      </c>
      <c r="Q46" s="11">
        <f>'Occ T2'!J17</f>
        <v>14.954621077344488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0.56846473397621367</v>
      </c>
      <c r="Q47" s="11">
        <f>'Occ T2'!J18</f>
        <v>48.471902981846995</v>
      </c>
    </row>
    <row r="48" spans="1:17" x14ac:dyDescent="0.2">
      <c r="O48" s="10" t="str">
        <f>name!D15</f>
        <v>41 Administrative occupations</v>
      </c>
      <c r="P48" s="11">
        <f>'Occ T2'!H19</f>
        <v>-19.313279591577668</v>
      </c>
      <c r="Q48" s="11">
        <f>'Occ T2'!J19</f>
        <v>61.703373589653737</v>
      </c>
    </row>
    <row r="49" spans="15:17" x14ac:dyDescent="0.2">
      <c r="O49" s="10" t="str">
        <f>name!D16</f>
        <v>42 Secretarial and related occupations</v>
      </c>
      <c r="P49" s="11">
        <f>'Occ T2'!H20</f>
        <v>-9.5946055946756097</v>
      </c>
      <c r="Q49" s="11">
        <f>'Occ T2'!J20</f>
        <v>7.4279787739404313</v>
      </c>
    </row>
    <row r="50" spans="15:17" x14ac:dyDescent="0.2">
      <c r="O50" s="10" t="str">
        <f>name!D17</f>
        <v>51 Skilled agricultural and related trades</v>
      </c>
      <c r="P50" s="11">
        <f>'Occ T2'!H21</f>
        <v>1.728280844603562</v>
      </c>
      <c r="Q50" s="11">
        <f>'Occ T2'!J21</f>
        <v>8.5740123304185669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-5.7707449320354272</v>
      </c>
      <c r="Q51" s="11">
        <f>'Occ T2'!J22</f>
        <v>19.756836134372929</v>
      </c>
    </row>
    <row r="52" spans="15:17" x14ac:dyDescent="0.2">
      <c r="O52" s="10" t="str">
        <f>name!D19</f>
        <v>53 Skilled construction and building trades</v>
      </c>
      <c r="P52" s="11">
        <f>'Occ T2'!H23</f>
        <v>-5.4624997961164183</v>
      </c>
      <c r="Q52" s="11">
        <f>'Occ T2'!J23</f>
        <v>16.557202389949783</v>
      </c>
    </row>
    <row r="53" spans="15:17" x14ac:dyDescent="0.2">
      <c r="O53" s="10" t="str">
        <f>name!D20</f>
        <v>54 Textiles, printing and other skilled trades</v>
      </c>
      <c r="P53" s="11">
        <f>'Occ T2'!H24</f>
        <v>-2.1401813691243277</v>
      </c>
      <c r="Q53" s="11">
        <f>'Occ T2'!J24</f>
        <v>9.4824663937797755</v>
      </c>
    </row>
    <row r="54" spans="15:17" x14ac:dyDescent="0.2">
      <c r="O54" s="10" t="str">
        <f>name!D21</f>
        <v>61 Caring personal service occupations</v>
      </c>
      <c r="P54" s="11">
        <f>'Occ T2'!H25</f>
        <v>26.711086899260295</v>
      </c>
      <c r="Q54" s="11">
        <f>'Occ T2'!J25</f>
        <v>110.98081990683707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1.5931887220842569</v>
      </c>
      <c r="Q55" s="11">
        <f>'Occ T2'!J26</f>
        <v>18.931090804532957</v>
      </c>
    </row>
    <row r="56" spans="15:17" x14ac:dyDescent="0.2">
      <c r="O56" s="10" t="str">
        <f>name!D23</f>
        <v>63 Community and civil enforcement occupations</v>
      </c>
      <c r="P56" s="11">
        <f>'Occ T2'!H27</f>
        <v>-0.14135956816762429</v>
      </c>
      <c r="Q56" s="11">
        <f>'Occ T2'!J27</f>
        <v>0.62506605355818023</v>
      </c>
    </row>
    <row r="57" spans="15:17" x14ac:dyDescent="0.2">
      <c r="O57" s="10" t="str">
        <f>name!D24</f>
        <v>71 Sales occupations</v>
      </c>
      <c r="P57" s="11">
        <f>'Occ T2'!H28</f>
        <v>-12.215816512399471</v>
      </c>
      <c r="Q57" s="11">
        <f>'Occ T2'!J28</f>
        <v>28.091436890267978</v>
      </c>
    </row>
    <row r="58" spans="15:17" x14ac:dyDescent="0.2">
      <c r="O58" s="10" t="str">
        <f>name!D25</f>
        <v>72 Customer service occupations</v>
      </c>
      <c r="P58" s="11">
        <f>'Occ T2'!H29</f>
        <v>17.808917985261033</v>
      </c>
      <c r="Q58" s="11">
        <f>'Occ T2'!J29</f>
        <v>39.120906970777625</v>
      </c>
    </row>
    <row r="59" spans="15:17" x14ac:dyDescent="0.2">
      <c r="O59" s="10" t="str">
        <f>name!D26</f>
        <v>81 Process, plant and machine operatives</v>
      </c>
      <c r="P59" s="11">
        <f>'Occ T2'!H30</f>
        <v>10.620450199134964</v>
      </c>
      <c r="Q59" s="11">
        <f>'Occ T2'!J30</f>
        <v>35.74249610353457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8.1164767183057904</v>
      </c>
      <c r="Q60" s="11">
        <f>'Occ T2'!J31</f>
        <v>50.125649748569792</v>
      </c>
    </row>
    <row r="61" spans="15:17" x14ac:dyDescent="0.2">
      <c r="O61" s="10" t="str">
        <f>name!D28</f>
        <v>91 Elementary trades and related occupations</v>
      </c>
      <c r="P61" s="11">
        <f>'Occ T2'!H32</f>
        <v>-5.0755497298153607</v>
      </c>
      <c r="Q61" s="11">
        <f>'Occ T2'!J32</f>
        <v>4.3893842086471935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-3.6914755946303046</v>
      </c>
      <c r="Q62" s="11">
        <f>'Occ T2'!J33</f>
        <v>68.221757241625724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116.45000000000005</v>
      </c>
      <c r="Q64" s="11">
        <f>'Occ T2'!J35</f>
        <v>985.26942863945067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Midlands and Warwickshire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1738.9650000000004</v>
      </c>
      <c r="C8" s="305">
        <f>SUM(C9:C17)</f>
        <v>1788.1639999999998</v>
      </c>
      <c r="D8" s="305">
        <f>SUM(D9:D17)</f>
        <v>1855.4149999999997</v>
      </c>
      <c r="E8" s="304"/>
      <c r="F8" s="305">
        <f>SUM(F9:F17)</f>
        <v>25.882375375458579</v>
      </c>
      <c r="G8" s="305">
        <f>SUM(G9:G17)</f>
        <v>33.426980253027878</v>
      </c>
      <c r="H8" s="305">
        <f>SUM(H9:H17)</f>
        <v>49.043438651813588</v>
      </c>
      <c r="I8" s="304"/>
      <c r="J8" s="305">
        <f>SUM(J9:J17)</f>
        <v>178.6135266996605</v>
      </c>
      <c r="K8" s="305">
        <f>SUM(K9:K17)</f>
        <v>227.17529645733049</v>
      </c>
      <c r="L8" s="305">
        <f>SUM(L9:L17)</f>
        <v>334.59327432697779</v>
      </c>
      <c r="M8" s="304"/>
      <c r="N8" s="305">
        <f>SUM(N9:N17)</f>
        <v>336.76195798427756</v>
      </c>
      <c r="O8" s="305">
        <f>SUM(O9:O17)</f>
        <v>359.38630434749655</v>
      </c>
      <c r="P8" s="305">
        <f>SUM(P9:P17)</f>
        <v>412.71236449735136</v>
      </c>
      <c r="Q8" s="306"/>
      <c r="R8" s="305">
        <f>SUM(R9:R17)</f>
        <v>96.229234986558112</v>
      </c>
      <c r="S8" s="305">
        <f>SUM(S9:S17)</f>
        <v>94.744861668583411</v>
      </c>
      <c r="T8" s="305">
        <f>SUM(T9:T17)</f>
        <v>104.90045757169716</v>
      </c>
      <c r="U8" s="306"/>
      <c r="V8" s="305">
        <f>SUM(V9:V17)</f>
        <v>95.289896015735764</v>
      </c>
      <c r="W8" s="305">
        <f>SUM(W9:W17)</f>
        <v>99.017938399161977</v>
      </c>
      <c r="X8" s="305">
        <f>SUM(X9:X17)</f>
        <v>113.45482094369392</v>
      </c>
      <c r="Y8" s="306"/>
      <c r="Z8" s="305">
        <f>SUM(Z9:Z17)</f>
        <v>351.63191154574417</v>
      </c>
      <c r="AA8" s="305">
        <f>SUM(AA9:AA17)</f>
        <v>366.26971183556623</v>
      </c>
      <c r="AB8" s="305">
        <f>SUM(AB9:AB17)</f>
        <v>368.34722662096533</v>
      </c>
      <c r="AC8" s="306"/>
      <c r="AD8" s="305">
        <f>SUM(AD9:AD17)</f>
        <v>338.04902326759759</v>
      </c>
      <c r="AE8" s="305">
        <f>SUM(AE9:AE17)</f>
        <v>357.46348098933424</v>
      </c>
      <c r="AF8" s="305">
        <f>SUM(AF9:AF17)</f>
        <v>315.09514936728124</v>
      </c>
      <c r="AG8" s="306"/>
      <c r="AH8" s="305">
        <f>SUM(AH9:AH17)</f>
        <v>207.74645083097255</v>
      </c>
      <c r="AI8" s="305">
        <f>SUM(AI9:AI17)</f>
        <v>180.86733770144866</v>
      </c>
      <c r="AJ8" s="305">
        <f>SUM(AJ9:AJ17)</f>
        <v>113.35697146512496</v>
      </c>
      <c r="AK8" s="306"/>
      <c r="AL8" s="305">
        <f>SUM(AL9:AL17)</f>
        <v>108.76062329399525</v>
      </c>
      <c r="AM8" s="305">
        <f>SUM(AM9:AM17)</f>
        <v>69.812088348050224</v>
      </c>
      <c r="AN8" s="305">
        <f>SUM(AN9:AN17)</f>
        <v>43.91129655509414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168.51982485976157</v>
      </c>
      <c r="C9" s="304">
        <f t="shared" ref="B9:D17" si="0">SUM(C21,C33,C51,C63,C75,C93)</f>
        <v>172.86293453295511</v>
      </c>
      <c r="D9" s="304">
        <f t="shared" si="0"/>
        <v>194.80171105597898</v>
      </c>
      <c r="E9" s="304"/>
      <c r="F9" s="304">
        <f t="shared" ref="F9:H17" si="1">SUM(F21,F33,F51,F63,F75,F93)</f>
        <v>2.1110915219980226</v>
      </c>
      <c r="G9" s="304">
        <f t="shared" si="1"/>
        <v>2.7473994657118488</v>
      </c>
      <c r="H9" s="304">
        <f t="shared" si="1"/>
        <v>4.3951902845410995</v>
      </c>
      <c r="I9" s="304"/>
      <c r="J9" s="304">
        <f t="shared" ref="J9:L17" si="2">SUM(J21,J33,J51,J63,J75,J93)</f>
        <v>19.241053150410153</v>
      </c>
      <c r="K9" s="304">
        <f t="shared" si="2"/>
        <v>24.513339482106872</v>
      </c>
      <c r="L9" s="304">
        <f t="shared" si="2"/>
        <v>38.994958226625762</v>
      </c>
      <c r="M9" s="304"/>
      <c r="N9" s="304">
        <f t="shared" ref="N9:P17" si="3">SUM(N21,N33,N51,N63,N75,N93)</f>
        <v>43.631146955766411</v>
      </c>
      <c r="O9" s="304">
        <f t="shared" si="3"/>
        <v>45.693736477046151</v>
      </c>
      <c r="P9" s="304">
        <f t="shared" si="3"/>
        <v>54.315381510809388</v>
      </c>
      <c r="Q9" s="306"/>
      <c r="R9" s="304">
        <f t="shared" ref="R9:T9" si="4">SUM(R21,R33,R51,R63,R75,R93)</f>
        <v>9.2926509152007952</v>
      </c>
      <c r="S9" s="304">
        <f t="shared" si="4"/>
        <v>9.3833488525302009</v>
      </c>
      <c r="T9" s="304">
        <f t="shared" si="4"/>
        <v>10.864508660290447</v>
      </c>
      <c r="U9" s="306"/>
      <c r="V9" s="304">
        <f t="shared" ref="V9:X9" si="5">SUM(V21,V33,V51,V63,V75,V93)</f>
        <v>12.472199627175629</v>
      </c>
      <c r="W9" s="304">
        <f t="shared" si="5"/>
        <v>12.391333841362723</v>
      </c>
      <c r="X9" s="304">
        <f t="shared" si="5"/>
        <v>13.884271683209183</v>
      </c>
      <c r="Y9" s="306"/>
      <c r="Z9" s="304">
        <f t="shared" ref="Z9:AB9" si="6">SUM(Z21,Z33,Z51,Z63,Z75,Z93)</f>
        <v>30.428140933536117</v>
      </c>
      <c r="AA9" s="304">
        <f t="shared" si="6"/>
        <v>29.874800053114214</v>
      </c>
      <c r="AB9" s="304">
        <f t="shared" si="6"/>
        <v>31.952342908709937</v>
      </c>
      <c r="AC9" s="306"/>
      <c r="AD9" s="304">
        <f>SUM(AD21,AD33,AD51,AD63,AD75,AD93)</f>
        <v>26.161580575923935</v>
      </c>
      <c r="AE9" s="304">
        <f t="shared" ref="AE9:AF9" si="7">SUM(AE21,AE33,AE51,AE63,AE75,AE93)</f>
        <v>26.930819847130383</v>
      </c>
      <c r="AF9" s="304">
        <f t="shared" si="7"/>
        <v>24.694437837231842</v>
      </c>
      <c r="AG9" s="306"/>
      <c r="AH9" s="304">
        <f t="shared" ref="AH9:AJ9" si="8">SUM(AH21,AH33,AH51,AH63,AH75,AH93)</f>
        <v>18.640623881368043</v>
      </c>
      <c r="AI9" s="304">
        <f t="shared" si="8"/>
        <v>16.574883097959695</v>
      </c>
      <c r="AJ9" s="304">
        <f t="shared" si="8"/>
        <v>12.156996344549441</v>
      </c>
      <c r="AK9" s="306"/>
      <c r="AL9" s="304">
        <f t="shared" ref="AL9:AN9" si="9">SUM(AL21,AL33,AL51,AL63,AL75,AL93)</f>
        <v>6.5413372983824569</v>
      </c>
      <c r="AM9" s="304">
        <f t="shared" si="9"/>
        <v>4.7532734159930161</v>
      </c>
      <c r="AN9" s="304">
        <f t="shared" si="9"/>
        <v>3.5436236000118777</v>
      </c>
    </row>
    <row r="10" spans="1:40" x14ac:dyDescent="0.2">
      <c r="A10" s="13" t="str">
        <f>name!E5</f>
        <v>Professional occupations</v>
      </c>
      <c r="B10" s="304">
        <f t="shared" si="0"/>
        <v>374.82331954661095</v>
      </c>
      <c r="C10" s="304">
        <f t="shared" si="0"/>
        <v>404.24910142856663</v>
      </c>
      <c r="D10" s="304">
        <f t="shared" si="0"/>
        <v>450.01799119163439</v>
      </c>
      <c r="E10" s="304"/>
      <c r="F10" s="304">
        <f t="shared" si="1"/>
        <v>19.110658322468641</v>
      </c>
      <c r="G10" s="304">
        <f t="shared" si="1"/>
        <v>24.514108123832315</v>
      </c>
      <c r="H10" s="304">
        <f t="shared" si="1"/>
        <v>34.455792511956837</v>
      </c>
      <c r="I10" s="304"/>
      <c r="J10" s="304">
        <f t="shared" si="2"/>
        <v>99.054973505629022</v>
      </c>
      <c r="K10" s="304">
        <f t="shared" si="2"/>
        <v>124.49747878717795</v>
      </c>
      <c r="L10" s="304">
        <f t="shared" si="2"/>
        <v>170.83967585054924</v>
      </c>
      <c r="M10" s="304"/>
      <c r="N10" s="304">
        <f t="shared" si="3"/>
        <v>124.87927437042747</v>
      </c>
      <c r="O10" s="304">
        <f t="shared" si="3"/>
        <v>128.75108933338618</v>
      </c>
      <c r="P10" s="304">
        <f t="shared" si="3"/>
        <v>131.08980835304331</v>
      </c>
      <c r="Q10" s="306"/>
      <c r="R10" s="304">
        <f t="shared" ref="R10:T10" si="10">SUM(R22,R34,R52,R64,R76,R94)</f>
        <v>19.42985325874012</v>
      </c>
      <c r="S10" s="304">
        <f t="shared" si="10"/>
        <v>14.592280663334176</v>
      </c>
      <c r="T10" s="304">
        <f t="shared" si="10"/>
        <v>10.955574544334123</v>
      </c>
      <c r="U10" s="306"/>
      <c r="V10" s="304">
        <f t="shared" ref="V10:X10" si="11">SUM(V22,V34,V52,V64,V76,V94)</f>
        <v>18.617012225791193</v>
      </c>
      <c r="W10" s="304">
        <f t="shared" si="11"/>
        <v>18.372396805539736</v>
      </c>
      <c r="X10" s="304">
        <f t="shared" si="11"/>
        <v>18.962384739689565</v>
      </c>
      <c r="Y10" s="306"/>
      <c r="Z10" s="304">
        <f t="shared" ref="Z10:AB10" si="12">SUM(Z22,Z34,Z52,Z64,Z76,Z94)</f>
        <v>41.590367230583773</v>
      </c>
      <c r="AA10" s="304">
        <f t="shared" si="12"/>
        <v>43.577715445548563</v>
      </c>
      <c r="AB10" s="304">
        <f t="shared" si="12"/>
        <v>44.390945753206594</v>
      </c>
      <c r="AC10" s="306"/>
      <c r="AD10" s="304">
        <f t="shared" ref="AD10:AF10" si="13">SUM(AD22,AD34,AD52,AD64,AD76,AD94)</f>
        <v>28.945276299624101</v>
      </c>
      <c r="AE10" s="304">
        <f t="shared" si="13"/>
        <v>29.906548193197242</v>
      </c>
      <c r="AF10" s="304">
        <f t="shared" si="13"/>
        <v>25.612414712954095</v>
      </c>
      <c r="AG10" s="306"/>
      <c r="AH10" s="304">
        <f t="shared" ref="AH10:AJ10" si="14">SUM(AH22,AH34,AH52,AH64,AH76,AH94)</f>
        <v>16.892816033734448</v>
      </c>
      <c r="AI10" s="304">
        <f t="shared" si="14"/>
        <v>15.00293331634972</v>
      </c>
      <c r="AJ10" s="304">
        <f t="shared" si="14"/>
        <v>9.472272930526584</v>
      </c>
      <c r="AK10" s="306"/>
      <c r="AL10" s="304">
        <f t="shared" ref="AL10:AN10" si="15">SUM(AL22,AL34,AL52,AL64,AL76,AL94)</f>
        <v>6.3030882996121154</v>
      </c>
      <c r="AM10" s="304">
        <f t="shared" si="15"/>
        <v>5.0345507602007968</v>
      </c>
      <c r="AN10" s="304">
        <f t="shared" si="15"/>
        <v>4.2391217953741105</v>
      </c>
    </row>
    <row r="11" spans="1:40" x14ac:dyDescent="0.2">
      <c r="A11" s="13" t="str">
        <f>name!E6</f>
        <v>Associate professional occupations</v>
      </c>
      <c r="B11" s="304">
        <f>SUM(B23,B35,B53,B65,B77,B95)</f>
        <v>224.13005324321585</v>
      </c>
      <c r="C11" s="304">
        <f t="shared" si="0"/>
        <v>218.56636198696717</v>
      </c>
      <c r="D11" s="304">
        <f>SUM(D23,D35,D53,D65,D77,D95)</f>
        <v>235.93060672186695</v>
      </c>
      <c r="E11" s="304"/>
      <c r="F11" s="304">
        <f t="shared" si="1"/>
        <v>2.4144567732585607</v>
      </c>
      <c r="G11" s="304">
        <f t="shared" si="1"/>
        <v>3.0470652895455212</v>
      </c>
      <c r="H11" s="304">
        <f t="shared" si="1"/>
        <v>4.904014937262124</v>
      </c>
      <c r="I11" s="304"/>
      <c r="J11" s="304">
        <f t="shared" si="2"/>
        <v>27.73084079938711</v>
      </c>
      <c r="K11" s="304">
        <f t="shared" si="2"/>
        <v>33.326249284199548</v>
      </c>
      <c r="L11" s="304">
        <f t="shared" si="2"/>
        <v>50.141235598919721</v>
      </c>
      <c r="M11" s="304"/>
      <c r="N11" s="304">
        <f t="shared" si="3"/>
        <v>62.961366045031298</v>
      </c>
      <c r="O11" s="304">
        <f t="shared" si="3"/>
        <v>63.224084555135107</v>
      </c>
      <c r="P11" s="304">
        <f t="shared" si="3"/>
        <v>71.404865029788297</v>
      </c>
      <c r="Q11" s="306"/>
      <c r="R11" s="304">
        <f t="shared" ref="R11:T11" si="16">SUM(R23,R35,R53,R65,R77,R95)</f>
        <v>18.136850530789527</v>
      </c>
      <c r="S11" s="304">
        <f t="shared" si="16"/>
        <v>16.860560882731377</v>
      </c>
      <c r="T11" s="304">
        <f t="shared" si="16"/>
        <v>17.581797831791235</v>
      </c>
      <c r="U11" s="306"/>
      <c r="V11" s="304">
        <f t="shared" ref="V11:X11" si="17">SUM(V23,V35,V53,V65,V77,V95)</f>
        <v>14.687575441540792</v>
      </c>
      <c r="W11" s="304">
        <f t="shared" si="17"/>
        <v>13.580630590587216</v>
      </c>
      <c r="X11" s="304">
        <f t="shared" si="17"/>
        <v>14.497938461324107</v>
      </c>
      <c r="Y11" s="306"/>
      <c r="Z11" s="304">
        <f t="shared" ref="Z11:AB11" si="18">SUM(Z23,Z35,Z53,Z65,Z77,Z95)</f>
        <v>40.849494378260303</v>
      </c>
      <c r="AA11" s="304">
        <f t="shared" si="18"/>
        <v>38.626270310667635</v>
      </c>
      <c r="AB11" s="304">
        <f t="shared" si="18"/>
        <v>37.936991563820719</v>
      </c>
      <c r="AC11" s="306"/>
      <c r="AD11" s="304">
        <f t="shared" ref="AD11:AF11" si="19">SUM(AD23,AD35,AD53,AD65,AD77,AD95)</f>
        <v>31.551634967562808</v>
      </c>
      <c r="AE11" s="304">
        <f t="shared" si="19"/>
        <v>30.133161898774858</v>
      </c>
      <c r="AF11" s="304">
        <f t="shared" si="19"/>
        <v>25.406498810646092</v>
      </c>
      <c r="AG11" s="306"/>
      <c r="AH11" s="304">
        <f t="shared" ref="AH11:AJ11" si="20">SUM(AH23,AH35,AH53,AH65,AH77,AH95)</f>
        <v>19.048966319342114</v>
      </c>
      <c r="AI11" s="304">
        <f t="shared" si="20"/>
        <v>15.112388127078283</v>
      </c>
      <c r="AJ11" s="304">
        <f t="shared" si="20"/>
        <v>9.6781503025117832</v>
      </c>
      <c r="AK11" s="306"/>
      <c r="AL11" s="304">
        <f t="shared" ref="AL11:AN11" si="21">SUM(AL23,AL35,AL53,AL65,AL77,AL95)</f>
        <v>6.7488679880433651</v>
      </c>
      <c r="AM11" s="304">
        <f t="shared" si="21"/>
        <v>4.6559510482476201</v>
      </c>
      <c r="AN11" s="304">
        <f t="shared" si="21"/>
        <v>4.3791141858028793</v>
      </c>
    </row>
    <row r="12" spans="1:40" x14ac:dyDescent="0.2">
      <c r="A12" s="13" t="str">
        <f>name!E7</f>
        <v>Administrative and secretarial occupations</v>
      </c>
      <c r="B12" s="304">
        <f t="shared" si="0"/>
        <v>210.85546336265185</v>
      </c>
      <c r="C12" s="304">
        <f t="shared" si="0"/>
        <v>200.55689200805705</v>
      </c>
      <c r="D12" s="304">
        <f t="shared" si="0"/>
        <v>181.94757817639839</v>
      </c>
      <c r="E12" s="304"/>
      <c r="F12" s="304">
        <f t="shared" si="1"/>
        <v>1.2009770057134503</v>
      </c>
      <c r="G12" s="304">
        <f t="shared" si="1"/>
        <v>1.5534319813001589</v>
      </c>
      <c r="H12" s="304">
        <f t="shared" si="1"/>
        <v>2.5587533122399413</v>
      </c>
      <c r="I12" s="304"/>
      <c r="J12" s="304">
        <f t="shared" si="2"/>
        <v>13.400644678443719</v>
      </c>
      <c r="K12" s="304">
        <f t="shared" si="2"/>
        <v>16.694084203604124</v>
      </c>
      <c r="L12" s="304">
        <f t="shared" si="2"/>
        <v>23.055372168679412</v>
      </c>
      <c r="M12" s="304"/>
      <c r="N12" s="304">
        <f t="shared" si="3"/>
        <v>40.559460936088392</v>
      </c>
      <c r="O12" s="304">
        <f t="shared" si="3"/>
        <v>43.147573338142998</v>
      </c>
      <c r="P12" s="304">
        <f t="shared" si="3"/>
        <v>50.682953778509827</v>
      </c>
      <c r="Q12" s="306"/>
      <c r="R12" s="304">
        <f t="shared" ref="R12:T12" si="22">SUM(R24,R36,R54,R66,R78,R96)</f>
        <v>14.949439451404796</v>
      </c>
      <c r="S12" s="304">
        <f t="shared" si="22"/>
        <v>15.534639614095049</v>
      </c>
      <c r="T12" s="304">
        <f t="shared" si="22"/>
        <v>17.564372887746412</v>
      </c>
      <c r="U12" s="306"/>
      <c r="V12" s="304">
        <f t="shared" ref="V12:X12" si="23">SUM(V24,V36,V54,V66,V78,V96)</f>
        <v>14.331386999942175</v>
      </c>
      <c r="W12" s="304">
        <f t="shared" si="23"/>
        <v>14.395912160848169</v>
      </c>
      <c r="X12" s="304">
        <f t="shared" si="23"/>
        <v>16.108259345524075</v>
      </c>
      <c r="Y12" s="306"/>
      <c r="Z12" s="304">
        <f t="shared" ref="Z12:AA12" si="24">SUM(Z24,Z36,Z54,Z66,Z78,Z96)</f>
        <v>42.717443399648118</v>
      </c>
      <c r="AA12" s="304">
        <f t="shared" si="24"/>
        <v>39.775171408407601</v>
      </c>
      <c r="AB12" s="304">
        <f>SUM(AB24,AB36,AB54,AB66,AB78,AB96)</f>
        <v>30.827841260090853</v>
      </c>
      <c r="AC12" s="306"/>
      <c r="AD12" s="304">
        <f t="shared" ref="AD12:AE12" si="25">SUM(AD24,AD36,AD54,AD66,AD78,AD96)</f>
        <v>48.844266403353224</v>
      </c>
      <c r="AE12" s="304">
        <f t="shared" si="25"/>
        <v>44.204699803637645</v>
      </c>
      <c r="AF12" s="304">
        <f>SUM(AF24,AF36,AF54,AF66,AF78,AF96)</f>
        <v>29.780814903291443</v>
      </c>
      <c r="AG12" s="306"/>
      <c r="AH12" s="304">
        <f t="shared" ref="AH12:AI12" si="26">SUM(AH24,AH36,AH54,AH66,AH78,AH96)</f>
        <v>24.42015926222318</v>
      </c>
      <c r="AI12" s="304">
        <f t="shared" si="26"/>
        <v>17.653975356856236</v>
      </c>
      <c r="AJ12" s="304">
        <f>SUM(AJ24,AJ36,AJ54,AJ66,AJ78,AJ96)</f>
        <v>5.4633307203721779</v>
      </c>
      <c r="AK12" s="306"/>
      <c r="AL12" s="304">
        <f t="shared" ref="AL12:AM12" si="27">SUM(AL24,AL36,AL54,AL66,AL78,AL96)</f>
        <v>10.431685225834814</v>
      </c>
      <c r="AM12" s="304">
        <f t="shared" si="27"/>
        <v>7.5974041411650646</v>
      </c>
      <c r="AN12" s="304">
        <f>SUM(AN24,AN36,AN54,AN66,AN78,AN96)</f>
        <v>5.905879799944227</v>
      </c>
    </row>
    <row r="13" spans="1:40" x14ac:dyDescent="0.2">
      <c r="A13" s="13" t="str">
        <f>name!E8</f>
        <v>Skilled trades occupations</v>
      </c>
      <c r="B13" s="304">
        <f t="shared" si="0"/>
        <v>163.3321123883297</v>
      </c>
      <c r="C13" s="304">
        <f t="shared" si="0"/>
        <v>162.25799368541195</v>
      </c>
      <c r="D13" s="304">
        <f t="shared" si="0"/>
        <v>151.68696713565703</v>
      </c>
      <c r="E13" s="304"/>
      <c r="F13" s="304">
        <f t="shared" si="1"/>
        <v>0.18744829188047071</v>
      </c>
      <c r="G13" s="304">
        <f t="shared" si="1"/>
        <v>0.24524466462375952</v>
      </c>
      <c r="H13" s="304">
        <f t="shared" si="1"/>
        <v>0.34522345964382656</v>
      </c>
      <c r="I13" s="304"/>
      <c r="J13" s="304">
        <f t="shared" si="2"/>
        <v>2.8387061198617412</v>
      </c>
      <c r="K13" s="304">
        <f t="shared" si="2"/>
        <v>4.2518576559685188</v>
      </c>
      <c r="L13" s="304">
        <f t="shared" si="2"/>
        <v>6.749013319343443</v>
      </c>
      <c r="M13" s="304"/>
      <c r="N13" s="304">
        <f t="shared" si="3"/>
        <v>8.2996058295668114</v>
      </c>
      <c r="O13" s="304">
        <f t="shared" si="3"/>
        <v>10.160501973959624</v>
      </c>
      <c r="P13" s="304">
        <f t="shared" si="3"/>
        <v>12.696176894680422</v>
      </c>
      <c r="Q13" s="306"/>
      <c r="R13" s="304">
        <f t="shared" ref="R13:T13" si="28">SUM(R25,R37,R55,R67,R79,R97)</f>
        <v>3.7643809266242654</v>
      </c>
      <c r="S13" s="304">
        <f t="shared" si="28"/>
        <v>4.2467361858659993</v>
      </c>
      <c r="T13" s="304">
        <f t="shared" si="28"/>
        <v>5.1813623804607145</v>
      </c>
      <c r="U13" s="306"/>
      <c r="V13" s="304">
        <f t="shared" ref="V13:X13" si="29">SUM(V25,V37,V55,V67,V79,V97)</f>
        <v>8.9016767104309178</v>
      </c>
      <c r="W13" s="304">
        <f t="shared" si="29"/>
        <v>9.8349958150986883</v>
      </c>
      <c r="X13" s="304">
        <f t="shared" si="29"/>
        <v>11.372932284396974</v>
      </c>
      <c r="Y13" s="306"/>
      <c r="Z13" s="304">
        <f t="shared" ref="Z13:AB13" si="30">SUM(Z25,Z37,Z55,Z67,Z79,Z97)</f>
        <v>54.652161963458411</v>
      </c>
      <c r="AA13" s="304">
        <f t="shared" si="30"/>
        <v>56.109502688877505</v>
      </c>
      <c r="AB13" s="304">
        <f t="shared" si="30"/>
        <v>53.386120258245818</v>
      </c>
      <c r="AC13" s="306"/>
      <c r="AD13" s="304">
        <f t="shared" ref="AD13:AF13" si="31">SUM(AD25,AD37,AD55,AD67,AD79,AD97)</f>
        <v>44.006588024569766</v>
      </c>
      <c r="AE13" s="304">
        <f t="shared" si="31"/>
        <v>46.403650339554368</v>
      </c>
      <c r="AF13" s="304">
        <f t="shared" si="31"/>
        <v>42.528852009964169</v>
      </c>
      <c r="AG13" s="306"/>
      <c r="AH13" s="304">
        <f t="shared" ref="AH13:AJ13" si="32">SUM(AH25,AH37,AH55,AH67,AH79,AH97)</f>
        <v>24.577095660340305</v>
      </c>
      <c r="AI13" s="304">
        <f t="shared" si="32"/>
        <v>21.516372100110697</v>
      </c>
      <c r="AJ13" s="304">
        <f t="shared" si="32"/>
        <v>14.72590388340512</v>
      </c>
      <c r="AK13" s="306"/>
      <c r="AL13" s="304">
        <f t="shared" ref="AL13:AN13" si="33">SUM(AL25,AL37,AL55,AL67,AL79,AL97)</f>
        <v>16.104448861597028</v>
      </c>
      <c r="AM13" s="304">
        <f t="shared" si="33"/>
        <v>9.4891322613528004</v>
      </c>
      <c r="AN13" s="304">
        <f t="shared" si="33"/>
        <v>4.7013826455165741</v>
      </c>
    </row>
    <row r="14" spans="1:40" x14ac:dyDescent="0.2">
      <c r="A14" s="13" t="str">
        <f>name!E9</f>
        <v>Caring, leisure and other service occupations</v>
      </c>
      <c r="B14" s="304">
        <f t="shared" si="0"/>
        <v>167.62576803604173</v>
      </c>
      <c r="C14" s="304">
        <f t="shared" si="0"/>
        <v>179.54788679819868</v>
      </c>
      <c r="D14" s="304">
        <f t="shared" si="0"/>
        <v>195.7886840892188</v>
      </c>
      <c r="E14" s="304"/>
      <c r="F14" s="304">
        <f t="shared" si="1"/>
        <v>0.14781205042973938</v>
      </c>
      <c r="G14" s="304">
        <f t="shared" si="1"/>
        <v>0.2106472696461012</v>
      </c>
      <c r="H14" s="304">
        <f t="shared" si="1"/>
        <v>0.37903085861259234</v>
      </c>
      <c r="I14" s="304"/>
      <c r="J14" s="304">
        <f t="shared" si="2"/>
        <v>6.7652772362417934</v>
      </c>
      <c r="K14" s="304">
        <f t="shared" si="2"/>
        <v>9.5792184912127922</v>
      </c>
      <c r="L14" s="304">
        <f t="shared" si="2"/>
        <v>18.318123526961358</v>
      </c>
      <c r="M14" s="304"/>
      <c r="N14" s="304">
        <f t="shared" si="3"/>
        <v>21.215243185800638</v>
      </c>
      <c r="O14" s="304">
        <f t="shared" si="3"/>
        <v>25.112061212607514</v>
      </c>
      <c r="P14" s="304">
        <f t="shared" si="3"/>
        <v>33.431150940497801</v>
      </c>
      <c r="Q14" s="306"/>
      <c r="R14" s="304">
        <f>SUM(R26,R38,R56,R68,R80,R98)</f>
        <v>16.661024906096461</v>
      </c>
      <c r="S14" s="304">
        <f t="shared" ref="S14:T14" si="34">SUM(S26,S38,S56,S68,S80,S98)</f>
        <v>17.362279021399729</v>
      </c>
      <c r="T14" s="304">
        <f t="shared" si="34"/>
        <v>20.137715645745388</v>
      </c>
      <c r="U14" s="306"/>
      <c r="V14" s="304">
        <f t="shared" ref="V14:X14" si="35">SUM(V26,V38,V56,V68,V80,V98)</f>
        <v>10.363810381919619</v>
      </c>
      <c r="W14" s="304">
        <f t="shared" si="35"/>
        <v>11.147497341252663</v>
      </c>
      <c r="X14" s="304">
        <f t="shared" si="35"/>
        <v>13.764226350442907</v>
      </c>
      <c r="Y14" s="306"/>
      <c r="Z14" s="304">
        <f t="shared" ref="Z14:AB14" si="36">SUM(Z26,Z38,Z56,Z68,Z80,Z98)</f>
        <v>55.798111000414984</v>
      </c>
      <c r="AA14" s="304">
        <f t="shared" si="36"/>
        <v>61.234004516218207</v>
      </c>
      <c r="AB14" s="304">
        <f t="shared" si="36"/>
        <v>65.941411493283482</v>
      </c>
      <c r="AC14" s="306"/>
      <c r="AD14" s="304">
        <f t="shared" ref="AD14:AF14" si="37">SUM(AD26,AD38,AD56,AD68,AD80,AD98)</f>
        <v>41.241874256077708</v>
      </c>
      <c r="AE14" s="304">
        <f t="shared" si="37"/>
        <v>42.976404948536256</v>
      </c>
      <c r="AF14" s="304">
        <f t="shared" si="37"/>
        <v>35.485392194382158</v>
      </c>
      <c r="AG14" s="306"/>
      <c r="AH14" s="304">
        <f t="shared" ref="AH14:AJ14" si="38">SUM(AH26,AH38,AH56,AH68,AH80,AH98)</f>
        <v>10.711731735767859</v>
      </c>
      <c r="AI14" s="304">
        <f t="shared" si="38"/>
        <v>8.6584115468252687</v>
      </c>
      <c r="AJ14" s="304">
        <f t="shared" si="38"/>
        <v>6.0564383509480608</v>
      </c>
      <c r="AK14" s="306"/>
      <c r="AL14" s="304">
        <f t="shared" ref="AL14:AN14" si="39">SUM(AL26,AL38,AL56,AL68,AL80,AL98)</f>
        <v>4.7208832832929417</v>
      </c>
      <c r="AM14" s="304">
        <f t="shared" si="39"/>
        <v>3.2673624505001313</v>
      </c>
      <c r="AN14" s="304">
        <f t="shared" si="39"/>
        <v>2.2751947283450238</v>
      </c>
    </row>
    <row r="15" spans="1:40" x14ac:dyDescent="0.2">
      <c r="A15" s="13" t="str">
        <f>name!E10</f>
        <v>Sales and customer service occupations</v>
      </c>
      <c r="B15" s="304">
        <f t="shared" si="0"/>
        <v>132.10422626082712</v>
      </c>
      <c r="C15" s="304">
        <f t="shared" si="0"/>
        <v>135.30790255753274</v>
      </c>
      <c r="D15" s="304">
        <f t="shared" si="0"/>
        <v>137.6973277336887</v>
      </c>
      <c r="E15" s="304"/>
      <c r="F15" s="304">
        <f t="shared" si="1"/>
        <v>0.34121094879130098</v>
      </c>
      <c r="G15" s="304">
        <f t="shared" si="1"/>
        <v>0.4918414680281874</v>
      </c>
      <c r="H15" s="304">
        <f t="shared" si="1"/>
        <v>0.82589422114469047</v>
      </c>
      <c r="I15" s="304"/>
      <c r="J15" s="304">
        <f t="shared" si="2"/>
        <v>4.7385149897276619</v>
      </c>
      <c r="K15" s="304">
        <f t="shared" si="2"/>
        <v>6.6826938895620707</v>
      </c>
      <c r="L15" s="304">
        <f t="shared" si="2"/>
        <v>11.629263712074604</v>
      </c>
      <c r="M15" s="304"/>
      <c r="N15" s="304">
        <f t="shared" si="3"/>
        <v>18.710905726352184</v>
      </c>
      <c r="O15" s="304">
        <f t="shared" si="3"/>
        <v>21.905104140343592</v>
      </c>
      <c r="P15" s="304">
        <f t="shared" si="3"/>
        <v>28.85262822542531</v>
      </c>
      <c r="Q15" s="306"/>
      <c r="R15" s="304">
        <f t="shared" ref="R15:T15" si="40">SUM(R27,R39,R57,R69,R81,R99)</f>
        <v>5.9974632254385423</v>
      </c>
      <c r="S15" s="304">
        <f t="shared" si="40"/>
        <v>6.7243130548735461</v>
      </c>
      <c r="T15" s="304">
        <f t="shared" si="40"/>
        <v>8.8037155608606898</v>
      </c>
      <c r="U15" s="306"/>
      <c r="V15" s="304">
        <f t="shared" ref="V15:X15" si="41">SUM(V27,V39,V57,V69,V81,V99)</f>
        <v>6.4181395444165172</v>
      </c>
      <c r="W15" s="304">
        <f t="shared" si="41"/>
        <v>7.3148138368724878</v>
      </c>
      <c r="X15" s="304">
        <f t="shared" si="41"/>
        <v>8.7836231108903124</v>
      </c>
      <c r="Y15" s="306"/>
      <c r="Z15" s="304">
        <f t="shared" ref="Z15:AB15" si="42">SUM(Z27,Z39,Z57,Z69,Z81,Z99)</f>
        <v>33.007109641993509</v>
      </c>
      <c r="AA15" s="304">
        <f t="shared" si="42"/>
        <v>35.13066751447667</v>
      </c>
      <c r="AB15" s="304">
        <f t="shared" si="42"/>
        <v>36.397545849985477</v>
      </c>
      <c r="AC15" s="306"/>
      <c r="AD15" s="304">
        <f t="shared" ref="AD15:AF15" si="43">SUM(AD27,AD39,AD57,AD69,AD81,AD99)</f>
        <v>32.357941258017497</v>
      </c>
      <c r="AE15" s="304">
        <f t="shared" si="43"/>
        <v>33.903784155083521</v>
      </c>
      <c r="AF15" s="304">
        <f t="shared" si="43"/>
        <v>29.295422123475372</v>
      </c>
      <c r="AG15" s="306"/>
      <c r="AH15" s="304">
        <f t="shared" ref="AH15:AJ15" si="44">SUM(AH27,AH39,AH57,AH69,AH81,AH99)</f>
        <v>19.315878028238771</v>
      </c>
      <c r="AI15" s="304">
        <f t="shared" si="44"/>
        <v>16.157411449619083</v>
      </c>
      <c r="AJ15" s="304">
        <f t="shared" si="44"/>
        <v>8.6646339389762144</v>
      </c>
      <c r="AK15" s="306"/>
      <c r="AL15" s="304">
        <f t="shared" ref="AL15:AN15" si="45">SUM(AL27,AL39,AL57,AL69,AL81,AL99)</f>
        <v>11.217062897851136</v>
      </c>
      <c r="AM15" s="304">
        <f t="shared" si="45"/>
        <v>6.9972730486735735</v>
      </c>
      <c r="AN15" s="304">
        <f t="shared" si="45"/>
        <v>4.444600990856042</v>
      </c>
    </row>
    <row r="16" spans="1:40" x14ac:dyDescent="0.2">
      <c r="A16" s="13" t="str">
        <f>name!E11</f>
        <v>Process, plant and machine operatives</v>
      </c>
      <c r="B16" s="304">
        <f t="shared" si="0"/>
        <v>125.10571391412387</v>
      </c>
      <c r="C16" s="304">
        <f t="shared" si="0"/>
        <v>143.13104106778709</v>
      </c>
      <c r="D16" s="304">
        <f t="shared" si="0"/>
        <v>143.84264083156447</v>
      </c>
      <c r="E16" s="304"/>
      <c r="F16" s="304">
        <f t="shared" si="1"/>
        <v>0.25354821576361375</v>
      </c>
      <c r="G16" s="304">
        <f t="shared" si="1"/>
        <v>0.43930153489274187</v>
      </c>
      <c r="H16" s="304">
        <f t="shared" si="1"/>
        <v>0.877136999479188</v>
      </c>
      <c r="I16" s="304"/>
      <c r="J16" s="304">
        <f t="shared" si="2"/>
        <v>1.5103649379110577</v>
      </c>
      <c r="K16" s="304">
        <f t="shared" si="2"/>
        <v>2.5550672274693698</v>
      </c>
      <c r="L16" s="304">
        <f t="shared" si="2"/>
        <v>4.6971807396824659</v>
      </c>
      <c r="M16" s="304"/>
      <c r="N16" s="304">
        <f t="shared" si="3"/>
        <v>4.9946694182266418</v>
      </c>
      <c r="O16" s="304">
        <f t="shared" si="3"/>
        <v>7.2766355316786484</v>
      </c>
      <c r="P16" s="304">
        <f t="shared" si="3"/>
        <v>11.399878419000812</v>
      </c>
      <c r="Q16" s="306"/>
      <c r="R16" s="304">
        <f t="shared" ref="R16:T16" si="46">SUM(R28,R40,R58,R70,R82,R100)</f>
        <v>2.3144354726469203</v>
      </c>
      <c r="S16" s="304">
        <f t="shared" si="46"/>
        <v>3.1908677123495468</v>
      </c>
      <c r="T16" s="304">
        <f t="shared" si="46"/>
        <v>4.2459569586687174</v>
      </c>
      <c r="U16" s="306"/>
      <c r="V16" s="304">
        <f t="shared" ref="V16:X16" si="47">SUM(V28,V40,V58,V70,V82,V100)</f>
        <v>4.1574572488325128</v>
      </c>
      <c r="W16" s="304">
        <f t="shared" si="47"/>
        <v>5.6201752164455199</v>
      </c>
      <c r="X16" s="304">
        <f t="shared" si="47"/>
        <v>7.3873811465322978</v>
      </c>
      <c r="Y16" s="306"/>
      <c r="Z16" s="304">
        <f t="shared" ref="Z16:AB16" si="48">SUM(Z28,Z40,Z58,Z70,Z82,Z100)</f>
        <v>25.871699728658044</v>
      </c>
      <c r="AA16" s="304">
        <f t="shared" si="48"/>
        <v>34.305765432051608</v>
      </c>
      <c r="AB16" s="304">
        <f t="shared" si="48"/>
        <v>40.563484552749884</v>
      </c>
      <c r="AC16" s="306"/>
      <c r="AD16" s="304">
        <f t="shared" ref="AD16:AF16" si="49">SUM(AD28,AD40,AD58,AD70,AD82,AD100)</f>
        <v>36.688518148412669</v>
      </c>
      <c r="AE16" s="304">
        <f t="shared" si="49"/>
        <v>48.61369402240544</v>
      </c>
      <c r="AF16" s="304">
        <f t="shared" si="49"/>
        <v>50.370815028113221</v>
      </c>
      <c r="AG16" s="306"/>
      <c r="AH16" s="304">
        <f t="shared" ref="AH16:AJ16" si="50">SUM(AH28,AH40,AH58,AH70,AH82,AH100)</f>
        <v>29.871127378450687</v>
      </c>
      <c r="AI16" s="304">
        <f t="shared" si="50"/>
        <v>29.883246163357306</v>
      </c>
      <c r="AJ16" s="304">
        <f t="shared" si="50"/>
        <v>19.34718924516147</v>
      </c>
      <c r="AK16" s="306"/>
      <c r="AL16" s="304">
        <f t="shared" ref="AL16:AN16" si="51">SUM(AL28,AL40,AL58,AL70,AL82,AL100)</f>
        <v>19.443893365221715</v>
      </c>
      <c r="AM16" s="304">
        <f t="shared" si="51"/>
        <v>11.246288227136931</v>
      </c>
      <c r="AN16" s="304">
        <f t="shared" si="51"/>
        <v>4.9536177421764203</v>
      </c>
    </row>
    <row r="17" spans="1:40" x14ac:dyDescent="0.2">
      <c r="A17" s="13" t="str">
        <f>name!E12</f>
        <v>Elementary occupations</v>
      </c>
      <c r="B17" s="304">
        <f t="shared" si="0"/>
        <v>172.46851838843759</v>
      </c>
      <c r="C17" s="304">
        <f t="shared" si="0"/>
        <v>171.68388593452326</v>
      </c>
      <c r="D17" s="304">
        <f t="shared" si="0"/>
        <v>163.70149306399176</v>
      </c>
      <c r="E17" s="304"/>
      <c r="F17" s="304">
        <f t="shared" si="1"/>
        <v>0.11517224515477802</v>
      </c>
      <c r="G17" s="304">
        <f t="shared" si="1"/>
        <v>0.17794045544724763</v>
      </c>
      <c r="H17" s="304">
        <f t="shared" si="1"/>
        <v>0.30240206693327448</v>
      </c>
      <c r="I17" s="304"/>
      <c r="J17" s="304">
        <f t="shared" si="2"/>
        <v>3.3331512820482656</v>
      </c>
      <c r="K17" s="304">
        <f t="shared" si="2"/>
        <v>5.0753074360292612</v>
      </c>
      <c r="L17" s="304">
        <f t="shared" si="2"/>
        <v>10.168451184141809</v>
      </c>
      <c r="M17" s="304"/>
      <c r="N17" s="304">
        <f t="shared" si="3"/>
        <v>11.510285517017737</v>
      </c>
      <c r="O17" s="304">
        <f t="shared" si="3"/>
        <v>14.115517785196682</v>
      </c>
      <c r="P17" s="304">
        <f t="shared" si="3"/>
        <v>18.839521345596207</v>
      </c>
      <c r="Q17" s="306"/>
      <c r="R17" s="304">
        <f t="shared" ref="R17:T17" si="52">SUM(R29,R41,R59,R71,R83,R101)</f>
        <v>5.6831362996166845</v>
      </c>
      <c r="S17" s="304">
        <f t="shared" si="52"/>
        <v>6.8498356814037837</v>
      </c>
      <c r="T17" s="304">
        <f t="shared" si="52"/>
        <v>9.5654531017994273</v>
      </c>
      <c r="U17" s="306"/>
      <c r="V17" s="304">
        <f t="shared" ref="V17:X17" si="53">SUM(V29,V41,V59,V71,V83,V101)</f>
        <v>5.3406378356864126</v>
      </c>
      <c r="W17" s="304">
        <f t="shared" si="53"/>
        <v>6.3601827911547737</v>
      </c>
      <c r="X17" s="304">
        <f t="shared" si="53"/>
        <v>8.6938038216844813</v>
      </c>
      <c r="Y17" s="306"/>
      <c r="Z17" s="304">
        <f t="shared" ref="Z17:AB17" si="54">SUM(Z29,Z41,Z59,Z71,Z83,Z101)</f>
        <v>26.717383269190908</v>
      </c>
      <c r="AA17" s="304">
        <f t="shared" si="54"/>
        <v>27.635814466204263</v>
      </c>
      <c r="AB17" s="304">
        <f t="shared" si="54"/>
        <v>26.950542980872598</v>
      </c>
      <c r="AC17" s="306"/>
      <c r="AD17" s="304">
        <f t="shared" ref="AD17:AF17" si="55">SUM(AD29,AD41,AD59,AD71,AD83,AD101)</f>
        <v>48.251343334055974</v>
      </c>
      <c r="AE17" s="304">
        <f t="shared" si="55"/>
        <v>54.390717781014551</v>
      </c>
      <c r="AF17" s="304">
        <f t="shared" si="55"/>
        <v>51.920501747222872</v>
      </c>
      <c r="AG17" s="306"/>
      <c r="AH17" s="304">
        <f t="shared" ref="AH17:AJ17" si="56">SUM(AH29,AH41,AH59,AH71,AH83,AH101)</f>
        <v>44.268052531507124</v>
      </c>
      <c r="AI17" s="304">
        <f t="shared" si="56"/>
        <v>40.307716543292386</v>
      </c>
      <c r="AJ17" s="304">
        <f t="shared" si="56"/>
        <v>27.792055748674098</v>
      </c>
      <c r="AK17" s="306"/>
      <c r="AL17" s="304">
        <f t="shared" ref="AL17:AN17" si="57">SUM(AL29,AL41,AL59,AL71,AL83,AL101)</f>
        <v>27.249356074159685</v>
      </c>
      <c r="AM17" s="304">
        <f t="shared" si="57"/>
        <v>16.770852994780292</v>
      </c>
      <c r="AN17" s="304">
        <f t="shared" si="57"/>
        <v>9.4687610670669837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28.388999999999996</v>
      </c>
      <c r="C20" s="305">
        <f>SUM(C21:C29)</f>
        <v>28.357000000000014</v>
      </c>
      <c r="D20" s="305">
        <f>SUM(D21:D29)</f>
        <v>28.314999999999998</v>
      </c>
      <c r="E20" s="304"/>
      <c r="F20" s="305">
        <f>SUM(F21:F29)</f>
        <v>0.35944757734904731</v>
      </c>
      <c r="G20" s="305">
        <f>SUM(G21:G29)</f>
        <v>0.47892473136805763</v>
      </c>
      <c r="H20" s="305">
        <f>SUM(H21:H29)</f>
        <v>0.7361455675960159</v>
      </c>
      <c r="I20" s="304"/>
      <c r="J20" s="305">
        <f>SUM(J21:J29)</f>
        <v>2.0299276353079456</v>
      </c>
      <c r="K20" s="305">
        <f>SUM(K21:K29)</f>
        <v>2.5996169824711646</v>
      </c>
      <c r="L20" s="305">
        <f>SUM(L21:L29)</f>
        <v>3.8530270485629727</v>
      </c>
      <c r="M20" s="304"/>
      <c r="N20" s="305">
        <f>SUM(N21:N29)</f>
        <v>4.9295553047268266</v>
      </c>
      <c r="O20" s="305">
        <f>SUM(O21:O29)</f>
        <v>5.0995531236577163</v>
      </c>
      <c r="P20" s="305">
        <f>SUM(P21:P29)</f>
        <v>5.6569714075917084</v>
      </c>
      <c r="Q20" s="306"/>
      <c r="R20" s="305">
        <f>SUM(R21:R29)</f>
        <v>0.83693537242792337</v>
      </c>
      <c r="S20" s="305">
        <f>SUM(S21:S29)</f>
        <v>0.88545632898486082</v>
      </c>
      <c r="T20" s="305">
        <f>SUM(T21:T29)</f>
        <v>1.0186659741542183</v>
      </c>
      <c r="U20" s="306"/>
      <c r="V20" s="305">
        <f>SUM(V21:V29)</f>
        <v>2.4526848857147083</v>
      </c>
      <c r="W20" s="305">
        <f>SUM(W21:W29)</f>
        <v>2.486436798557409</v>
      </c>
      <c r="X20" s="305">
        <f>SUM(X21:X29)</f>
        <v>2.7115624815838961</v>
      </c>
      <c r="Y20" s="306"/>
      <c r="Z20" s="305">
        <f>SUM(Z21:Z29)</f>
        <v>5.7781805654566831</v>
      </c>
      <c r="AA20" s="305">
        <f>SUM(AA21:AA29)</f>
        <v>5.8004000492164272</v>
      </c>
      <c r="AB20" s="305">
        <f>SUM(AB21:AB29)</f>
        <v>5.8096338784789765</v>
      </c>
      <c r="AC20" s="306"/>
      <c r="AD20" s="305">
        <f>SUM(AD21:AD29)</f>
        <v>5.1970288304919423</v>
      </c>
      <c r="AE20" s="305">
        <f>SUM(AE21:AE29)</f>
        <v>5.345321927890156</v>
      </c>
      <c r="AF20" s="305">
        <f>SUM(AF21:AF29)</f>
        <v>4.6334427726802545</v>
      </c>
      <c r="AG20" s="306"/>
      <c r="AH20" s="305">
        <f>SUM(AH21:AH29)</f>
        <v>3.6387236727941761</v>
      </c>
      <c r="AI20" s="305">
        <f>SUM(AI21:AI29)</f>
        <v>3.1671963479723608</v>
      </c>
      <c r="AJ20" s="305">
        <f>SUM(AJ21:AJ29)</f>
        <v>2.2210404644891071</v>
      </c>
      <c r="AK20" s="306"/>
      <c r="AL20" s="305">
        <f>SUM(AL21:AL29)</f>
        <v>3.1665161557307444</v>
      </c>
      <c r="AM20" s="305">
        <f>SUM(AM21:AM29)</f>
        <v>2.4940937098818625</v>
      </c>
      <c r="AN20" s="305">
        <f>SUM(AN21:AN29)</f>
        <v>1.6745104048628454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2.7449543010833417</v>
      </c>
      <c r="C21" s="304">
        <f t="shared" ref="C21:D21" si="59">SUM(G21,K21,O21,S21,W21,AA21,AE21,AI21,AM21)</f>
        <v>2.8106182885680346</v>
      </c>
      <c r="D21" s="304">
        <f t="shared" si="59"/>
        <v>2.9962991420707148</v>
      </c>
      <c r="E21" s="304"/>
      <c r="F21" s="304">
        <v>6.4739831360960662E-2</v>
      </c>
      <c r="G21" s="304">
        <v>8.6130336122354129E-2</v>
      </c>
      <c r="H21" s="304">
        <v>0.12366769096861532</v>
      </c>
      <c r="I21" s="304"/>
      <c r="J21" s="304">
        <v>0.43677105587339177</v>
      </c>
      <c r="K21" s="304">
        <v>0.52737631462321866</v>
      </c>
      <c r="L21" s="304">
        <v>0.72087573523175497</v>
      </c>
      <c r="M21" s="304"/>
      <c r="N21" s="304">
        <v>0.61950891970511546</v>
      </c>
      <c r="O21" s="304">
        <v>0.61235271606091635</v>
      </c>
      <c r="P21" s="304">
        <v>0.66914540759857699</v>
      </c>
      <c r="Q21" s="306"/>
      <c r="R21" s="304">
        <v>0.10180868790602343</v>
      </c>
      <c r="S21" s="304">
        <v>0.10114391529679631</v>
      </c>
      <c r="T21" s="304">
        <v>0.10194106187111324</v>
      </c>
      <c r="U21" s="306"/>
      <c r="V21" s="304">
        <v>0.1981047526245325</v>
      </c>
      <c r="W21" s="304">
        <v>0.17479617824214755</v>
      </c>
      <c r="X21" s="304">
        <v>0.16701328130950993</v>
      </c>
      <c r="Y21" s="306"/>
      <c r="Z21" s="304">
        <v>0.38716773519876335</v>
      </c>
      <c r="AA21" s="304">
        <v>0.4114783748826486</v>
      </c>
      <c r="AB21" s="304">
        <v>0.47861700711419453</v>
      </c>
      <c r="AC21" s="306"/>
      <c r="AD21" s="304">
        <v>0.37769243858748736</v>
      </c>
      <c r="AE21" s="304">
        <v>0.42058657312809694</v>
      </c>
      <c r="AF21" s="304">
        <v>0.38146332573910624</v>
      </c>
      <c r="AG21" s="306"/>
      <c r="AH21" s="304">
        <v>0.2668080928051435</v>
      </c>
      <c r="AI21" s="304">
        <v>0.23009097165209549</v>
      </c>
      <c r="AJ21" s="304">
        <v>0.15801712466674406</v>
      </c>
      <c r="AK21" s="306"/>
      <c r="AL21" s="304">
        <v>0.29235278702192385</v>
      </c>
      <c r="AM21" s="304">
        <v>0.24666290855976031</v>
      </c>
      <c r="AN21" s="304">
        <v>0.19555850757109952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4.5038899066198752</v>
      </c>
      <c r="C22" s="304">
        <f t="shared" ref="C22:C29" si="61">SUM(G22,K22,O22,S22,W22,AA22,AE22,AI22,AM22)</f>
        <v>4.7511740983014707</v>
      </c>
      <c r="D22" s="304">
        <f t="shared" ref="D22:D29" si="62">SUM(H22,L22,P22,T22,X22,AB22,AF22,AJ22,AN22)</f>
        <v>5.2802660149437433</v>
      </c>
      <c r="E22" s="304"/>
      <c r="F22" s="304">
        <v>0.17006591262668891</v>
      </c>
      <c r="G22" s="304">
        <v>0.23446513749653353</v>
      </c>
      <c r="H22" s="304">
        <v>0.35898660217579997</v>
      </c>
      <c r="I22" s="304"/>
      <c r="J22" s="304">
        <v>0.80225160212614277</v>
      </c>
      <c r="K22" s="304">
        <v>1.0706317524123941</v>
      </c>
      <c r="L22" s="304">
        <v>1.6037436060539005</v>
      </c>
      <c r="M22" s="304"/>
      <c r="N22" s="304">
        <v>1.4529178648340426</v>
      </c>
      <c r="O22" s="304">
        <v>1.4711972048257242</v>
      </c>
      <c r="P22" s="304">
        <v>1.5252657917975414</v>
      </c>
      <c r="Q22" s="306"/>
      <c r="R22" s="304">
        <v>0.15780108165369308</v>
      </c>
      <c r="S22" s="304">
        <v>0.16035985907401179</v>
      </c>
      <c r="T22" s="304">
        <v>0.16509704104568626</v>
      </c>
      <c r="U22" s="306"/>
      <c r="V22" s="304">
        <v>0.54297067218810147</v>
      </c>
      <c r="W22" s="304">
        <v>0.51579697605021757</v>
      </c>
      <c r="X22" s="304">
        <v>0.50356358455199612</v>
      </c>
      <c r="Y22" s="306"/>
      <c r="Z22" s="304">
        <v>0.60938399225503281</v>
      </c>
      <c r="AA22" s="304">
        <v>0.59854017066368148</v>
      </c>
      <c r="AB22" s="304">
        <v>0.55844772617314797</v>
      </c>
      <c r="AC22" s="306"/>
      <c r="AD22" s="304">
        <v>0.32634851138659693</v>
      </c>
      <c r="AE22" s="304">
        <v>0.31073147594923334</v>
      </c>
      <c r="AF22" s="304">
        <v>0.28179894091229679</v>
      </c>
      <c r="AG22" s="306"/>
      <c r="AH22" s="304">
        <v>0.25186971152399068</v>
      </c>
      <c r="AI22" s="304">
        <v>0.2357947775570311</v>
      </c>
      <c r="AJ22" s="304">
        <v>0.1675364931524449</v>
      </c>
      <c r="AK22" s="306"/>
      <c r="AL22" s="304">
        <v>0.19028055802558627</v>
      </c>
      <c r="AM22" s="304">
        <v>0.15365674427264367</v>
      </c>
      <c r="AN22" s="304">
        <v>0.11582622908092947</v>
      </c>
    </row>
    <row r="23" spans="1:40" x14ac:dyDescent="0.2">
      <c r="A23" s="13" t="str">
        <f t="shared" si="58"/>
        <v>Associate professional occupations</v>
      </c>
      <c r="B23" s="304">
        <f t="shared" si="60"/>
        <v>4.0607345192180953</v>
      </c>
      <c r="C23" s="304">
        <f t="shared" si="61"/>
        <v>3.8526538038511378</v>
      </c>
      <c r="D23" s="304">
        <f t="shared" si="62"/>
        <v>4.2211064222315819</v>
      </c>
      <c r="E23" s="304"/>
      <c r="F23" s="304">
        <v>7.1786553215181487E-2</v>
      </c>
      <c r="G23" s="304">
        <v>9.2833683033792594E-2</v>
      </c>
      <c r="H23" s="304">
        <v>0.1574625049510647</v>
      </c>
      <c r="I23" s="304"/>
      <c r="J23" s="304">
        <v>0.33819889635188322</v>
      </c>
      <c r="K23" s="304">
        <v>0.4260444661180493</v>
      </c>
      <c r="L23" s="304">
        <v>0.68003809188020459</v>
      </c>
      <c r="M23" s="304"/>
      <c r="N23" s="304">
        <v>0.96998850277051929</v>
      </c>
      <c r="O23" s="304">
        <v>0.90268319071722725</v>
      </c>
      <c r="P23" s="304">
        <v>0.95118240888756467</v>
      </c>
      <c r="Q23" s="306"/>
      <c r="R23" s="304">
        <v>9.288679784631397E-2</v>
      </c>
      <c r="S23" s="304">
        <v>9.0061211568841365E-2</v>
      </c>
      <c r="T23" s="304">
        <v>0.10963179242938693</v>
      </c>
      <c r="U23" s="306"/>
      <c r="V23" s="304">
        <v>0.60183884858538594</v>
      </c>
      <c r="W23" s="304">
        <v>0.61919152644864361</v>
      </c>
      <c r="X23" s="304">
        <v>0.72699740147546599</v>
      </c>
      <c r="Y23" s="306"/>
      <c r="Z23" s="304">
        <v>1.0108847232311484</v>
      </c>
      <c r="AA23" s="304">
        <v>0.90702941549583282</v>
      </c>
      <c r="AB23" s="304">
        <v>0.92493688284739983</v>
      </c>
      <c r="AC23" s="306"/>
      <c r="AD23" s="304">
        <v>0.40504698482333074</v>
      </c>
      <c r="AE23" s="304">
        <v>0.34502852716158333</v>
      </c>
      <c r="AF23" s="304">
        <v>0.24516543317044914</v>
      </c>
      <c r="AG23" s="306"/>
      <c r="AH23" s="304">
        <v>0.34362868573839461</v>
      </c>
      <c r="AI23" s="304">
        <v>0.28231578144276276</v>
      </c>
      <c r="AJ23" s="304">
        <v>0.19881292227972799</v>
      </c>
      <c r="AK23" s="306"/>
      <c r="AL23" s="304">
        <v>0.22647452665593679</v>
      </c>
      <c r="AM23" s="304">
        <v>0.18746600186440493</v>
      </c>
      <c r="AN23" s="304">
        <v>0.22687898431031817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3.1345642207037918</v>
      </c>
      <c r="C24" s="304">
        <f t="shared" si="61"/>
        <v>2.8626753059873415</v>
      </c>
      <c r="D24" s="304">
        <f t="shared" si="62"/>
        <v>2.5033190903694633</v>
      </c>
      <c r="E24" s="304"/>
      <c r="F24" s="304">
        <v>1.2942768616990466E-2</v>
      </c>
      <c r="G24" s="304">
        <v>1.3185303659742584E-2</v>
      </c>
      <c r="H24" s="304">
        <v>1.6584216122595152E-2</v>
      </c>
      <c r="I24" s="304"/>
      <c r="J24" s="304">
        <v>0.1709533945004923</v>
      </c>
      <c r="K24" s="304">
        <v>0.20230988919236162</v>
      </c>
      <c r="L24" s="304">
        <v>0.29957740036058528</v>
      </c>
      <c r="M24" s="304"/>
      <c r="N24" s="304">
        <v>0.6389133507125998</v>
      </c>
      <c r="O24" s="304">
        <v>0.64289977164047163</v>
      </c>
      <c r="P24" s="304">
        <v>0.68114221583128598</v>
      </c>
      <c r="Q24" s="306"/>
      <c r="R24" s="304">
        <v>7.3725197717634666E-2</v>
      </c>
      <c r="S24" s="304">
        <v>6.6516974519881339E-2</v>
      </c>
      <c r="T24" s="304">
        <v>6.0299188095863474E-2</v>
      </c>
      <c r="U24" s="306"/>
      <c r="V24" s="304">
        <v>0.25137501799888656</v>
      </c>
      <c r="W24" s="304">
        <v>0.2344720100923916</v>
      </c>
      <c r="X24" s="304">
        <v>0.22967747334947841</v>
      </c>
      <c r="Y24" s="306"/>
      <c r="Z24" s="304">
        <v>0.59521067330140542</v>
      </c>
      <c r="AA24" s="304">
        <v>0.51169389169952029</v>
      </c>
      <c r="AB24" s="304">
        <v>0.3693525397950353</v>
      </c>
      <c r="AC24" s="306"/>
      <c r="AD24" s="304">
        <v>0.57683084373728666</v>
      </c>
      <c r="AE24" s="304">
        <v>0.48696033819701101</v>
      </c>
      <c r="AF24" s="304">
        <v>0.34518949058185228</v>
      </c>
      <c r="AG24" s="306"/>
      <c r="AH24" s="304">
        <v>0.446232766621461</v>
      </c>
      <c r="AI24" s="304">
        <v>0.39628564491646029</v>
      </c>
      <c r="AJ24" s="304">
        <v>0.23099773583866137</v>
      </c>
      <c r="AK24" s="306"/>
      <c r="AL24" s="304">
        <v>0.36838020749703476</v>
      </c>
      <c r="AM24" s="304">
        <v>0.30835148206950103</v>
      </c>
      <c r="AN24" s="304">
        <v>0.27049883039410577</v>
      </c>
    </row>
    <row r="25" spans="1:40" x14ac:dyDescent="0.2">
      <c r="A25" s="13" t="str">
        <f t="shared" si="58"/>
        <v>Skilled trades occupations</v>
      </c>
      <c r="B25" s="304">
        <f t="shared" si="60"/>
        <v>6.489897863987113</v>
      </c>
      <c r="C25" s="304">
        <f t="shared" si="61"/>
        <v>6.5369517410964431</v>
      </c>
      <c r="D25" s="304">
        <f t="shared" si="62"/>
        <v>5.9750315050535798</v>
      </c>
      <c r="E25" s="304"/>
      <c r="F25" s="304">
        <v>2.6844964555760062E-2</v>
      </c>
      <c r="G25" s="304">
        <v>3.4843864327132899E-2</v>
      </c>
      <c r="H25" s="304">
        <v>5.1311462611965834E-2</v>
      </c>
      <c r="I25" s="304"/>
      <c r="J25" s="304">
        <v>0.11660667717824265</v>
      </c>
      <c r="K25" s="304">
        <v>0.1545370647049335</v>
      </c>
      <c r="L25" s="304">
        <v>0.23283398064858235</v>
      </c>
      <c r="M25" s="304"/>
      <c r="N25" s="304">
        <v>0.77236867854220892</v>
      </c>
      <c r="O25" s="304">
        <v>0.91899107290378634</v>
      </c>
      <c r="P25" s="304">
        <v>1.1826990058338196</v>
      </c>
      <c r="Q25" s="306"/>
      <c r="R25" s="304">
        <v>0.23397530040599934</v>
      </c>
      <c r="S25" s="304">
        <v>0.26417312826651895</v>
      </c>
      <c r="T25" s="304">
        <v>0.31072652638410991</v>
      </c>
      <c r="U25" s="306"/>
      <c r="V25" s="304">
        <v>0.5988985245430225</v>
      </c>
      <c r="W25" s="304">
        <v>0.65861336641317869</v>
      </c>
      <c r="X25" s="304">
        <v>0.7732471060689331</v>
      </c>
      <c r="Y25" s="306"/>
      <c r="Z25" s="304">
        <v>1.5041961706786557</v>
      </c>
      <c r="AA25" s="304">
        <v>1.4546376408826613</v>
      </c>
      <c r="AB25" s="304">
        <v>1.1806779986654483</v>
      </c>
      <c r="AC25" s="306"/>
      <c r="AD25" s="304">
        <v>1.4568397706212495</v>
      </c>
      <c r="AE25" s="304">
        <v>1.531522902948937</v>
      </c>
      <c r="AF25" s="304">
        <v>1.2781404475575782</v>
      </c>
      <c r="AG25" s="306"/>
      <c r="AH25" s="304">
        <v>0.99803426718575183</v>
      </c>
      <c r="AI25" s="304">
        <v>0.92521128245230388</v>
      </c>
      <c r="AJ25" s="304">
        <v>0.71940552339133779</v>
      </c>
      <c r="AK25" s="306"/>
      <c r="AL25" s="304">
        <v>0.78213351027622224</v>
      </c>
      <c r="AM25" s="304">
        <v>0.59442141819699068</v>
      </c>
      <c r="AN25" s="304">
        <v>0.24598945389180502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0.68662800756395459</v>
      </c>
      <c r="C26" s="304">
        <f t="shared" si="61"/>
        <v>0.70379755088380669</v>
      </c>
      <c r="D26" s="304">
        <f t="shared" si="62"/>
        <v>0.72251632036653346</v>
      </c>
      <c r="E26" s="304"/>
      <c r="F26" s="304">
        <v>4.8797055184177157E-3</v>
      </c>
      <c r="G26" s="304">
        <v>7.2654916985591617E-3</v>
      </c>
      <c r="H26" s="304">
        <v>1.0072557914586997E-2</v>
      </c>
      <c r="I26" s="304"/>
      <c r="J26" s="304">
        <v>5.5921626331730201E-2</v>
      </c>
      <c r="K26" s="304">
        <v>7.1629077987403367E-2</v>
      </c>
      <c r="L26" s="304">
        <v>9.9126511985693999E-2</v>
      </c>
      <c r="M26" s="304"/>
      <c r="N26" s="304">
        <v>0.18908338142161391</v>
      </c>
      <c r="O26" s="304">
        <v>0.20335743384233101</v>
      </c>
      <c r="P26" s="304">
        <v>0.2024473244233507</v>
      </c>
      <c r="Q26" s="306"/>
      <c r="R26" s="304">
        <v>4.4154139947838046E-2</v>
      </c>
      <c r="S26" s="304">
        <v>5.577437553417789E-2</v>
      </c>
      <c r="T26" s="304">
        <v>7.0515116356383328E-2</v>
      </c>
      <c r="U26" s="306"/>
      <c r="V26" s="304">
        <v>2.7756636868150063E-2</v>
      </c>
      <c r="W26" s="304">
        <v>2.5797639599036391E-2</v>
      </c>
      <c r="X26" s="304">
        <v>2.5536287194349035E-2</v>
      </c>
      <c r="Y26" s="306"/>
      <c r="Z26" s="304">
        <v>8.7042124764158957E-2</v>
      </c>
      <c r="AA26" s="304">
        <v>8.9680526336521599E-2</v>
      </c>
      <c r="AB26" s="304">
        <v>9.305839481852822E-2</v>
      </c>
      <c r="AC26" s="306"/>
      <c r="AD26" s="304">
        <v>7.0937778326362375E-2</v>
      </c>
      <c r="AE26" s="304">
        <v>6.9634407967615955E-2</v>
      </c>
      <c r="AF26" s="304">
        <v>5.3265484265178388E-2</v>
      </c>
      <c r="AG26" s="306"/>
      <c r="AH26" s="304">
        <v>0.11030244782485747</v>
      </c>
      <c r="AI26" s="304">
        <v>0.10351753536439896</v>
      </c>
      <c r="AJ26" s="304">
        <v>8.8649809314247208E-2</v>
      </c>
      <c r="AK26" s="306"/>
      <c r="AL26" s="304">
        <v>9.6550166560825768E-2</v>
      </c>
      <c r="AM26" s="304">
        <v>7.7141062553762185E-2</v>
      </c>
      <c r="AN26" s="304">
        <v>7.9844834094215514E-2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1.5625957008757279</v>
      </c>
      <c r="C27" s="304">
        <f t="shared" si="61"/>
        <v>1.6022774618918889</v>
      </c>
      <c r="D27" s="304">
        <f t="shared" si="62"/>
        <v>1.6516586505652444</v>
      </c>
      <c r="E27" s="304"/>
      <c r="F27" s="304">
        <v>7.8866620102035802E-3</v>
      </c>
      <c r="G27" s="304">
        <v>9.7665736680532834E-3</v>
      </c>
      <c r="H27" s="304">
        <v>1.7382433463565643E-2</v>
      </c>
      <c r="I27" s="304"/>
      <c r="J27" s="304">
        <v>4.8600101469993412E-2</v>
      </c>
      <c r="K27" s="304">
        <v>6.2316536528889625E-2</v>
      </c>
      <c r="L27" s="304">
        <v>9.0028235437623338E-2</v>
      </c>
      <c r="M27" s="304"/>
      <c r="N27" s="304">
        <v>0.16835352560117234</v>
      </c>
      <c r="O27" s="304">
        <v>0.18976584314473169</v>
      </c>
      <c r="P27" s="304">
        <v>0.24065177157910858</v>
      </c>
      <c r="Q27" s="306"/>
      <c r="R27" s="304">
        <v>7.5171471202889972E-2</v>
      </c>
      <c r="S27" s="304">
        <v>8.1928502475271045E-2</v>
      </c>
      <c r="T27" s="304">
        <v>0.12019664821963635</v>
      </c>
      <c r="U27" s="306"/>
      <c r="V27" s="304">
        <v>9.6963863981016002E-2</v>
      </c>
      <c r="W27" s="304">
        <v>9.3238820464295963E-2</v>
      </c>
      <c r="X27" s="304">
        <v>8.9428726309173187E-2</v>
      </c>
      <c r="Y27" s="306"/>
      <c r="Z27" s="304">
        <v>0.48203965434715368</v>
      </c>
      <c r="AA27" s="304">
        <v>0.52747353259783003</v>
      </c>
      <c r="AB27" s="304">
        <v>0.58021009046340266</v>
      </c>
      <c r="AC27" s="306"/>
      <c r="AD27" s="304">
        <v>0.27383618963984901</v>
      </c>
      <c r="AE27" s="304">
        <v>0.30463608959069327</v>
      </c>
      <c r="AF27" s="304">
        <v>0.29621418837203689</v>
      </c>
      <c r="AG27" s="306"/>
      <c r="AH27" s="304">
        <v>0.26995971419580084</v>
      </c>
      <c r="AI27" s="304">
        <v>0.24181376539305319</v>
      </c>
      <c r="AJ27" s="304">
        <v>0.16002750844048017</v>
      </c>
      <c r="AK27" s="306"/>
      <c r="AL27" s="304">
        <v>0.13978451842764911</v>
      </c>
      <c r="AM27" s="304">
        <v>9.1337798029070869E-2</v>
      </c>
      <c r="AN27" s="304">
        <v>5.7519048280217762E-2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2.8932084364598771</v>
      </c>
      <c r="C28" s="304">
        <f t="shared" si="61"/>
        <v>3.1418923380499888</v>
      </c>
      <c r="D28" s="304">
        <f t="shared" si="62"/>
        <v>3.2187198837623678</v>
      </c>
      <c r="E28" s="304"/>
      <c r="F28" s="304">
        <v>1.9407917736333075E-4</v>
      </c>
      <c r="G28" s="304">
        <v>3.1460694781227744E-4</v>
      </c>
      <c r="H28" s="304">
        <v>4.9157597352906385E-4</v>
      </c>
      <c r="I28" s="304"/>
      <c r="J28" s="304">
        <v>3.0418013665100632E-2</v>
      </c>
      <c r="K28" s="304">
        <v>4.3158045567285482E-2</v>
      </c>
      <c r="L28" s="304">
        <v>5.8835028061930229E-2</v>
      </c>
      <c r="M28" s="304"/>
      <c r="N28" s="304">
        <v>7.8420427394868139E-2</v>
      </c>
      <c r="O28" s="304">
        <v>0.11318184386058286</v>
      </c>
      <c r="P28" s="304">
        <v>0.15549762732753122</v>
      </c>
      <c r="Q28" s="306"/>
      <c r="R28" s="304">
        <v>3.3401202821643806E-2</v>
      </c>
      <c r="S28" s="304">
        <v>4.0327353111602196E-2</v>
      </c>
      <c r="T28" s="304">
        <v>5.3579460025923759E-2</v>
      </c>
      <c r="U28" s="306"/>
      <c r="V28" s="304">
        <v>6.5263850596982684E-2</v>
      </c>
      <c r="W28" s="304">
        <v>9.0173838833066622E-2</v>
      </c>
      <c r="X28" s="304">
        <v>0.11288258413445859</v>
      </c>
      <c r="Y28" s="306"/>
      <c r="Z28" s="304">
        <v>0.77550990729886393</v>
      </c>
      <c r="AA28" s="304">
        <v>0.99705547106168024</v>
      </c>
      <c r="AB28" s="304">
        <v>1.3679283053907909</v>
      </c>
      <c r="AC28" s="306"/>
      <c r="AD28" s="304">
        <v>0.89391690739996965</v>
      </c>
      <c r="AE28" s="304">
        <v>1.036070497840955</v>
      </c>
      <c r="AF28" s="304">
        <v>1.0049422237854837</v>
      </c>
      <c r="AG28" s="306"/>
      <c r="AH28" s="304">
        <v>0.28836350456815285</v>
      </c>
      <c r="AI28" s="304">
        <v>0.21518536101885152</v>
      </c>
      <c r="AJ28" s="304">
        <v>0.13464777776581835</v>
      </c>
      <c r="AK28" s="306"/>
      <c r="AL28" s="304">
        <v>0.72772054353693216</v>
      </c>
      <c r="AM28" s="304">
        <v>0.60642531980815217</v>
      </c>
      <c r="AN28" s="304">
        <v>0.32991530129690227</v>
      </c>
    </row>
    <row r="29" spans="1:40" x14ac:dyDescent="0.2">
      <c r="A29" s="13" t="str">
        <f t="shared" si="58"/>
        <v>Elementary occupations</v>
      </c>
      <c r="B29" s="304">
        <f t="shared" si="60"/>
        <v>2.3125270434882212</v>
      </c>
      <c r="C29" s="304">
        <f t="shared" si="61"/>
        <v>2.0949594113699024</v>
      </c>
      <c r="D29" s="304">
        <f t="shared" si="62"/>
        <v>1.7460829706367651</v>
      </c>
      <c r="E29" s="304"/>
      <c r="F29" s="304">
        <v>1.0710026748108153E-4</v>
      </c>
      <c r="G29" s="304">
        <v>1.1973441407727922E-4</v>
      </c>
      <c r="H29" s="304">
        <v>1.865234142931791E-4</v>
      </c>
      <c r="I29" s="304"/>
      <c r="J29" s="304">
        <v>3.0206267810968492E-2</v>
      </c>
      <c r="K29" s="304">
        <v>4.1613835336629254E-2</v>
      </c>
      <c r="L29" s="304">
        <v>6.7968458902697579E-2</v>
      </c>
      <c r="M29" s="304"/>
      <c r="N29" s="304">
        <v>4.0000653744686115E-2</v>
      </c>
      <c r="O29" s="304">
        <v>4.5124046661944736E-2</v>
      </c>
      <c r="P29" s="304">
        <v>4.893985431292918E-2</v>
      </c>
      <c r="Q29" s="306"/>
      <c r="R29" s="304">
        <v>2.4011492925887095E-2</v>
      </c>
      <c r="S29" s="304">
        <v>2.5171009137759895E-2</v>
      </c>
      <c r="T29" s="304">
        <v>2.6679139726115079E-2</v>
      </c>
      <c r="U29" s="306"/>
      <c r="V29" s="304">
        <v>6.9512718328630943E-2</v>
      </c>
      <c r="W29" s="304">
        <v>7.435644241443104E-2</v>
      </c>
      <c r="X29" s="304">
        <v>8.3216037190531625E-2</v>
      </c>
      <c r="Y29" s="306"/>
      <c r="Z29" s="304">
        <v>0.32674558438150031</v>
      </c>
      <c r="AA29" s="304">
        <v>0.3028110255960505</v>
      </c>
      <c r="AB29" s="304">
        <v>0.25640493321102831</v>
      </c>
      <c r="AC29" s="306"/>
      <c r="AD29" s="304">
        <v>0.81557940596981027</v>
      </c>
      <c r="AE29" s="304">
        <v>0.84015111510602991</v>
      </c>
      <c r="AF29" s="304">
        <v>0.74726323829627284</v>
      </c>
      <c r="AG29" s="306"/>
      <c r="AH29" s="304">
        <v>0.66352448233062333</v>
      </c>
      <c r="AI29" s="304">
        <v>0.5369812281754035</v>
      </c>
      <c r="AJ29" s="304">
        <v>0.36294556963964525</v>
      </c>
      <c r="AK29" s="306"/>
      <c r="AL29" s="304">
        <v>0.34283933772863351</v>
      </c>
      <c r="AM29" s="304">
        <v>0.22863097452757639</v>
      </c>
      <c r="AN29" s="304">
        <v>0.15247921594325195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168.86200000000019</v>
      </c>
      <c r="C32" s="305">
        <f>SUM(C33:C41)</f>
        <v>167.66899999999984</v>
      </c>
      <c r="D32" s="305">
        <f>SUM(D33:D41)</f>
        <v>154.57599999999988</v>
      </c>
      <c r="E32" s="304"/>
      <c r="F32" s="305">
        <f>SUM(F33:F41)</f>
        <v>1.7155049465907017</v>
      </c>
      <c r="G32" s="305">
        <f>SUM(G33:G41)</f>
        <v>2.2197034689374817</v>
      </c>
      <c r="H32" s="305">
        <f>SUM(H33:H41)</f>
        <v>3.0403348749825359</v>
      </c>
      <c r="I32" s="304"/>
      <c r="J32" s="305">
        <f>SUM(J33:J41)</f>
        <v>9.3797285506159849</v>
      </c>
      <c r="K32" s="305">
        <f>SUM(K33:K41)</f>
        <v>12.312813287190728</v>
      </c>
      <c r="L32" s="305">
        <f>SUM(L33:L41)</f>
        <v>17.331972410355583</v>
      </c>
      <c r="M32" s="304"/>
      <c r="N32" s="305">
        <f>SUM(N33:N41)</f>
        <v>23.116381642145303</v>
      </c>
      <c r="O32" s="305">
        <f>SUM(O33:O41)</f>
        <v>24.241772508575021</v>
      </c>
      <c r="P32" s="305">
        <f>SUM(P33:P41)</f>
        <v>24.854115242296899</v>
      </c>
      <c r="Q32" s="306"/>
      <c r="R32" s="305">
        <f>SUM(R33:R41)</f>
        <v>5.6173435086045931</v>
      </c>
      <c r="S32" s="305">
        <f>SUM(S33:S41)</f>
        <v>5.9100444936699716</v>
      </c>
      <c r="T32" s="305">
        <f>SUM(T33:T41)</f>
        <v>6.2240790542590583</v>
      </c>
      <c r="U32" s="306"/>
      <c r="V32" s="305">
        <f>SUM(V33:V41)</f>
        <v>12.921501963419491</v>
      </c>
      <c r="W32" s="305">
        <f>SUM(W33:W41)</f>
        <v>13.124288833116024</v>
      </c>
      <c r="X32" s="305">
        <f>SUM(X33:X41)</f>
        <v>12.953008711394835</v>
      </c>
      <c r="Y32" s="306"/>
      <c r="Z32" s="305">
        <f>SUM(Z33:Z41)</f>
        <v>42.030473987165422</v>
      </c>
      <c r="AA32" s="305">
        <f>SUM(AA33:AA41)</f>
        <v>44.325376219138789</v>
      </c>
      <c r="AB32" s="305">
        <f>SUM(AB33:AB41)</f>
        <v>42.867110353374869</v>
      </c>
      <c r="AC32" s="306"/>
      <c r="AD32" s="305">
        <f>SUM(AD33:AD41)</f>
        <v>36.783146152626379</v>
      </c>
      <c r="AE32" s="305">
        <f>SUM(AE33:AE41)</f>
        <v>38.971852423761462</v>
      </c>
      <c r="AF32" s="305">
        <f>SUM(AF33:AF41)</f>
        <v>32.327436012979071</v>
      </c>
      <c r="AG32" s="306"/>
      <c r="AH32" s="305">
        <f>SUM(AH33:AH41)</f>
        <v>24.710122131904662</v>
      </c>
      <c r="AI32" s="305">
        <f>SUM(AI33:AI41)</f>
        <v>20.639120837201652</v>
      </c>
      <c r="AJ32" s="305">
        <f>SUM(AJ33:AJ41)</f>
        <v>11.574557472433488</v>
      </c>
      <c r="AK32" s="306"/>
      <c r="AL32" s="305">
        <f>SUM(AL33:AL41)</f>
        <v>12.587797116927669</v>
      </c>
      <c r="AM32" s="305">
        <f>SUM(AM33:AM41)</f>
        <v>5.9240279284087221</v>
      </c>
      <c r="AN32" s="305">
        <f>SUM(AN33:AN41)</f>
        <v>3.4033858679235411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17.105597055803518</v>
      </c>
      <c r="C33" s="304">
        <f t="shared" ref="C33:C41" si="64">SUM(G33,K33,O33,S33,W33,AA33,AE33,AI33,AM33)</f>
        <v>16.344864312465099</v>
      </c>
      <c r="D33" s="304">
        <f t="shared" ref="D33:D40" si="65">SUM(H33,L33,P33,T33,X33,AB33,AF33,AJ33,AN33)</f>
        <v>15.966102200482821</v>
      </c>
      <c r="E33" s="304"/>
      <c r="F33" s="304">
        <v>0.24197655189675235</v>
      </c>
      <c r="G33" s="304">
        <v>0.27065373584907415</v>
      </c>
      <c r="H33" s="304">
        <v>0.35261465491636867</v>
      </c>
      <c r="I33" s="304"/>
      <c r="J33" s="304">
        <v>1.725874504349131</v>
      </c>
      <c r="K33" s="304">
        <v>2.1494040673631751</v>
      </c>
      <c r="L33" s="304">
        <v>2.9244353199862014</v>
      </c>
      <c r="M33" s="304"/>
      <c r="N33" s="304">
        <v>4.4447809806563381</v>
      </c>
      <c r="O33" s="304">
        <v>4.4097621212301776</v>
      </c>
      <c r="P33" s="304">
        <v>4.4195811564644076</v>
      </c>
      <c r="Q33" s="306"/>
      <c r="R33" s="304">
        <v>0.94384318597797212</v>
      </c>
      <c r="S33" s="304">
        <v>0.92085492992449136</v>
      </c>
      <c r="T33" s="304">
        <v>0.90361998455688841</v>
      </c>
      <c r="U33" s="306"/>
      <c r="V33" s="304">
        <v>2.1832561621794637</v>
      </c>
      <c r="W33" s="304">
        <v>2.074908041883941</v>
      </c>
      <c r="X33" s="304">
        <v>2.0604953573372096</v>
      </c>
      <c r="Y33" s="306"/>
      <c r="Z33" s="304">
        <v>3.0656090010972017</v>
      </c>
      <c r="AA33" s="304">
        <v>2.7786980720999308</v>
      </c>
      <c r="AB33" s="304">
        <v>2.4934100614409083</v>
      </c>
      <c r="AC33" s="306"/>
      <c r="AD33" s="304">
        <v>2.4966692263524659</v>
      </c>
      <c r="AE33" s="304">
        <v>2.2795123080852702</v>
      </c>
      <c r="AF33" s="304">
        <v>1.8264147032396512</v>
      </c>
      <c r="AG33" s="306"/>
      <c r="AH33" s="304">
        <v>1.42683181076606</v>
      </c>
      <c r="AI33" s="304">
        <v>1.0442032585153926</v>
      </c>
      <c r="AJ33" s="304">
        <v>0.63474198351877908</v>
      </c>
      <c r="AK33" s="306"/>
      <c r="AL33" s="304">
        <v>0.57675563252813167</v>
      </c>
      <c r="AM33" s="304">
        <v>0.41686777751364673</v>
      </c>
      <c r="AN33" s="304">
        <v>0.3507889790224058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27.341155342523219</v>
      </c>
      <c r="C34" s="304">
        <f t="shared" si="64"/>
        <v>28.865456086684816</v>
      </c>
      <c r="D34" s="304">
        <f t="shared" si="65"/>
        <v>29.233816598801511</v>
      </c>
      <c r="E34" s="304"/>
      <c r="F34" s="304">
        <v>1.1059556993980844</v>
      </c>
      <c r="G34" s="304">
        <v>1.5011306435022576</v>
      </c>
      <c r="H34" s="304">
        <v>2.0553638393194755</v>
      </c>
      <c r="I34" s="304"/>
      <c r="J34" s="304">
        <v>4.0872833387001792</v>
      </c>
      <c r="K34" s="304">
        <v>5.4951776437444444</v>
      </c>
      <c r="L34" s="304">
        <v>7.6281953135158655</v>
      </c>
      <c r="M34" s="304"/>
      <c r="N34" s="304">
        <v>7.570787058359886</v>
      </c>
      <c r="O34" s="304">
        <v>7.776278805796343</v>
      </c>
      <c r="P34" s="304">
        <v>7.2771336840114627</v>
      </c>
      <c r="Q34" s="306"/>
      <c r="R34" s="304">
        <v>0.84826017661691622</v>
      </c>
      <c r="S34" s="304">
        <v>0.84648783962394158</v>
      </c>
      <c r="T34" s="304">
        <v>0.81494580702768704</v>
      </c>
      <c r="U34" s="306"/>
      <c r="V34" s="304">
        <v>3.3731854984267522</v>
      </c>
      <c r="W34" s="304">
        <v>3.3380000744261387</v>
      </c>
      <c r="X34" s="304">
        <v>3.130483783486234</v>
      </c>
      <c r="Y34" s="306"/>
      <c r="Z34" s="304">
        <v>4.9620220555621275</v>
      </c>
      <c r="AA34" s="304">
        <v>4.9736430504143678</v>
      </c>
      <c r="AB34" s="304">
        <v>4.5991864119699448</v>
      </c>
      <c r="AC34" s="306"/>
      <c r="AD34" s="304">
        <v>2.9236182553205472</v>
      </c>
      <c r="AE34" s="304">
        <v>2.866674625986307</v>
      </c>
      <c r="AF34" s="304">
        <v>2.1910355174347722</v>
      </c>
      <c r="AG34" s="306"/>
      <c r="AH34" s="304">
        <v>1.9586705238927558</v>
      </c>
      <c r="AI34" s="304">
        <v>1.6696143107669876</v>
      </c>
      <c r="AJ34" s="304">
        <v>1.2502311895195621</v>
      </c>
      <c r="AK34" s="306"/>
      <c r="AL34" s="304">
        <v>0.51137273624597068</v>
      </c>
      <c r="AM34" s="304">
        <v>0.39844909242402982</v>
      </c>
      <c r="AN34" s="304">
        <v>0.28724105251650589</v>
      </c>
    </row>
    <row r="35" spans="1:40" x14ac:dyDescent="0.2">
      <c r="A35" s="13" t="str">
        <f t="shared" si="63"/>
        <v>Associate professional occupations</v>
      </c>
      <c r="B35" s="304">
        <f t="shared" si="66"/>
        <v>17.475350587740913</v>
      </c>
      <c r="C35" s="304">
        <f t="shared" si="64"/>
        <v>15.895437060285596</v>
      </c>
      <c r="D35" s="304">
        <f t="shared" si="65"/>
        <v>15.089771844777433</v>
      </c>
      <c r="E35" s="304"/>
      <c r="F35" s="304">
        <v>0.19962804215772059</v>
      </c>
      <c r="G35" s="304">
        <v>0.23044461696039312</v>
      </c>
      <c r="H35" s="304">
        <v>0.31789256049869224</v>
      </c>
      <c r="I35" s="304"/>
      <c r="J35" s="304">
        <v>1.5572072986379621</v>
      </c>
      <c r="K35" s="304">
        <v>1.7971321634904338</v>
      </c>
      <c r="L35" s="304">
        <v>2.4669607958579891</v>
      </c>
      <c r="M35" s="304"/>
      <c r="N35" s="304">
        <v>4.2410935679503767</v>
      </c>
      <c r="O35" s="304">
        <v>4.1027317385704718</v>
      </c>
      <c r="P35" s="304">
        <v>3.9844562110757247</v>
      </c>
      <c r="Q35" s="306"/>
      <c r="R35" s="304">
        <v>1.2154981915966214</v>
      </c>
      <c r="S35" s="304">
        <v>1.2179566904989725</v>
      </c>
      <c r="T35" s="304">
        <v>1.2677543230158137</v>
      </c>
      <c r="U35" s="306"/>
      <c r="V35" s="304">
        <v>1.6458260121524422</v>
      </c>
      <c r="W35" s="304">
        <v>1.4084248850172605</v>
      </c>
      <c r="X35" s="304">
        <v>1.2881132493806617</v>
      </c>
      <c r="Y35" s="306"/>
      <c r="Z35" s="304">
        <v>3.908425812229138</v>
      </c>
      <c r="AA35" s="304">
        <v>3.4617767115236191</v>
      </c>
      <c r="AB35" s="304">
        <v>3.05240671156968</v>
      </c>
      <c r="AC35" s="306"/>
      <c r="AD35" s="304">
        <v>2.8691744042162943</v>
      </c>
      <c r="AE35" s="304">
        <v>2.504329226973848</v>
      </c>
      <c r="AF35" s="304">
        <v>1.9693688803592484</v>
      </c>
      <c r="AG35" s="306"/>
      <c r="AH35" s="304">
        <v>1.5115337824349833</v>
      </c>
      <c r="AI35" s="304">
        <v>0.96012617894066299</v>
      </c>
      <c r="AJ35" s="304">
        <v>0.59987688609098666</v>
      </c>
      <c r="AK35" s="306"/>
      <c r="AL35" s="304">
        <v>0.32696347636537121</v>
      </c>
      <c r="AM35" s="304">
        <v>0.21251484830993561</v>
      </c>
      <c r="AN35" s="304">
        <v>0.14294222692863617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13.698302810269864</v>
      </c>
      <c r="C36" s="304">
        <f t="shared" si="64"/>
        <v>12.329113793383167</v>
      </c>
      <c r="D36" s="304">
        <f t="shared" si="65"/>
        <v>10.605708880504336</v>
      </c>
      <c r="E36" s="304"/>
      <c r="F36" s="304">
        <v>5.2498682815625843E-2</v>
      </c>
      <c r="G36" s="304">
        <v>5.9842662373267262E-2</v>
      </c>
      <c r="H36" s="304">
        <v>7.8334163777584717E-2</v>
      </c>
      <c r="I36" s="304"/>
      <c r="J36" s="304">
        <v>0.58423273668423725</v>
      </c>
      <c r="K36" s="304">
        <v>0.68789961459154725</v>
      </c>
      <c r="L36" s="304">
        <v>0.93354425806553532</v>
      </c>
      <c r="M36" s="304"/>
      <c r="N36" s="304">
        <v>2.3962156584326597</v>
      </c>
      <c r="O36" s="304">
        <v>2.4439495910716094</v>
      </c>
      <c r="P36" s="304">
        <v>2.5399616067702984</v>
      </c>
      <c r="Q36" s="306"/>
      <c r="R36" s="304">
        <v>0.74288691141518515</v>
      </c>
      <c r="S36" s="304">
        <v>0.75449846259278508</v>
      </c>
      <c r="T36" s="304">
        <v>0.80015515021602179</v>
      </c>
      <c r="U36" s="306"/>
      <c r="V36" s="304">
        <v>0.97414185931851616</v>
      </c>
      <c r="W36" s="304">
        <v>0.94733162675659677</v>
      </c>
      <c r="X36" s="304">
        <v>0.9823206488381474</v>
      </c>
      <c r="Y36" s="306"/>
      <c r="Z36" s="304">
        <v>3.1372262284930956</v>
      </c>
      <c r="AA36" s="304">
        <v>2.9230366926739944</v>
      </c>
      <c r="AB36" s="304">
        <v>2.6077363910478493</v>
      </c>
      <c r="AC36" s="306"/>
      <c r="AD36" s="304">
        <v>3.9975967766809091</v>
      </c>
      <c r="AE36" s="304">
        <v>3.4750296944017647</v>
      </c>
      <c r="AF36" s="304">
        <v>2.2500483246469334</v>
      </c>
      <c r="AG36" s="306"/>
      <c r="AH36" s="304">
        <v>1.4175696869847056</v>
      </c>
      <c r="AI36" s="304">
        <v>0.73773385055478857</v>
      </c>
      <c r="AJ36" s="304">
        <v>0.16209759256791051</v>
      </c>
      <c r="AK36" s="306"/>
      <c r="AL36" s="304">
        <v>0.39593426944492954</v>
      </c>
      <c r="AM36" s="304">
        <v>0.29979159836681357</v>
      </c>
      <c r="AN36" s="304">
        <v>0.25151074457405576</v>
      </c>
    </row>
    <row r="37" spans="1:40" x14ac:dyDescent="0.2">
      <c r="A37" s="13" t="str">
        <f t="shared" si="63"/>
        <v>Skilled trades occupations</v>
      </c>
      <c r="B37" s="304">
        <f t="shared" si="66"/>
        <v>42.498902669934751</v>
      </c>
      <c r="C37" s="304">
        <f t="shared" si="64"/>
        <v>40.499325766780949</v>
      </c>
      <c r="D37" s="304">
        <f t="shared" si="65"/>
        <v>34.736636411968426</v>
      </c>
      <c r="E37" s="304"/>
      <c r="F37" s="304">
        <v>3.472676665129297E-2</v>
      </c>
      <c r="G37" s="304">
        <v>4.782913663304731E-2</v>
      </c>
      <c r="H37" s="304">
        <v>6.7145763314046203E-2</v>
      </c>
      <c r="I37" s="304"/>
      <c r="J37" s="304">
        <v>0.75633380865205668</v>
      </c>
      <c r="K37" s="304">
        <v>1.1420442685364829</v>
      </c>
      <c r="L37" s="304">
        <v>1.6770132747193673</v>
      </c>
      <c r="M37" s="304"/>
      <c r="N37" s="304">
        <v>1.8300715976534512</v>
      </c>
      <c r="O37" s="304">
        <v>2.2161755619441346</v>
      </c>
      <c r="P37" s="304">
        <v>2.4741463613201384</v>
      </c>
      <c r="Q37" s="306"/>
      <c r="R37" s="304">
        <v>0.69148078086491271</v>
      </c>
      <c r="S37" s="304">
        <v>0.74022977452192706</v>
      </c>
      <c r="T37" s="304">
        <v>0.76594971015831381</v>
      </c>
      <c r="U37" s="306"/>
      <c r="V37" s="304">
        <v>3.0188844374480088</v>
      </c>
      <c r="W37" s="304">
        <v>3.1265179509318082</v>
      </c>
      <c r="X37" s="304">
        <v>3.0443273487245168</v>
      </c>
      <c r="Y37" s="306"/>
      <c r="Z37" s="304">
        <v>16.284014816757175</v>
      </c>
      <c r="AA37" s="304">
        <v>16.506862293853001</v>
      </c>
      <c r="AB37" s="304">
        <v>15.441677054254772</v>
      </c>
      <c r="AC37" s="306"/>
      <c r="AD37" s="304">
        <v>10.519880106601978</v>
      </c>
      <c r="AE37" s="304">
        <v>10.429072658656123</v>
      </c>
      <c r="AF37" s="304">
        <v>7.8251492715716537</v>
      </c>
      <c r="AG37" s="306"/>
      <c r="AH37" s="304">
        <v>6.1447658115788197</v>
      </c>
      <c r="AI37" s="304">
        <v>4.9206987976937935</v>
      </c>
      <c r="AJ37" s="304">
        <v>2.7332943977383874</v>
      </c>
      <c r="AK37" s="306"/>
      <c r="AL37" s="304">
        <v>3.2187445437270581</v>
      </c>
      <c r="AM37" s="304">
        <v>1.3698953240106286</v>
      </c>
      <c r="AN37" s="304">
        <v>0.70793323016722953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2.1270640317412184</v>
      </c>
      <c r="C38" s="304">
        <f t="shared" si="64"/>
        <v>2.2242932579781756</v>
      </c>
      <c r="D38" s="304">
        <f t="shared" si="65"/>
        <v>2.1598578286432315</v>
      </c>
      <c r="E38" s="304"/>
      <c r="F38" s="304">
        <v>3.0935730603420537E-2</v>
      </c>
      <c r="G38" s="304">
        <v>4.1940406956283087E-2</v>
      </c>
      <c r="H38" s="304">
        <v>6.8657828252268183E-2</v>
      </c>
      <c r="I38" s="304"/>
      <c r="J38" s="304">
        <v>2.4846816063622372E-2</v>
      </c>
      <c r="K38" s="304">
        <v>2.7585761700085722E-2</v>
      </c>
      <c r="L38" s="304">
        <v>3.1285189748883502E-2</v>
      </c>
      <c r="M38" s="304"/>
      <c r="N38" s="304">
        <v>0.25087422904636236</v>
      </c>
      <c r="O38" s="304">
        <v>0.25885741109869875</v>
      </c>
      <c r="P38" s="304">
        <v>0.25748734410231627</v>
      </c>
      <c r="Q38" s="306"/>
      <c r="R38" s="304">
        <v>6.2803938764078387E-2</v>
      </c>
      <c r="S38" s="304">
        <v>5.9724663483917327E-2</v>
      </c>
      <c r="T38" s="304">
        <v>5.7375268527179613E-2</v>
      </c>
      <c r="U38" s="306"/>
      <c r="V38" s="304">
        <v>0.16166758506194873</v>
      </c>
      <c r="W38" s="304">
        <v>0.18215768677667288</v>
      </c>
      <c r="X38" s="304">
        <v>0.18912112879366724</v>
      </c>
      <c r="Y38" s="306"/>
      <c r="Z38" s="304">
        <v>0.25406472641669986</v>
      </c>
      <c r="AA38" s="304">
        <v>0.25326935021391028</v>
      </c>
      <c r="AB38" s="304">
        <v>0.21190756164813757</v>
      </c>
      <c r="AC38" s="306"/>
      <c r="AD38" s="304">
        <v>0.40315946734439317</v>
      </c>
      <c r="AE38" s="304">
        <v>0.42190123364020143</v>
      </c>
      <c r="AF38" s="304">
        <v>0.35905914176636217</v>
      </c>
      <c r="AG38" s="306"/>
      <c r="AH38" s="304">
        <v>0.70663444440936041</v>
      </c>
      <c r="AI38" s="304">
        <v>0.76186750264697611</v>
      </c>
      <c r="AJ38" s="304">
        <v>0.77671070141275378</v>
      </c>
      <c r="AK38" s="306"/>
      <c r="AL38" s="304">
        <v>0.23207709403133242</v>
      </c>
      <c r="AM38" s="304">
        <v>0.21698924146142992</v>
      </c>
      <c r="AN38" s="304">
        <v>0.2082536643916629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5.5354170643288505</v>
      </c>
      <c r="C39" s="304">
        <f t="shared" si="64"/>
        <v>5.5522417725684399</v>
      </c>
      <c r="D39" s="304">
        <f t="shared" si="65"/>
        <v>5.2826981271499784</v>
      </c>
      <c r="E39" s="304"/>
      <c r="F39" s="304">
        <v>2.9841015182317011E-2</v>
      </c>
      <c r="G39" s="304">
        <v>3.9196245576482755E-2</v>
      </c>
      <c r="H39" s="304">
        <v>5.5924596703803092E-2</v>
      </c>
      <c r="I39" s="304"/>
      <c r="J39" s="304">
        <v>0.24943780293749979</v>
      </c>
      <c r="K39" s="304">
        <v>0.34150114287715838</v>
      </c>
      <c r="L39" s="304">
        <v>0.46764008006332425</v>
      </c>
      <c r="M39" s="304"/>
      <c r="N39" s="304">
        <v>1.1263264252775789</v>
      </c>
      <c r="O39" s="304">
        <v>1.2419831126557597</v>
      </c>
      <c r="P39" s="304">
        <v>1.3827070857197581</v>
      </c>
      <c r="Q39" s="306"/>
      <c r="R39" s="304">
        <v>0.33725483116824206</v>
      </c>
      <c r="S39" s="304">
        <v>0.39580143603730061</v>
      </c>
      <c r="T39" s="304">
        <v>0.45982900954006628</v>
      </c>
      <c r="U39" s="306"/>
      <c r="V39" s="304">
        <v>0.37778613112524251</v>
      </c>
      <c r="W39" s="304">
        <v>0.43017148749339779</v>
      </c>
      <c r="X39" s="304">
        <v>0.4859903615228307</v>
      </c>
      <c r="Y39" s="306"/>
      <c r="Z39" s="304">
        <v>1.2527196201370885</v>
      </c>
      <c r="AA39" s="304">
        <v>1.2142435259304012</v>
      </c>
      <c r="AB39" s="304">
        <v>0.992296586467319</v>
      </c>
      <c r="AC39" s="306"/>
      <c r="AD39" s="304">
        <v>0.99402780643342192</v>
      </c>
      <c r="AE39" s="304">
        <v>1.0247223907782432</v>
      </c>
      <c r="AF39" s="304">
        <v>0.95544600747604502</v>
      </c>
      <c r="AG39" s="306"/>
      <c r="AH39" s="304">
        <v>0.63865139212682476</v>
      </c>
      <c r="AI39" s="304">
        <v>0.47819576826752586</v>
      </c>
      <c r="AJ39" s="304">
        <v>0.17528219463489461</v>
      </c>
      <c r="AK39" s="306"/>
      <c r="AL39" s="304">
        <v>0.52937203994063498</v>
      </c>
      <c r="AM39" s="304">
        <v>0.38642666295217065</v>
      </c>
      <c r="AN39" s="304">
        <v>0.3075822050219375</v>
      </c>
    </row>
    <row r="40" spans="1:40" x14ac:dyDescent="0.2">
      <c r="A40" s="13" t="str">
        <f t="shared" si="63"/>
        <v>Process, plant and machine operatives</v>
      </c>
      <c r="B40" s="304">
        <f t="shared" si="66"/>
        <v>33.631444118987183</v>
      </c>
      <c r="C40" s="304">
        <f t="shared" si="64"/>
        <v>38.046613367194631</v>
      </c>
      <c r="D40" s="304">
        <f t="shared" si="65"/>
        <v>35.29609019121586</v>
      </c>
      <c r="E40" s="304"/>
      <c r="F40" s="304">
        <v>5.0211824550457501E-3</v>
      </c>
      <c r="G40" s="304">
        <v>7.6919183427543543E-3</v>
      </c>
      <c r="H40" s="304">
        <v>1.1213149185349212E-2</v>
      </c>
      <c r="I40" s="304"/>
      <c r="J40" s="304">
        <v>0.30138785199331714</v>
      </c>
      <c r="K40" s="304">
        <v>0.53326142044106561</v>
      </c>
      <c r="L40" s="304">
        <v>0.9873261537732525</v>
      </c>
      <c r="M40" s="304"/>
      <c r="N40" s="304">
        <v>0.90981182699725105</v>
      </c>
      <c r="O40" s="304">
        <v>1.4015829654691576</v>
      </c>
      <c r="P40" s="304">
        <v>2.0862457749839609</v>
      </c>
      <c r="Q40" s="306"/>
      <c r="R40" s="305">
        <v>0.54613640102885086</v>
      </c>
      <c r="S40" s="305">
        <v>0.73558924357080191</v>
      </c>
      <c r="T40" s="305">
        <v>0.8704391832018652</v>
      </c>
      <c r="U40" s="306"/>
      <c r="V40" s="305">
        <v>1.0103077889827965</v>
      </c>
      <c r="W40" s="305">
        <v>1.4267352530381869</v>
      </c>
      <c r="X40" s="305">
        <v>1.5615357627283972</v>
      </c>
      <c r="Y40" s="306"/>
      <c r="Z40" s="305">
        <v>8.0843906471430564</v>
      </c>
      <c r="AA40" s="305">
        <v>11.192164287276675</v>
      </c>
      <c r="AB40" s="305">
        <v>12.567198958515677</v>
      </c>
      <c r="AC40" s="306"/>
      <c r="AD40" s="305">
        <v>10.314513902670715</v>
      </c>
      <c r="AE40" s="305">
        <v>13.841879487731056</v>
      </c>
      <c r="AF40" s="305">
        <v>13.307912448803492</v>
      </c>
      <c r="AG40" s="306"/>
      <c r="AH40" s="305">
        <v>7.6278211298900613</v>
      </c>
      <c r="AI40" s="305">
        <v>7.3758657467820816</v>
      </c>
      <c r="AJ40" s="305">
        <v>3.3963286201234797</v>
      </c>
      <c r="AK40" s="306"/>
      <c r="AL40" s="305">
        <v>4.8320533878260887</v>
      </c>
      <c r="AM40" s="305">
        <v>1.5318430445428519</v>
      </c>
      <c r="AN40" s="305">
        <v>0.50789013990039211</v>
      </c>
    </row>
    <row r="41" spans="1:40" x14ac:dyDescent="0.2">
      <c r="A41" s="39" t="str">
        <f t="shared" si="63"/>
        <v>Elementary occupations</v>
      </c>
      <c r="B41" s="307">
        <f t="shared" si="66"/>
        <v>9.4487663186706978</v>
      </c>
      <c r="C41" s="307">
        <f t="shared" si="64"/>
        <v>7.9116545826589775</v>
      </c>
      <c r="D41" s="307">
        <f>SUM(H41,L41,P41,T41,X41,AB41,AF41,AJ41,AN41)</f>
        <v>6.2053179164562842</v>
      </c>
      <c r="E41" s="307"/>
      <c r="F41" s="307">
        <v>1.4921275430442617E-2</v>
      </c>
      <c r="G41" s="307">
        <v>2.097410274392255E-2</v>
      </c>
      <c r="H41" s="307">
        <v>3.3188319014948245E-2</v>
      </c>
      <c r="I41" s="307"/>
      <c r="J41" s="307">
        <v>9.3124392597977751E-2</v>
      </c>
      <c r="K41" s="307">
        <v>0.13880720444633454</v>
      </c>
      <c r="L41" s="307">
        <v>0.21557202462516148</v>
      </c>
      <c r="M41" s="307"/>
      <c r="N41" s="307">
        <v>0.34642029777139949</v>
      </c>
      <c r="O41" s="307">
        <v>0.39045120073867218</v>
      </c>
      <c r="P41" s="307">
        <v>0.43239601784883314</v>
      </c>
      <c r="Q41" s="308"/>
      <c r="R41" s="307">
        <v>0.22917909117181356</v>
      </c>
      <c r="S41" s="307">
        <v>0.23890145341583435</v>
      </c>
      <c r="T41" s="307">
        <v>0.28401061801522237</v>
      </c>
      <c r="U41" s="308"/>
      <c r="V41" s="307">
        <v>0.1764464887243202</v>
      </c>
      <c r="W41" s="307">
        <v>0.19004182679201984</v>
      </c>
      <c r="X41" s="307">
        <v>0.21062107058317006</v>
      </c>
      <c r="Y41" s="308"/>
      <c r="Z41" s="307">
        <v>1.0820010793298429</v>
      </c>
      <c r="AA41" s="307">
        <v>1.0216822351528849</v>
      </c>
      <c r="AB41" s="307">
        <v>0.90129061646058295</v>
      </c>
      <c r="AC41" s="308"/>
      <c r="AD41" s="307">
        <v>2.2645062070056587</v>
      </c>
      <c r="AE41" s="307">
        <v>2.1287307975086516</v>
      </c>
      <c r="AF41" s="307">
        <v>1.6430017176809166</v>
      </c>
      <c r="AG41" s="308"/>
      <c r="AH41" s="307">
        <v>3.2776435498210907</v>
      </c>
      <c r="AI41" s="307">
        <v>2.6908154230334413</v>
      </c>
      <c r="AJ41" s="307">
        <v>1.8459939068267335</v>
      </c>
      <c r="AK41" s="308"/>
      <c r="AL41" s="307">
        <v>1.9645239368181515</v>
      </c>
      <c r="AM41" s="307">
        <v>1.0912503388272159</v>
      </c>
      <c r="AN41" s="307">
        <v>0.63924362540071544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Midlands and Warwickshire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113.08700000000012</v>
      </c>
      <c r="C50" s="305">
        <f>SUM(C51:C59)</f>
        <v>113.82099999999996</v>
      </c>
      <c r="D50" s="305">
        <f>SUM(D51:D59)</f>
        <v>116.55399999999999</v>
      </c>
      <c r="E50" s="304"/>
      <c r="F50" s="305">
        <f>SUM(F51:F59)</f>
        <v>0.26077507803437627</v>
      </c>
      <c r="G50" s="305">
        <f>SUM(G51:G59)</f>
        <v>0.35757366660485407</v>
      </c>
      <c r="H50" s="305">
        <f>SUM(H51:H59)</f>
        <v>0.65465695204983054</v>
      </c>
      <c r="I50" s="304"/>
      <c r="J50" s="305">
        <f>SUM(J51:J59)</f>
        <v>4.342029885390728</v>
      </c>
      <c r="K50" s="305">
        <f>SUM(K51:K59)</f>
        <v>5.9264902757042872</v>
      </c>
      <c r="L50" s="305">
        <f>SUM(L51:L59)</f>
        <v>9.6975228961978921</v>
      </c>
      <c r="M50" s="304"/>
      <c r="N50" s="305">
        <f>SUM(N51:N59)</f>
        <v>8.7756202170527278</v>
      </c>
      <c r="O50" s="305">
        <f>SUM(O51:O59)</f>
        <v>9.3077548297279336</v>
      </c>
      <c r="P50" s="305">
        <f>SUM(P51:P59)</f>
        <v>10.763688143470164</v>
      </c>
      <c r="Q50" s="304"/>
      <c r="R50" s="305">
        <f>SUM(R51:R59)</f>
        <v>3.3943076105520338</v>
      </c>
      <c r="S50" s="305">
        <f>SUM(S51:S59)</f>
        <v>3.6643342146157032</v>
      </c>
      <c r="T50" s="305">
        <f>SUM(T51:T59)</f>
        <v>4.5923111429453067</v>
      </c>
      <c r="U50" s="304"/>
      <c r="V50" s="305">
        <f>SUM(V51:V59)</f>
        <v>6.6810309701694894</v>
      </c>
      <c r="W50" s="305">
        <f>SUM(W51:W59)</f>
        <v>6.9774648490864877</v>
      </c>
      <c r="X50" s="305">
        <f>SUM(X51:X59)</f>
        <v>8.386645828509721</v>
      </c>
      <c r="Y50" s="304"/>
      <c r="Z50" s="305">
        <f>SUM(Z51:Z59)</f>
        <v>33.898184426894872</v>
      </c>
      <c r="AA50" s="305">
        <f>SUM(AA51:AA59)</f>
        <v>35.18710481261153</v>
      </c>
      <c r="AB50" s="305">
        <f>SUM(AB51:AB59)</f>
        <v>37.10942572987576</v>
      </c>
      <c r="AC50" s="304"/>
      <c r="AD50" s="305">
        <f>SUM(AD51:AD59)</f>
        <v>29.297477716275669</v>
      </c>
      <c r="AE50" s="305">
        <f>SUM(AE51:AE59)</f>
        <v>32.298867211147659</v>
      </c>
      <c r="AF50" s="305">
        <f>SUM(AF51:AF59)</f>
        <v>32.680864353971472</v>
      </c>
      <c r="AG50" s="304"/>
      <c r="AH50" s="305">
        <f>SUM(AH51:AH59)</f>
        <v>16.82977441613345</v>
      </c>
      <c r="AI50" s="305">
        <f>SUM(AI51:AI59)</f>
        <v>14.97794019733875</v>
      </c>
      <c r="AJ50" s="305">
        <f>SUM(AJ51:AJ59)</f>
        <v>10.957935980132733</v>
      </c>
      <c r="AK50" s="304"/>
      <c r="AL50" s="305">
        <f>SUM(AL51:AL59)</f>
        <v>9.6077996794967646</v>
      </c>
      <c r="AM50" s="305">
        <f>SUM(AM51:AM59)</f>
        <v>5.1234699431627542</v>
      </c>
      <c r="AN50" s="305">
        <f>SUM(AN51:AN59)</f>
        <v>1.7109489728471128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10.212630304598383</v>
      </c>
      <c r="C51" s="304">
        <f t="shared" ref="C51:D51" si="68">SUM(G51,K51,O51,S51,W51,AA51,AE51,AI51,AM51)</f>
        <v>9.5524793052908326</v>
      </c>
      <c r="D51" s="304">
        <f t="shared" si="68"/>
        <v>11.091632733569577</v>
      </c>
      <c r="E51" s="304"/>
      <c r="F51" s="304">
        <v>2.6285000071021167E-2</v>
      </c>
      <c r="G51" s="304">
        <v>3.759202544861847E-2</v>
      </c>
      <c r="H51" s="304">
        <v>6.5375428940139493E-2</v>
      </c>
      <c r="I51" s="304"/>
      <c r="J51" s="304">
        <v>1.0549662861973303</v>
      </c>
      <c r="K51" s="304">
        <v>1.3922842555542023</v>
      </c>
      <c r="L51" s="304">
        <v>2.4706829760525095</v>
      </c>
      <c r="M51" s="304"/>
      <c r="N51" s="304">
        <v>1.6686920862940591</v>
      </c>
      <c r="O51" s="304">
        <v>1.6158544579617404</v>
      </c>
      <c r="P51" s="304">
        <v>1.7537434965129377</v>
      </c>
      <c r="Q51" s="304"/>
      <c r="R51" s="304">
        <v>0.49281654057251356</v>
      </c>
      <c r="S51" s="304">
        <v>0.45228597777459673</v>
      </c>
      <c r="T51" s="304">
        <v>0.48676064018784521</v>
      </c>
      <c r="U51" s="304"/>
      <c r="V51" s="304">
        <v>1.0832213207579189</v>
      </c>
      <c r="W51" s="304">
        <v>1.0054668462086953</v>
      </c>
      <c r="X51" s="304">
        <v>1.1577289741044849</v>
      </c>
      <c r="Y51" s="304"/>
      <c r="Z51" s="304">
        <v>2.6158999331729995</v>
      </c>
      <c r="AA51" s="304">
        <v>2.4035567703529521</v>
      </c>
      <c r="AB51" s="304">
        <v>3.002956281827216</v>
      </c>
      <c r="AC51" s="304"/>
      <c r="AD51" s="304">
        <v>1.4986907822986772</v>
      </c>
      <c r="AE51" s="304">
        <v>1.3513879175743269</v>
      </c>
      <c r="AF51" s="304">
        <v>1.2452634948046619</v>
      </c>
      <c r="AG51" s="304"/>
      <c r="AH51" s="304">
        <v>1.0154181863829448</v>
      </c>
      <c r="AI51" s="304">
        <v>0.80183155860855115</v>
      </c>
      <c r="AJ51" s="304">
        <v>0.55123897198474514</v>
      </c>
      <c r="AK51" s="304"/>
      <c r="AL51" s="304">
        <v>0.75664016885091834</v>
      </c>
      <c r="AM51" s="304">
        <v>0.49221949580714852</v>
      </c>
      <c r="AN51" s="304">
        <v>0.35788246915503641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13.354869022774951</v>
      </c>
      <c r="C52" s="304">
        <f t="shared" ref="C52:C59" si="70">SUM(G52,K52,O52,S52,W52,AA52,AE52,AI52,AM52)</f>
        <v>13.466320571262813</v>
      </c>
      <c r="D52" s="304">
        <f t="shared" ref="D52:D59" si="71">SUM(H52,L52,P52,T52,X52,AB52,AF52,AJ52,AN52)</f>
        <v>15.395248806187348</v>
      </c>
      <c r="E52" s="304"/>
      <c r="F52" s="304">
        <v>0.12147628781633518</v>
      </c>
      <c r="G52" s="304">
        <v>0.14963002124472619</v>
      </c>
      <c r="H52" s="304">
        <v>0.20266368519409159</v>
      </c>
      <c r="I52" s="304"/>
      <c r="J52" s="304">
        <v>1.6167961712726044</v>
      </c>
      <c r="K52" s="304">
        <v>2.1819364300426778</v>
      </c>
      <c r="L52" s="304">
        <v>3.3866330042449788</v>
      </c>
      <c r="M52" s="304"/>
      <c r="N52" s="304">
        <v>2.6664058868548977</v>
      </c>
      <c r="O52" s="304">
        <v>2.5521074200990652</v>
      </c>
      <c r="P52" s="304">
        <v>2.5938026859117738</v>
      </c>
      <c r="Q52" s="304"/>
      <c r="R52" s="304">
        <v>0.40703565991983193</v>
      </c>
      <c r="S52" s="304">
        <v>0.32710463931530798</v>
      </c>
      <c r="T52" s="304">
        <v>0.36882945758638297</v>
      </c>
      <c r="U52" s="304"/>
      <c r="V52" s="304">
        <v>1.1276244162109532</v>
      </c>
      <c r="W52" s="304">
        <v>0.88523271542595128</v>
      </c>
      <c r="X52" s="304">
        <v>0.65712693011530576</v>
      </c>
      <c r="Y52" s="304"/>
      <c r="Z52" s="304">
        <v>3.8753223139009014</v>
      </c>
      <c r="AA52" s="304">
        <v>4.0501101121532734</v>
      </c>
      <c r="AB52" s="304">
        <v>5.0857198714977514</v>
      </c>
      <c r="AC52" s="304"/>
      <c r="AD52" s="304">
        <v>2.2243270358000298</v>
      </c>
      <c r="AE52" s="304">
        <v>2.3249470648149466</v>
      </c>
      <c r="AF52" s="304">
        <v>2.4751474641984617</v>
      </c>
      <c r="AG52" s="304"/>
      <c r="AH52" s="304">
        <v>0.77714301425748056</v>
      </c>
      <c r="AI52" s="304">
        <v>0.65761804092365117</v>
      </c>
      <c r="AJ52" s="304">
        <v>0.45748071243567867</v>
      </c>
      <c r="AK52" s="304"/>
      <c r="AL52" s="304">
        <v>0.53873823674191434</v>
      </c>
      <c r="AM52" s="304">
        <v>0.33763412724321284</v>
      </c>
      <c r="AN52" s="304">
        <v>0.16784499500292571</v>
      </c>
    </row>
    <row r="53" spans="1:40" x14ac:dyDescent="0.2">
      <c r="A53" s="13" t="str">
        <f t="shared" si="67"/>
        <v>Associate professional occupations</v>
      </c>
      <c r="B53" s="304">
        <f t="shared" si="69"/>
        <v>6.2097416563357797</v>
      </c>
      <c r="C53" s="304">
        <f t="shared" si="70"/>
        <v>5.644756195309248</v>
      </c>
      <c r="D53" s="304">
        <f t="shared" si="71"/>
        <v>6.2211240002771548</v>
      </c>
      <c r="E53" s="304"/>
      <c r="F53" s="304">
        <v>1.4191741019523243E-2</v>
      </c>
      <c r="G53" s="304">
        <v>1.8407071972094867E-2</v>
      </c>
      <c r="H53" s="304">
        <v>3.1965137180916113E-2</v>
      </c>
      <c r="I53" s="304"/>
      <c r="J53" s="304">
        <v>0.49408377892691019</v>
      </c>
      <c r="K53" s="304">
        <v>0.62634042705732207</v>
      </c>
      <c r="L53" s="304">
        <v>1.0709179254808878</v>
      </c>
      <c r="M53" s="304"/>
      <c r="N53" s="304">
        <v>0.99656403726812115</v>
      </c>
      <c r="O53" s="304">
        <v>0.95925059629457132</v>
      </c>
      <c r="P53" s="304">
        <v>1.0748378385129418</v>
      </c>
      <c r="Q53" s="304"/>
      <c r="R53" s="304">
        <v>0.43491656713927512</v>
      </c>
      <c r="S53" s="304">
        <v>0.44667443086127384</v>
      </c>
      <c r="T53" s="304">
        <v>0.56300790551597768</v>
      </c>
      <c r="U53" s="304"/>
      <c r="V53" s="304">
        <v>0.89919745955145003</v>
      </c>
      <c r="W53" s="304">
        <v>0.800072717326205</v>
      </c>
      <c r="X53" s="304">
        <v>0.91931735147236959</v>
      </c>
      <c r="Y53" s="304"/>
      <c r="Z53" s="304">
        <v>1.1621637543472949</v>
      </c>
      <c r="AA53" s="304">
        <v>0.89659905725953604</v>
      </c>
      <c r="AB53" s="304">
        <v>0.8252190770432124</v>
      </c>
      <c r="AC53" s="304"/>
      <c r="AD53" s="304">
        <v>1.0980557535454631</v>
      </c>
      <c r="AE53" s="304">
        <v>1.021720849801514</v>
      </c>
      <c r="AF53" s="304">
        <v>1.0721443565206454</v>
      </c>
      <c r="AG53" s="304"/>
      <c r="AH53" s="304">
        <v>0.87681985828521536</v>
      </c>
      <c r="AI53" s="304">
        <v>0.74271462231439289</v>
      </c>
      <c r="AJ53" s="304">
        <v>0.56465996754429792</v>
      </c>
      <c r="AK53" s="304"/>
      <c r="AL53" s="304">
        <v>0.23374870625252567</v>
      </c>
      <c r="AM53" s="304">
        <v>0.13297642242233831</v>
      </c>
      <c r="AN53" s="304">
        <v>9.9054441005906546E-2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8.885941826345066</v>
      </c>
      <c r="C54" s="304">
        <f t="shared" si="70"/>
        <v>8.3561105446207939</v>
      </c>
      <c r="D54" s="304">
        <f t="shared" si="71"/>
        <v>7.8649773624236605</v>
      </c>
      <c r="E54" s="304"/>
      <c r="F54" s="304">
        <v>7.0968552188480541E-2</v>
      </c>
      <c r="G54" s="304">
        <v>0.10427691790103402</v>
      </c>
      <c r="H54" s="304">
        <v>0.26839112599657045</v>
      </c>
      <c r="I54" s="304"/>
      <c r="J54" s="304">
        <v>0.49523250394078339</v>
      </c>
      <c r="K54" s="304">
        <v>0.68977507447838071</v>
      </c>
      <c r="L54" s="304">
        <v>1.0348561952865931</v>
      </c>
      <c r="M54" s="304"/>
      <c r="N54" s="304">
        <v>1.3711936709653971</v>
      </c>
      <c r="O54" s="304">
        <v>1.5448905388327765</v>
      </c>
      <c r="P54" s="304">
        <v>1.9829146121906707</v>
      </c>
      <c r="Q54" s="304"/>
      <c r="R54" s="304">
        <v>0.86187499310255411</v>
      </c>
      <c r="S54" s="304">
        <v>0.94189287235269714</v>
      </c>
      <c r="T54" s="304">
        <v>1.2475809225520715</v>
      </c>
      <c r="U54" s="304"/>
      <c r="V54" s="304">
        <v>0.47175453510548565</v>
      </c>
      <c r="W54" s="304">
        <v>0.50349402687945455</v>
      </c>
      <c r="X54" s="304">
        <v>0.74126393847124605</v>
      </c>
      <c r="Y54" s="304"/>
      <c r="Z54" s="304">
        <v>1.5088064917726456</v>
      </c>
      <c r="AA54" s="304">
        <v>1.2765816077984433</v>
      </c>
      <c r="AB54" s="304">
        <v>0.88443038316621825</v>
      </c>
      <c r="AC54" s="304"/>
      <c r="AD54" s="304">
        <v>1.4299944955771324</v>
      </c>
      <c r="AE54" s="304">
        <v>1.1293951164407079</v>
      </c>
      <c r="AF54" s="304">
        <v>0.54645196827743503</v>
      </c>
      <c r="AG54" s="304"/>
      <c r="AH54" s="304">
        <v>2.0236883700456065</v>
      </c>
      <c r="AI54" s="304">
        <v>1.8968721747945541</v>
      </c>
      <c r="AJ54" s="304">
        <v>1.1090144489576377</v>
      </c>
      <c r="AK54" s="304"/>
      <c r="AL54" s="304">
        <v>0.652428213646982</v>
      </c>
      <c r="AM54" s="304">
        <v>0.26893221514274579</v>
      </c>
      <c r="AN54" s="304">
        <v>5.0073767525217604E-2</v>
      </c>
    </row>
    <row r="55" spans="1:40" x14ac:dyDescent="0.2">
      <c r="A55" s="13" t="str">
        <f t="shared" si="67"/>
        <v>Skilled trades occupations</v>
      </c>
      <c r="B55" s="304">
        <f t="shared" si="69"/>
        <v>56.625886244829815</v>
      </c>
      <c r="C55" s="304">
        <f t="shared" si="70"/>
        <v>57.524301358829952</v>
      </c>
      <c r="D55" s="304">
        <f t="shared" si="71"/>
        <v>54.784236794734227</v>
      </c>
      <c r="E55" s="304"/>
      <c r="F55" s="304">
        <v>6.0646083485849144E-3</v>
      </c>
      <c r="G55" s="304">
        <v>8.3829621140737408E-3</v>
      </c>
      <c r="H55" s="304">
        <v>1.1387795700184391E-2</v>
      </c>
      <c r="I55" s="304"/>
      <c r="J55" s="304">
        <v>0.40408803912564956</v>
      </c>
      <c r="K55" s="304">
        <v>0.60010207901454793</v>
      </c>
      <c r="L55" s="304">
        <v>0.9653187363413307</v>
      </c>
      <c r="M55" s="304"/>
      <c r="N55" s="304">
        <v>1.4602288930643277</v>
      </c>
      <c r="O55" s="304">
        <v>1.8569093945255293</v>
      </c>
      <c r="P55" s="304">
        <v>2.3346601792314909</v>
      </c>
      <c r="Q55" s="304"/>
      <c r="R55" s="304">
        <v>0.92864387969570672</v>
      </c>
      <c r="S55" s="304">
        <v>1.1272953634581779</v>
      </c>
      <c r="T55" s="304">
        <v>1.3979873336975379</v>
      </c>
      <c r="U55" s="304"/>
      <c r="V55" s="304">
        <v>2.4264048411227033</v>
      </c>
      <c r="W55" s="304">
        <v>2.9176045391715117</v>
      </c>
      <c r="X55" s="304">
        <v>3.8324058887460448</v>
      </c>
      <c r="Y55" s="304"/>
      <c r="Z55" s="304">
        <v>20.05399280118457</v>
      </c>
      <c r="AA55" s="304">
        <v>20.729949812334748</v>
      </c>
      <c r="AB55" s="304">
        <v>19.642057447955047</v>
      </c>
      <c r="AC55" s="304"/>
      <c r="AD55" s="304">
        <v>17.783017458020915</v>
      </c>
      <c r="AE55" s="304">
        <v>20.011110338637529</v>
      </c>
      <c r="AF55" s="304">
        <v>19.994779731365522</v>
      </c>
      <c r="AG55" s="304"/>
      <c r="AH55" s="304">
        <v>8.1295597049723192</v>
      </c>
      <c r="AI55" s="304">
        <v>7.3527885864403277</v>
      </c>
      <c r="AJ55" s="304">
        <v>5.9559763512435548</v>
      </c>
      <c r="AK55" s="304"/>
      <c r="AL55" s="304">
        <v>5.4338860192950307</v>
      </c>
      <c r="AM55" s="304">
        <v>2.920158283133512</v>
      </c>
      <c r="AN55" s="304">
        <v>0.64966333045351632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0.25805311484369459</v>
      </c>
      <c r="C56" s="304">
        <f t="shared" si="70"/>
        <v>0.2674971702071377</v>
      </c>
      <c r="D56" s="304">
        <f t="shared" si="71"/>
        <v>0.30327984963127691</v>
      </c>
      <c r="E56" s="304"/>
      <c r="F56" s="304">
        <v>1.0952060124125478E-4</v>
      </c>
      <c r="G56" s="304">
        <v>1.7395540538527485E-4</v>
      </c>
      <c r="H56" s="304">
        <v>4.083529517732144E-4</v>
      </c>
      <c r="I56" s="304"/>
      <c r="J56" s="304">
        <v>1.5407439923863519E-2</v>
      </c>
      <c r="K56" s="304">
        <v>1.9937202739663911E-2</v>
      </c>
      <c r="L56" s="304">
        <v>2.8939883513343673E-2</v>
      </c>
      <c r="M56" s="304"/>
      <c r="N56" s="304">
        <v>1.7417940024431498E-2</v>
      </c>
      <c r="O56" s="304">
        <v>1.9027094187363338E-2</v>
      </c>
      <c r="P56" s="304">
        <v>2.3047952188442678E-2</v>
      </c>
      <c r="Q56" s="304"/>
      <c r="R56" s="304">
        <v>3.4583796153803271E-3</v>
      </c>
      <c r="S56" s="304">
        <v>4.3551526967618073E-3</v>
      </c>
      <c r="T56" s="304">
        <v>5.5458943762114153E-3</v>
      </c>
      <c r="U56" s="304"/>
      <c r="V56" s="304">
        <v>7.4739680532643011E-3</v>
      </c>
      <c r="W56" s="304">
        <v>7.6146681475398898E-3</v>
      </c>
      <c r="X56" s="304">
        <v>8.6738238955026969E-3</v>
      </c>
      <c r="Y56" s="304"/>
      <c r="Z56" s="304">
        <v>9.1631948721128523E-2</v>
      </c>
      <c r="AA56" s="304">
        <v>0.10677837991312061</v>
      </c>
      <c r="AB56" s="304">
        <v>0.13472705661885301</v>
      </c>
      <c r="AC56" s="304"/>
      <c r="AD56" s="304">
        <v>2.8517245825391172E-2</v>
      </c>
      <c r="AE56" s="304">
        <v>3.1570479710006455E-2</v>
      </c>
      <c r="AF56" s="304">
        <v>4.0081462705576144E-2</v>
      </c>
      <c r="AG56" s="304"/>
      <c r="AH56" s="304">
        <v>4.8800550842154268E-2</v>
      </c>
      <c r="AI56" s="304">
        <v>4.3049045947463144E-2</v>
      </c>
      <c r="AJ56" s="304">
        <v>4.0648381767436986E-2</v>
      </c>
      <c r="AK56" s="304"/>
      <c r="AL56" s="304">
        <v>4.5236121236839739E-2</v>
      </c>
      <c r="AM56" s="304">
        <v>3.4991191459833274E-2</v>
      </c>
      <c r="AN56" s="304">
        <v>2.1207041614137091E-2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2.1336100474132156</v>
      </c>
      <c r="C57" s="304">
        <f t="shared" si="70"/>
        <v>2.3616139749969172</v>
      </c>
      <c r="D57" s="304">
        <f t="shared" si="71"/>
        <v>2.4789452960239466</v>
      </c>
      <c r="E57" s="304"/>
      <c r="F57" s="304">
        <v>3.8659548079853557E-3</v>
      </c>
      <c r="G57" s="304">
        <v>6.5072127250893046E-3</v>
      </c>
      <c r="H57" s="304">
        <v>1.4291607296675163E-2</v>
      </c>
      <c r="I57" s="304"/>
      <c r="J57" s="304">
        <v>0.11928871930404288</v>
      </c>
      <c r="K57" s="304">
        <v>0.17104161960841924</v>
      </c>
      <c r="L57" s="304">
        <v>0.26028055514292237</v>
      </c>
      <c r="M57" s="304"/>
      <c r="N57" s="304">
        <v>0.34052060682817442</v>
      </c>
      <c r="O57" s="304">
        <v>0.42216073365896123</v>
      </c>
      <c r="P57" s="304">
        <v>0.5118007613044343</v>
      </c>
      <c r="Q57" s="304"/>
      <c r="R57" s="304">
        <v>9.7450525285401574E-2</v>
      </c>
      <c r="S57" s="304">
        <v>0.12844860486905685</v>
      </c>
      <c r="T57" s="304">
        <v>0.16196824141108818</v>
      </c>
      <c r="U57" s="304"/>
      <c r="V57" s="304">
        <v>0.1241909425028265</v>
      </c>
      <c r="W57" s="304">
        <v>0.15130132872281063</v>
      </c>
      <c r="X57" s="304">
        <v>0.17776420838235465</v>
      </c>
      <c r="Y57" s="304"/>
      <c r="Z57" s="304">
        <v>0.76379913412965605</v>
      </c>
      <c r="AA57" s="304">
        <v>0.87231108768497057</v>
      </c>
      <c r="AB57" s="304">
        <v>0.97968747686749968</v>
      </c>
      <c r="AC57" s="304"/>
      <c r="AD57" s="304">
        <v>0.13223357078855399</v>
      </c>
      <c r="AE57" s="304">
        <v>0.11041766233169596</v>
      </c>
      <c r="AF57" s="304">
        <v>6.0423290035704701E-2</v>
      </c>
      <c r="AG57" s="304"/>
      <c r="AH57" s="304">
        <v>0.22098152655484837</v>
      </c>
      <c r="AI57" s="304">
        <v>0.22748834889371386</v>
      </c>
      <c r="AJ57" s="304">
        <v>0.10195764429173082</v>
      </c>
      <c r="AK57" s="304"/>
      <c r="AL57" s="304">
        <v>0.33127906721172629</v>
      </c>
      <c r="AM57" s="304">
        <v>0.27193737650219968</v>
      </c>
      <c r="AN57" s="304">
        <v>0.21077151129153696</v>
      </c>
    </row>
    <row r="58" spans="1:40" x14ac:dyDescent="0.2">
      <c r="A58" s="13" t="str">
        <f t="shared" si="67"/>
        <v>Process, plant and machine operatives</v>
      </c>
      <c r="B58" s="304">
        <f t="shared" si="69"/>
        <v>8.3692843046395922</v>
      </c>
      <c r="C58" s="304">
        <f t="shared" si="70"/>
        <v>9.8042173129013008</v>
      </c>
      <c r="D58" s="304">
        <f t="shared" si="71"/>
        <v>10.702713041364685</v>
      </c>
      <c r="E58" s="304"/>
      <c r="F58" s="304">
        <v>1.721821407746349E-2</v>
      </c>
      <c r="G58" s="304">
        <v>3.167191581745038E-2</v>
      </c>
      <c r="H58" s="304">
        <v>5.8126056210686367E-2</v>
      </c>
      <c r="I58" s="304"/>
      <c r="J58" s="304">
        <v>8.4547304880094015E-2</v>
      </c>
      <c r="K58" s="304">
        <v>0.14977772318952898</v>
      </c>
      <c r="L58" s="304">
        <v>0.29573145905372233</v>
      </c>
      <c r="M58" s="304"/>
      <c r="N58" s="304">
        <v>0.14102920780084241</v>
      </c>
      <c r="O58" s="304">
        <v>0.20419252500898466</v>
      </c>
      <c r="P58" s="304">
        <v>0.3404112006922716</v>
      </c>
      <c r="Q58" s="304"/>
      <c r="R58" s="304">
        <v>0.13379838434679042</v>
      </c>
      <c r="S58" s="304">
        <v>0.19908323975415548</v>
      </c>
      <c r="T58" s="304">
        <v>0.32110200570104069</v>
      </c>
      <c r="U58" s="304"/>
      <c r="V58" s="304">
        <v>0.32435687443962913</v>
      </c>
      <c r="W58" s="304">
        <v>0.43205180481443251</v>
      </c>
      <c r="X58" s="304">
        <v>0.56463805264315114</v>
      </c>
      <c r="Y58" s="304"/>
      <c r="Z58" s="304">
        <v>2.0993524178683556</v>
      </c>
      <c r="AA58" s="304">
        <v>2.7429611161697922</v>
      </c>
      <c r="AB58" s="304">
        <v>3.5022051028596062</v>
      </c>
      <c r="AC58" s="304"/>
      <c r="AD58" s="304">
        <v>2.995609486998648</v>
      </c>
      <c r="AE58" s="304">
        <v>3.9441061702715574</v>
      </c>
      <c r="AF58" s="304">
        <v>4.4376546599803204</v>
      </c>
      <c r="AG58" s="304"/>
      <c r="AH58" s="304">
        <v>1.9501282057371025</v>
      </c>
      <c r="AI58" s="304">
        <v>1.7553345247431531</v>
      </c>
      <c r="AJ58" s="304">
        <v>1.0666918919905477</v>
      </c>
      <c r="AK58" s="304"/>
      <c r="AL58" s="304">
        <v>0.62324420849066708</v>
      </c>
      <c r="AM58" s="304">
        <v>0.34503829313224582</v>
      </c>
      <c r="AN58" s="304">
        <v>0.11615261223333877</v>
      </c>
    </row>
    <row r="59" spans="1:40" x14ac:dyDescent="0.2">
      <c r="A59" s="13" t="str">
        <f t="shared" si="67"/>
        <v>Elementary occupations</v>
      </c>
      <c r="B59" s="304">
        <f t="shared" si="69"/>
        <v>7.0369834782196197</v>
      </c>
      <c r="C59" s="304">
        <f t="shared" si="70"/>
        <v>6.8437035665809614</v>
      </c>
      <c r="D59" s="304">
        <f t="shared" si="71"/>
        <v>7.7118421157881052</v>
      </c>
      <c r="E59" s="304"/>
      <c r="F59" s="304">
        <v>5.9519910374110905E-4</v>
      </c>
      <c r="G59" s="304">
        <v>9.3158397638179978E-4</v>
      </c>
      <c r="H59" s="304">
        <v>2.0477625787937719E-3</v>
      </c>
      <c r="I59" s="304"/>
      <c r="J59" s="304">
        <v>5.7619641819449299E-2</v>
      </c>
      <c r="K59" s="304">
        <v>9.5295464019544307E-2</v>
      </c>
      <c r="L59" s="304">
        <v>0.18416216108160319</v>
      </c>
      <c r="M59" s="304"/>
      <c r="N59" s="304">
        <v>0.11356788795247583</v>
      </c>
      <c r="O59" s="304">
        <v>0.13336206915894391</v>
      </c>
      <c r="P59" s="304">
        <v>0.14846941692520249</v>
      </c>
      <c r="Q59" s="304"/>
      <c r="R59" s="304">
        <v>3.4312680874580094E-2</v>
      </c>
      <c r="S59" s="304">
        <v>3.7193933533675311E-2</v>
      </c>
      <c r="T59" s="304">
        <v>3.952874191715236E-2</v>
      </c>
      <c r="U59" s="304"/>
      <c r="V59" s="304">
        <v>0.2168066124252592</v>
      </c>
      <c r="W59" s="304">
        <v>0.27462620238988561</v>
      </c>
      <c r="X59" s="304">
        <v>0.32772666067926132</v>
      </c>
      <c r="Y59" s="304"/>
      <c r="Z59" s="304">
        <v>1.72721563179732</v>
      </c>
      <c r="AA59" s="304">
        <v>2.1082568689446917</v>
      </c>
      <c r="AB59" s="304">
        <v>3.0524230320403491</v>
      </c>
      <c r="AC59" s="304"/>
      <c r="AD59" s="304">
        <v>2.1070318874208551</v>
      </c>
      <c r="AE59" s="304">
        <v>2.3742116115653769</v>
      </c>
      <c r="AF59" s="304">
        <v>2.8089179260831418</v>
      </c>
      <c r="AG59" s="304"/>
      <c r="AH59" s="304">
        <v>1.7872349990557772</v>
      </c>
      <c r="AI59" s="304">
        <v>1.5002432946729454</v>
      </c>
      <c r="AJ59" s="304">
        <v>1.1102676099171027</v>
      </c>
      <c r="AK59" s="304"/>
      <c r="AL59" s="304">
        <v>0.99259893777016184</v>
      </c>
      <c r="AM59" s="304">
        <v>0.31958253831951727</v>
      </c>
      <c r="AN59" s="304">
        <v>3.8298804565497523E-2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471.34899999999982</v>
      </c>
      <c r="C62" s="305">
        <f>SUM(C63:C71)</f>
        <v>490.3780000000001</v>
      </c>
      <c r="D62" s="305">
        <f>SUM(D63:D71)</f>
        <v>517.33900000000006</v>
      </c>
      <c r="E62" s="304"/>
      <c r="F62" s="305">
        <f>SUM(F63:F71)</f>
        <v>1.3920879384476295</v>
      </c>
      <c r="G62" s="305">
        <f>SUM(G63:G71)</f>
        <v>2.0638267978445537</v>
      </c>
      <c r="H62" s="305">
        <f>SUM(H63:H71)</f>
        <v>4.0072835981816421</v>
      </c>
      <c r="I62" s="304"/>
      <c r="J62" s="305">
        <f>SUM(J63:J71)</f>
        <v>17.021184629107054</v>
      </c>
      <c r="K62" s="305">
        <f>SUM(K63:K71)</f>
        <v>24.353962474815564</v>
      </c>
      <c r="L62" s="305">
        <f>SUM(L63:L71)</f>
        <v>46.322626686710159</v>
      </c>
      <c r="M62" s="304"/>
      <c r="N62" s="305">
        <f>SUM(N63:N71)</f>
        <v>60.005764845701485</v>
      </c>
      <c r="O62" s="305">
        <f>SUM(O63:O71)</f>
        <v>70.171180471481335</v>
      </c>
      <c r="P62" s="305">
        <f>SUM(P63:P71)</f>
        <v>96.013147791636015</v>
      </c>
      <c r="Q62" s="304"/>
      <c r="R62" s="305">
        <f>SUM(R63:R71)</f>
        <v>18.084918531081684</v>
      </c>
      <c r="S62" s="305">
        <f>SUM(S63:S71)</f>
        <v>20.58122016021143</v>
      </c>
      <c r="T62" s="305">
        <f>SUM(T63:T71)</f>
        <v>28.478815853587481</v>
      </c>
      <c r="U62" s="304"/>
      <c r="V62" s="305">
        <f>SUM(V63:V71)</f>
        <v>21.343972375901306</v>
      </c>
      <c r="W62" s="305">
        <f>SUM(W63:W71)</f>
        <v>23.905336994046429</v>
      </c>
      <c r="X62" s="305">
        <f>SUM(X63:X71)</f>
        <v>31.295683950809341</v>
      </c>
      <c r="Y62" s="304"/>
      <c r="Z62" s="305">
        <f>SUM(Z63:Z71)</f>
        <v>105.20113199577416</v>
      </c>
      <c r="AA62" s="305">
        <f>SUM(AA63:AA71)</f>
        <v>113.73490234032752</v>
      </c>
      <c r="AB62" s="305">
        <f>SUM(AB63:AB71)</f>
        <v>123.04483274769873</v>
      </c>
      <c r="AC62" s="304"/>
      <c r="AD62" s="305">
        <f>SUM(AD63:AD71)</f>
        <v>119.66488624710112</v>
      </c>
      <c r="AE62" s="305">
        <f>SUM(AE63:AE71)</f>
        <v>132.26937961600433</v>
      </c>
      <c r="AF62" s="305">
        <f>SUM(AF63:AF71)</f>
        <v>125.41709247071847</v>
      </c>
      <c r="AG62" s="304"/>
      <c r="AH62" s="305">
        <f>SUM(AH63:AH71)</f>
        <v>81.614681365814135</v>
      </c>
      <c r="AI62" s="305">
        <f>SUM(AI63:AI71)</f>
        <v>73.142785868330179</v>
      </c>
      <c r="AJ62" s="305">
        <f>SUM(AJ63:AJ71)</f>
        <v>44.747744255725578</v>
      </c>
      <c r="AK62" s="304"/>
      <c r="AL62" s="305">
        <f>SUM(AL63:AL71)</f>
        <v>47.020372071071264</v>
      </c>
      <c r="AM62" s="305">
        <f>SUM(AM63:AM71)</f>
        <v>30.155405276938723</v>
      </c>
      <c r="AN62" s="305">
        <f>SUM(AN63:AN71)</f>
        <v>18.01177264493257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63.330475317795141</v>
      </c>
      <c r="C63" s="304">
        <f t="shared" ref="C63:C71" si="73">SUM(G63,K63,O63,S63,W63,AA63,AE63,AI63,AM63)</f>
        <v>67.50788619430169</v>
      </c>
      <c r="D63" s="304">
        <f t="shared" ref="D63:D71" si="74">SUM(H63,L63,P63,T63,X63,AB63,AF63,AJ63,AN63)</f>
        <v>79.873601753115054</v>
      </c>
      <c r="E63" s="304"/>
      <c r="F63" s="304">
        <v>0.23488751462646554</v>
      </c>
      <c r="G63" s="304">
        <v>0.36114310542916739</v>
      </c>
      <c r="H63" s="304">
        <v>0.74920711179089683</v>
      </c>
      <c r="I63" s="304"/>
      <c r="J63" s="304">
        <v>3.7692382978957388</v>
      </c>
      <c r="K63" s="304">
        <v>5.3440151581373199</v>
      </c>
      <c r="L63" s="304">
        <v>10.539131482724759</v>
      </c>
      <c r="M63" s="304"/>
      <c r="N63" s="304">
        <v>13.670967018776407</v>
      </c>
      <c r="O63" s="304">
        <v>15.733771590838824</v>
      </c>
      <c r="P63" s="304">
        <v>21.410968711083768</v>
      </c>
      <c r="Q63" s="304"/>
      <c r="R63" s="304">
        <v>2.7234912190089173</v>
      </c>
      <c r="S63" s="304">
        <v>2.9375842121297846</v>
      </c>
      <c r="T63" s="304">
        <v>4.0809938377290367</v>
      </c>
      <c r="U63" s="304"/>
      <c r="V63" s="304">
        <v>3.6103351761844413</v>
      </c>
      <c r="W63" s="304">
        <v>3.7855688981204021</v>
      </c>
      <c r="X63" s="304">
        <v>4.6242787380852377</v>
      </c>
      <c r="Y63" s="304"/>
      <c r="Z63" s="304">
        <v>12.598237330520194</v>
      </c>
      <c r="AA63" s="304">
        <v>13.231160509828737</v>
      </c>
      <c r="AB63" s="304">
        <v>15.532008136133427</v>
      </c>
      <c r="AC63" s="304"/>
      <c r="AD63" s="304">
        <v>13.70768793198668</v>
      </c>
      <c r="AE63" s="304">
        <v>14.821821946074841</v>
      </c>
      <c r="AF63" s="304">
        <v>14.523475390016722</v>
      </c>
      <c r="AG63" s="304"/>
      <c r="AH63" s="304">
        <v>10.489701360260858</v>
      </c>
      <c r="AI63" s="304">
        <v>9.5614157647383511</v>
      </c>
      <c r="AJ63" s="304">
        <v>7.1734335150039952</v>
      </c>
      <c r="AK63" s="304"/>
      <c r="AL63" s="304">
        <v>2.525929468535439</v>
      </c>
      <c r="AM63" s="304">
        <v>1.7314050090042579</v>
      </c>
      <c r="AN63" s="304">
        <v>1.2401048305472098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40.166490779814268</v>
      </c>
      <c r="C64" s="304">
        <f t="shared" si="73"/>
        <v>44.817078459871304</v>
      </c>
      <c r="D64" s="304">
        <f t="shared" si="74"/>
        <v>52.592538731309389</v>
      </c>
      <c r="E64" s="304"/>
      <c r="F64" s="304">
        <v>0.5581362123045549</v>
      </c>
      <c r="G64" s="304">
        <v>0.82076935031054032</v>
      </c>
      <c r="H64" s="304">
        <v>1.5416502417039017</v>
      </c>
      <c r="I64" s="304"/>
      <c r="J64" s="304">
        <v>4.317682405614768</v>
      </c>
      <c r="K64" s="304">
        <v>6.1882646571320876</v>
      </c>
      <c r="L64" s="304">
        <v>10.968385172822876</v>
      </c>
      <c r="M64" s="304"/>
      <c r="N64" s="304">
        <v>9.7557169430862203</v>
      </c>
      <c r="O64" s="304">
        <v>11.212999390573147</v>
      </c>
      <c r="P64" s="304">
        <v>14.13472110114529</v>
      </c>
      <c r="Q64" s="304"/>
      <c r="R64" s="304">
        <v>1.5987217969621439</v>
      </c>
      <c r="S64" s="304">
        <v>1.6167282807868446</v>
      </c>
      <c r="T64" s="304">
        <v>1.740687244387471</v>
      </c>
      <c r="U64" s="304"/>
      <c r="V64" s="304">
        <v>2.2144701067227452</v>
      </c>
      <c r="W64" s="304">
        <v>2.3703893383068375</v>
      </c>
      <c r="X64" s="304">
        <v>2.8436240587906703</v>
      </c>
      <c r="Y64" s="304"/>
      <c r="Z64" s="304">
        <v>8.7403335502903623</v>
      </c>
      <c r="AA64" s="304">
        <v>9.9311894962913314</v>
      </c>
      <c r="AB64" s="304">
        <v>11.269799465588406</v>
      </c>
      <c r="AC64" s="304"/>
      <c r="AD64" s="304">
        <v>7.0027477979570678</v>
      </c>
      <c r="AE64" s="304">
        <v>7.3672897907814958</v>
      </c>
      <c r="AF64" s="304">
        <v>6.2415881740260284</v>
      </c>
      <c r="AG64" s="304"/>
      <c r="AH64" s="304">
        <v>4.332585510099352</v>
      </c>
      <c r="AI64" s="304">
        <v>3.9534923352891047</v>
      </c>
      <c r="AJ64" s="304">
        <v>2.3871287922479816</v>
      </c>
      <c r="AK64" s="304"/>
      <c r="AL64" s="304">
        <v>1.646096456777054</v>
      </c>
      <c r="AM64" s="304">
        <v>1.3559558203999134</v>
      </c>
      <c r="AN64" s="304">
        <v>1.4649544805967603</v>
      </c>
    </row>
    <row r="65" spans="1:40" x14ac:dyDescent="0.2">
      <c r="A65" s="13" t="str">
        <f t="shared" si="72"/>
        <v>Associate professional occupations</v>
      </c>
      <c r="B65" s="304">
        <f t="shared" si="75"/>
        <v>34.674824330944382</v>
      </c>
      <c r="C65" s="304">
        <f t="shared" si="73"/>
        <v>34.324811225261627</v>
      </c>
      <c r="D65" s="304">
        <f t="shared" si="74"/>
        <v>38.213489769599718</v>
      </c>
      <c r="E65" s="304"/>
      <c r="F65" s="304">
        <v>0.17829507553092633</v>
      </c>
      <c r="G65" s="304">
        <v>0.2196488475145881</v>
      </c>
      <c r="H65" s="304">
        <v>0.38939116213365493</v>
      </c>
      <c r="I65" s="304"/>
      <c r="J65" s="304">
        <v>1.8047078864781247</v>
      </c>
      <c r="K65" s="304">
        <v>2.2920586117258055</v>
      </c>
      <c r="L65" s="304">
        <v>3.9013346968270661</v>
      </c>
      <c r="M65" s="304"/>
      <c r="N65" s="304">
        <v>6.6873350286194437</v>
      </c>
      <c r="O65" s="304">
        <v>6.9979125426775841</v>
      </c>
      <c r="P65" s="304">
        <v>8.8801751524988788</v>
      </c>
      <c r="Q65" s="304"/>
      <c r="R65" s="304">
        <v>1.5840379654342869</v>
      </c>
      <c r="S65" s="304">
        <v>1.6487620257866851</v>
      </c>
      <c r="T65" s="304">
        <v>2.2451518968140474</v>
      </c>
      <c r="U65" s="304"/>
      <c r="V65" s="304">
        <v>1.9750527187579709</v>
      </c>
      <c r="W65" s="304">
        <v>1.9820668164263766</v>
      </c>
      <c r="X65" s="304">
        <v>2.4219268891230787</v>
      </c>
      <c r="Y65" s="304"/>
      <c r="Z65" s="304">
        <v>8.2590702911447682</v>
      </c>
      <c r="AA65" s="304">
        <v>8.3417414923208977</v>
      </c>
      <c r="AB65" s="304">
        <v>9.3828159338581489</v>
      </c>
      <c r="AC65" s="304"/>
      <c r="AD65" s="304">
        <v>7.7198802977395653</v>
      </c>
      <c r="AE65" s="304">
        <v>7.9526808747804223</v>
      </c>
      <c r="AF65" s="304">
        <v>7.7573987488180318</v>
      </c>
      <c r="AG65" s="304"/>
      <c r="AH65" s="304">
        <v>4.5636446358570737</v>
      </c>
      <c r="AI65" s="304">
        <v>3.615819880634795</v>
      </c>
      <c r="AJ65" s="304">
        <v>2.0452591664777002</v>
      </c>
      <c r="AK65" s="304"/>
      <c r="AL65" s="304">
        <v>1.9028004313822253</v>
      </c>
      <c r="AM65" s="304">
        <v>1.2741201333944723</v>
      </c>
      <c r="AN65" s="304">
        <v>1.1900361230491141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46.993625765613821</v>
      </c>
      <c r="C66" s="304">
        <f t="shared" si="73"/>
        <v>47.203566556058767</v>
      </c>
      <c r="D66" s="304">
        <f t="shared" si="74"/>
        <v>49.134163209964193</v>
      </c>
      <c r="E66" s="304"/>
      <c r="F66" s="304">
        <v>0.10878848984504176</v>
      </c>
      <c r="G66" s="304">
        <v>0.15979626849121581</v>
      </c>
      <c r="H66" s="304">
        <v>0.3059627398088145</v>
      </c>
      <c r="I66" s="304"/>
      <c r="J66" s="304">
        <v>1.8927882846738016</v>
      </c>
      <c r="K66" s="304">
        <v>2.6174540304138088</v>
      </c>
      <c r="L66" s="304">
        <v>4.6936079702750364</v>
      </c>
      <c r="M66" s="304"/>
      <c r="N66" s="304">
        <v>7.1648680726973524</v>
      </c>
      <c r="O66" s="304">
        <v>8.121169593253498</v>
      </c>
      <c r="P66" s="304">
        <v>11.329462094208921</v>
      </c>
      <c r="Q66" s="304"/>
      <c r="R66" s="304">
        <v>2.445209385623262</v>
      </c>
      <c r="S66" s="304">
        <v>2.7208059445846606</v>
      </c>
      <c r="T66" s="304">
        <v>3.681571370201083</v>
      </c>
      <c r="U66" s="304"/>
      <c r="V66" s="304">
        <v>2.4347335875982199</v>
      </c>
      <c r="W66" s="304">
        <v>2.5398974644503478</v>
      </c>
      <c r="X66" s="304">
        <v>3.2274876965862096</v>
      </c>
      <c r="Y66" s="304"/>
      <c r="Z66" s="304">
        <v>11.205659708608353</v>
      </c>
      <c r="AA66" s="304">
        <v>11.33847336417978</v>
      </c>
      <c r="AB66" s="304">
        <v>11.362649777721845</v>
      </c>
      <c r="AC66" s="304"/>
      <c r="AD66" s="304">
        <v>13.88086897869271</v>
      </c>
      <c r="AE66" s="304">
        <v>14.311130809789173</v>
      </c>
      <c r="AF66" s="304">
        <v>12.289856357526261</v>
      </c>
      <c r="AG66" s="304"/>
      <c r="AH66" s="304">
        <v>5.8786726834559087</v>
      </c>
      <c r="AI66" s="304">
        <v>4.0330156847256751</v>
      </c>
      <c r="AJ66" s="304">
        <v>1.3879165594720271</v>
      </c>
      <c r="AK66" s="304"/>
      <c r="AL66" s="304">
        <v>1.9820365744191666</v>
      </c>
      <c r="AM66" s="304">
        <v>1.3618233961706094</v>
      </c>
      <c r="AN66" s="304">
        <v>0.85564864416399322</v>
      </c>
    </row>
    <row r="67" spans="1:40" x14ac:dyDescent="0.2">
      <c r="A67" s="13" t="str">
        <f t="shared" si="72"/>
        <v>Skilled trades occupations</v>
      </c>
      <c r="B67" s="304">
        <f t="shared" si="75"/>
        <v>38.843467796062484</v>
      </c>
      <c r="C67" s="304">
        <f t="shared" si="73"/>
        <v>38.252166877331156</v>
      </c>
      <c r="D67" s="304">
        <f t="shared" si="74"/>
        <v>37.418744238359899</v>
      </c>
      <c r="E67" s="304"/>
      <c r="F67" s="304">
        <v>1.758920625249483E-2</v>
      </c>
      <c r="G67" s="304">
        <v>2.3373987508303929E-2</v>
      </c>
      <c r="H67" s="304">
        <v>5.0939804683825737E-2</v>
      </c>
      <c r="I67" s="304"/>
      <c r="J67" s="304">
        <v>0.54348137867957913</v>
      </c>
      <c r="K67" s="304">
        <v>0.79708074503914428</v>
      </c>
      <c r="L67" s="304">
        <v>1.5269725080828591</v>
      </c>
      <c r="M67" s="304"/>
      <c r="N67" s="304">
        <v>1.8490648285318139</v>
      </c>
      <c r="O67" s="304">
        <v>2.2961838588288965</v>
      </c>
      <c r="P67" s="304">
        <v>3.1268340683776765</v>
      </c>
      <c r="Q67" s="304"/>
      <c r="R67" s="304">
        <v>1.0126072611200454</v>
      </c>
      <c r="S67" s="304">
        <v>1.1047150026137742</v>
      </c>
      <c r="T67" s="304">
        <v>1.4324101713658108</v>
      </c>
      <c r="U67" s="304"/>
      <c r="V67" s="304">
        <v>1.8430104994222285</v>
      </c>
      <c r="W67" s="304">
        <v>2.0897206570191189</v>
      </c>
      <c r="X67" s="304">
        <v>2.6277330683293485</v>
      </c>
      <c r="Y67" s="304"/>
      <c r="Z67" s="304">
        <v>12.614296755464082</v>
      </c>
      <c r="AA67" s="304">
        <v>13.32364476213349</v>
      </c>
      <c r="AB67" s="304">
        <v>13.464197893527032</v>
      </c>
      <c r="AC67" s="304"/>
      <c r="AD67" s="304">
        <v>9.7342835174178859</v>
      </c>
      <c r="AE67" s="304">
        <v>9.9195865841738566</v>
      </c>
      <c r="AF67" s="304">
        <v>9.9388940826246799</v>
      </c>
      <c r="AG67" s="304"/>
      <c r="AH67" s="304">
        <v>6.4333200822805967</v>
      </c>
      <c r="AI67" s="304">
        <v>5.6642941291887583</v>
      </c>
      <c r="AJ67" s="304">
        <v>3.3408183894991761</v>
      </c>
      <c r="AK67" s="304"/>
      <c r="AL67" s="304">
        <v>4.7958142668937578</v>
      </c>
      <c r="AM67" s="304">
        <v>3.0335671508258089</v>
      </c>
      <c r="AN67" s="304">
        <v>1.9099442518694922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13.468055713385152</v>
      </c>
      <c r="C68" s="304">
        <f t="shared" si="73"/>
        <v>14.190436204501861</v>
      </c>
      <c r="D68" s="304">
        <f t="shared" si="74"/>
        <v>16.317417342233888</v>
      </c>
      <c r="E68" s="304"/>
      <c r="F68" s="304">
        <v>1.6675395353495173E-2</v>
      </c>
      <c r="G68" s="304">
        <v>2.6436909178894425E-2</v>
      </c>
      <c r="H68" s="304">
        <v>5.7201982084971251E-2</v>
      </c>
      <c r="I68" s="304"/>
      <c r="J68" s="304">
        <v>0.29767766604570117</v>
      </c>
      <c r="K68" s="304">
        <v>0.45360560720026144</v>
      </c>
      <c r="L68" s="304">
        <v>0.94944314632375881</v>
      </c>
      <c r="M68" s="304"/>
      <c r="N68" s="304">
        <v>1.5637027367716054</v>
      </c>
      <c r="O68" s="304">
        <v>1.8190849302465506</v>
      </c>
      <c r="P68" s="304">
        <v>2.4136856251719236</v>
      </c>
      <c r="Q68" s="304"/>
      <c r="R68" s="304">
        <v>1.3013403823280016</v>
      </c>
      <c r="S68" s="304">
        <v>1.5431676820727602</v>
      </c>
      <c r="T68" s="304">
        <v>2.3457851666195895</v>
      </c>
      <c r="U68" s="304"/>
      <c r="V68" s="304">
        <v>1.2020966781427411</v>
      </c>
      <c r="W68" s="304">
        <v>1.4177335240788482</v>
      </c>
      <c r="X68" s="304">
        <v>2.0812118634095969</v>
      </c>
      <c r="Y68" s="304"/>
      <c r="Z68" s="304">
        <v>2.5613539488508379</v>
      </c>
      <c r="AA68" s="304">
        <v>2.7835802850297751</v>
      </c>
      <c r="AB68" s="304">
        <v>3.171095247466905</v>
      </c>
      <c r="AC68" s="304"/>
      <c r="AD68" s="304">
        <v>3.3204320810658179</v>
      </c>
      <c r="AE68" s="304">
        <v>3.5903976216651921</v>
      </c>
      <c r="AF68" s="304">
        <v>3.5860343622644284</v>
      </c>
      <c r="AG68" s="304"/>
      <c r="AH68" s="304">
        <v>1.6616279159950289</v>
      </c>
      <c r="AI68" s="304">
        <v>1.5421088775068093</v>
      </c>
      <c r="AJ68" s="304">
        <v>1.0104093069064926</v>
      </c>
      <c r="AK68" s="304"/>
      <c r="AL68" s="304">
        <v>1.5431489088319235</v>
      </c>
      <c r="AM68" s="304">
        <v>1.0143207675227701</v>
      </c>
      <c r="AN68" s="304">
        <v>0.7025506419862213</v>
      </c>
    </row>
    <row r="69" spans="1:40" x14ac:dyDescent="0.2">
      <c r="A69" s="13" t="str">
        <f t="shared" si="72"/>
        <v>Sales and customer service occupations</v>
      </c>
      <c r="B69" s="304">
        <f t="shared" si="75"/>
        <v>81.778123874154772</v>
      </c>
      <c r="C69" s="304">
        <f t="shared" si="73"/>
        <v>79.03146604358642</v>
      </c>
      <c r="D69" s="304">
        <f t="shared" si="74"/>
        <v>77.94026170690627</v>
      </c>
      <c r="E69" s="304"/>
      <c r="F69" s="304">
        <v>8.0574427992406508E-2</v>
      </c>
      <c r="G69" s="304">
        <v>0.11535477412487835</v>
      </c>
      <c r="H69" s="304">
        <v>0.18976722732973694</v>
      </c>
      <c r="I69" s="304"/>
      <c r="J69" s="304">
        <v>1.9723399412052576</v>
      </c>
      <c r="K69" s="304">
        <v>2.8010282058979543</v>
      </c>
      <c r="L69" s="304">
        <v>5.5330599392096591</v>
      </c>
      <c r="M69" s="304"/>
      <c r="N69" s="304">
        <v>9.2811975723568043</v>
      </c>
      <c r="O69" s="304">
        <v>10.811284654886865</v>
      </c>
      <c r="P69" s="304">
        <v>15.273893750804659</v>
      </c>
      <c r="Q69" s="304"/>
      <c r="R69" s="304">
        <v>2.9893586269952386</v>
      </c>
      <c r="S69" s="304">
        <v>3.3425700103324578</v>
      </c>
      <c r="T69" s="304">
        <v>4.6005090707346907</v>
      </c>
      <c r="U69" s="304"/>
      <c r="V69" s="304">
        <v>2.4175072404834426</v>
      </c>
      <c r="W69" s="304">
        <v>2.4997705909084105</v>
      </c>
      <c r="X69" s="304">
        <v>3.1231354423985058</v>
      </c>
      <c r="Y69" s="304"/>
      <c r="Z69" s="304">
        <v>21.855224408300366</v>
      </c>
      <c r="AA69" s="304">
        <v>22.587574760556489</v>
      </c>
      <c r="AB69" s="304">
        <v>23.884313957843307</v>
      </c>
      <c r="AC69" s="304"/>
      <c r="AD69" s="304">
        <v>21.808794927930656</v>
      </c>
      <c r="AE69" s="304">
        <v>21.78753908222312</v>
      </c>
      <c r="AF69" s="304">
        <v>18.293225495641099</v>
      </c>
      <c r="AG69" s="304"/>
      <c r="AH69" s="304">
        <v>13.384261392349423</v>
      </c>
      <c r="AI69" s="304">
        <v>10.641390925014024</v>
      </c>
      <c r="AJ69" s="304">
        <v>4.6863492510979343</v>
      </c>
      <c r="AK69" s="304"/>
      <c r="AL69" s="304">
        <v>7.9888653365411857</v>
      </c>
      <c r="AM69" s="304">
        <v>4.4449530396422166</v>
      </c>
      <c r="AN69" s="304">
        <v>2.3560075718466686</v>
      </c>
    </row>
    <row r="70" spans="1:40" x14ac:dyDescent="0.2">
      <c r="A70" s="13" t="str">
        <f t="shared" si="72"/>
        <v>Process, plant and machine operatives</v>
      </c>
      <c r="B70" s="304">
        <f t="shared" si="75"/>
        <v>65.472689542772585</v>
      </c>
      <c r="C70" s="304">
        <f t="shared" si="73"/>
        <v>75.662705020801496</v>
      </c>
      <c r="D70" s="304">
        <f t="shared" si="74"/>
        <v>79.014529503663525</v>
      </c>
      <c r="E70" s="304"/>
      <c r="F70" s="304">
        <v>0.17105659057164038</v>
      </c>
      <c r="G70" s="304">
        <v>0.29961080134300738</v>
      </c>
      <c r="H70" s="304">
        <v>0.65817078966779918</v>
      </c>
      <c r="I70" s="304"/>
      <c r="J70" s="304">
        <v>0.66172413183758116</v>
      </c>
      <c r="K70" s="304">
        <v>1.1469511082043882</v>
      </c>
      <c r="L70" s="304">
        <v>2.2676635722272191</v>
      </c>
      <c r="M70" s="304"/>
      <c r="N70" s="304">
        <v>2.8997100975502064</v>
      </c>
      <c r="O70" s="304">
        <v>4.2223385840118084</v>
      </c>
      <c r="P70" s="304">
        <v>7.0941495529729561</v>
      </c>
      <c r="Q70" s="304"/>
      <c r="R70" s="304">
        <v>1.265866693874049</v>
      </c>
      <c r="S70" s="304">
        <v>1.7516373743035776</v>
      </c>
      <c r="T70" s="304">
        <v>2.4172921294612979</v>
      </c>
      <c r="U70" s="304"/>
      <c r="V70" s="304">
        <v>2.0834248908106114</v>
      </c>
      <c r="W70" s="304">
        <v>2.8057691556127908</v>
      </c>
      <c r="X70" s="304">
        <v>4.0632869324506196</v>
      </c>
      <c r="Y70" s="304"/>
      <c r="Z70" s="304">
        <v>11.512169218814268</v>
      </c>
      <c r="AA70" s="304">
        <v>15.147684191496532</v>
      </c>
      <c r="AB70" s="304">
        <v>18.377463270983878</v>
      </c>
      <c r="AC70" s="304"/>
      <c r="AD70" s="304">
        <v>19.431008685270772</v>
      </c>
      <c r="AE70" s="304">
        <v>26.033654751933728</v>
      </c>
      <c r="AF70" s="304">
        <v>28.26845682982437</v>
      </c>
      <c r="AG70" s="304"/>
      <c r="AH70" s="304">
        <v>17.011251922417252</v>
      </c>
      <c r="AI70" s="304">
        <v>17.678847529711977</v>
      </c>
      <c r="AJ70" s="304">
        <v>12.963034321808223</v>
      </c>
      <c r="AK70" s="304"/>
      <c r="AL70" s="304">
        <v>10.436477311626204</v>
      </c>
      <c r="AM70" s="304">
        <v>6.5762115241836865</v>
      </c>
      <c r="AN70" s="304">
        <v>2.9050121042671639</v>
      </c>
    </row>
    <row r="71" spans="1:40" x14ac:dyDescent="0.2">
      <c r="A71" s="13" t="str">
        <f t="shared" si="72"/>
        <v>Elementary occupations</v>
      </c>
      <c r="B71" s="304">
        <f t="shared" si="75"/>
        <v>86.62124687945726</v>
      </c>
      <c r="C71" s="304">
        <f t="shared" si="73"/>
        <v>89.387883418285753</v>
      </c>
      <c r="D71" s="304">
        <f t="shared" si="74"/>
        <v>86.834253744848084</v>
      </c>
      <c r="E71" s="304"/>
      <c r="F71" s="304">
        <v>2.6085025970603904E-2</v>
      </c>
      <c r="G71" s="304">
        <v>3.7692753943957893E-2</v>
      </c>
      <c r="H71" s="304">
        <v>6.4992538978041275E-2</v>
      </c>
      <c r="I71" s="304"/>
      <c r="J71" s="304">
        <v>1.7615446366765035</v>
      </c>
      <c r="K71" s="304">
        <v>2.7135043510647958</v>
      </c>
      <c r="L71" s="304">
        <v>5.9430281982169317</v>
      </c>
      <c r="M71" s="304"/>
      <c r="N71" s="304">
        <v>7.1332025473116323</v>
      </c>
      <c r="O71" s="304">
        <v>8.9564353261641561</v>
      </c>
      <c r="P71" s="304">
        <v>12.349257735371944</v>
      </c>
      <c r="Q71" s="304"/>
      <c r="R71" s="304">
        <v>3.16428519973574</v>
      </c>
      <c r="S71" s="304">
        <v>3.9152496276008857</v>
      </c>
      <c r="T71" s="304">
        <v>5.9344149662744519</v>
      </c>
      <c r="U71" s="304"/>
      <c r="V71" s="304">
        <v>3.5633414777789061</v>
      </c>
      <c r="W71" s="304">
        <v>4.4144205491232977</v>
      </c>
      <c r="X71" s="304">
        <v>6.2829992616360748</v>
      </c>
      <c r="Y71" s="304"/>
      <c r="Z71" s="304">
        <v>15.854786783780936</v>
      </c>
      <c r="AA71" s="304">
        <v>17.049853478490469</v>
      </c>
      <c r="AB71" s="304">
        <v>16.600489064575786</v>
      </c>
      <c r="AC71" s="304"/>
      <c r="AD71" s="304">
        <v>23.059182029039977</v>
      </c>
      <c r="AE71" s="304">
        <v>26.485278154582499</v>
      </c>
      <c r="AF71" s="304">
        <v>24.518163029976854</v>
      </c>
      <c r="AG71" s="304"/>
      <c r="AH71" s="304">
        <v>17.859615863098654</v>
      </c>
      <c r="AI71" s="304">
        <v>16.452400741520698</v>
      </c>
      <c r="AJ71" s="304">
        <v>9.7533949532120499</v>
      </c>
      <c r="AK71" s="304"/>
      <c r="AL71" s="304">
        <v>14.199203316064308</v>
      </c>
      <c r="AM71" s="304">
        <v>9.3630484357949868</v>
      </c>
      <c r="AN71" s="304">
        <v>5.3875139966059447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514.38599999999974</v>
      </c>
      <c r="C74" s="305">
        <f>SUM(C75:C83)</f>
        <v>526.99500000000012</v>
      </c>
      <c r="D74" s="305">
        <f>SUM(D75:D83)</f>
        <v>550.79999999999973</v>
      </c>
      <c r="E74" s="304"/>
      <c r="F74" s="305">
        <f>SUM(F75:F83)</f>
        <v>7.9078500352634666</v>
      </c>
      <c r="G74" s="305">
        <f>SUM(G75:G83)</f>
        <v>10.184407529943805</v>
      </c>
      <c r="H74" s="305">
        <f>SUM(H75:H83)</f>
        <v>14.774439623242024</v>
      </c>
      <c r="I74" s="304"/>
      <c r="J74" s="305">
        <f>SUM(J75:J83)</f>
        <v>65.383624954047278</v>
      </c>
      <c r="K74" s="305">
        <f>SUM(K75:K83)</f>
        <v>83.28245299393042</v>
      </c>
      <c r="L74" s="305">
        <f>SUM(L75:L83)</f>
        <v>122.45621988405183</v>
      </c>
      <c r="M74" s="304"/>
      <c r="N74" s="305">
        <f>SUM(N75:N83)</f>
        <v>132.14455040969966</v>
      </c>
      <c r="O74" s="305">
        <f>SUM(O75:O83)</f>
        <v>135.70536820204052</v>
      </c>
      <c r="P74" s="305">
        <f>SUM(P75:P83)</f>
        <v>147.35528797500962</v>
      </c>
      <c r="Q74" s="304"/>
      <c r="R74" s="305">
        <f>SUM(R75:R83)</f>
        <v>25.722603422036492</v>
      </c>
      <c r="S74" s="305">
        <f>SUM(S75:S83)</f>
        <v>27.153275727106863</v>
      </c>
      <c r="T74" s="305">
        <f>SUM(T75:T83)</f>
        <v>31.673637138657085</v>
      </c>
      <c r="U74" s="304"/>
      <c r="V74" s="305">
        <f>SUM(V75:V83)</f>
        <v>32.220278942184002</v>
      </c>
      <c r="W74" s="305">
        <f>SUM(W75:W83)</f>
        <v>32.889495494101368</v>
      </c>
      <c r="X74" s="305">
        <f>SUM(X75:X83)</f>
        <v>36.531424197664755</v>
      </c>
      <c r="Y74" s="304"/>
      <c r="Z74" s="305">
        <f>SUM(Z75:Z83)</f>
        <v>78.539973665348242</v>
      </c>
      <c r="AA74" s="305">
        <f>SUM(AA75:AA83)</f>
        <v>75.98488109152477</v>
      </c>
      <c r="AB74" s="305">
        <f>SUM(AB75:AB83)</f>
        <v>70.032730430393215</v>
      </c>
      <c r="AC74" s="304"/>
      <c r="AD74" s="305">
        <f>SUM(AD75:AD83)</f>
        <v>83.459433510408275</v>
      </c>
      <c r="AE74" s="305">
        <f>SUM(AE75:AE83)</f>
        <v>86.473950875797911</v>
      </c>
      <c r="AF74" s="305">
        <f>SUM(AF75:AF83)</f>
        <v>75.350706402616041</v>
      </c>
      <c r="AG74" s="304"/>
      <c r="AH74" s="305">
        <f>SUM(AH75:AH83)</f>
        <v>58.934180018501273</v>
      </c>
      <c r="AI74" s="305">
        <f>SUM(AI75:AI83)</f>
        <v>53.13607028263992</v>
      </c>
      <c r="AJ74" s="305">
        <f>SUM(AJ75:AJ83)</f>
        <v>36.491681452231411</v>
      </c>
      <c r="AK74" s="304"/>
      <c r="AL74" s="305">
        <f>SUM(AL75:AL83)</f>
        <v>30.073505042511005</v>
      </c>
      <c r="AM74" s="305">
        <f>SUM(AM75:AM83)</f>
        <v>22.185097802914488</v>
      </c>
      <c r="AN74" s="305">
        <f>SUM(AN75:AN83)</f>
        <v>16.133872896133848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56.303049676208786</v>
      </c>
      <c r="C75" s="305">
        <f t="shared" ref="C75:C83" si="77">SUM(G75,K75,O75,S75,W75,AA75,AE75,AI75,AM75)</f>
        <v>57.252217824473611</v>
      </c>
      <c r="D75" s="305">
        <f t="shared" ref="D75:D83" si="78">SUM(H75,L75,P75,T75,X75,AB75,AF75,AJ75,AN75)</f>
        <v>63.065515883048825</v>
      </c>
      <c r="E75" s="304"/>
      <c r="F75" s="304">
        <v>1.155459990554953</v>
      </c>
      <c r="G75" s="304">
        <v>1.4938983409881792</v>
      </c>
      <c r="H75" s="304">
        <v>2.291679657350874</v>
      </c>
      <c r="I75" s="304"/>
      <c r="J75" s="304">
        <v>8.5338508393083021</v>
      </c>
      <c r="K75" s="304">
        <v>10.750622531184396</v>
      </c>
      <c r="L75" s="304">
        <v>16.398259352850065</v>
      </c>
      <c r="M75" s="304"/>
      <c r="N75" s="304">
        <v>17.70747224877487</v>
      </c>
      <c r="O75" s="304">
        <v>17.646542587608533</v>
      </c>
      <c r="P75" s="304">
        <v>19.601337202926736</v>
      </c>
      <c r="Q75" s="304"/>
      <c r="R75" s="304">
        <v>1.8276455984014663</v>
      </c>
      <c r="S75" s="304">
        <v>1.7776041954612989</v>
      </c>
      <c r="T75" s="304">
        <v>1.8670828488993778</v>
      </c>
      <c r="U75" s="304"/>
      <c r="V75" s="304">
        <v>4.6370792567158912</v>
      </c>
      <c r="W75" s="304">
        <v>4.6596478067687928</v>
      </c>
      <c r="X75" s="304">
        <v>5.1963039171619716</v>
      </c>
      <c r="Y75" s="304"/>
      <c r="Z75" s="304">
        <v>8.9460093713772935</v>
      </c>
      <c r="AA75" s="304">
        <v>8.3557663206780077</v>
      </c>
      <c r="AB75" s="304">
        <v>7.9280778237879508</v>
      </c>
      <c r="AC75" s="304"/>
      <c r="AD75" s="304">
        <v>6.6518927169228892</v>
      </c>
      <c r="AE75" s="304">
        <v>6.6001229244297015</v>
      </c>
      <c r="AF75" s="304">
        <v>5.425000364505812</v>
      </c>
      <c r="AG75" s="304"/>
      <c r="AH75" s="304">
        <v>4.9193758278590671</v>
      </c>
      <c r="AI75" s="304">
        <v>4.5070926589951004</v>
      </c>
      <c r="AJ75" s="304">
        <v>3.3508793012479181</v>
      </c>
      <c r="AK75" s="304"/>
      <c r="AL75" s="304">
        <v>1.9242638262940506</v>
      </c>
      <c r="AM75" s="304">
        <v>1.4609204583595949</v>
      </c>
      <c r="AN75" s="304">
        <v>1.0068954143181135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123.80219554310952</v>
      </c>
      <c r="C76" s="305">
        <f t="shared" si="77"/>
        <v>132.48907217561131</v>
      </c>
      <c r="D76" s="305">
        <f>SUM(H76,L76,P76,T76,X76,AB76,AF76,AJ76,AN76)</f>
        <v>145.45014050222835</v>
      </c>
      <c r="E76" s="304"/>
      <c r="F76" s="304">
        <v>4.3397893140696651</v>
      </c>
      <c r="G76" s="304">
        <v>5.5208860792691894</v>
      </c>
      <c r="H76" s="304">
        <v>7.4693282814111521</v>
      </c>
      <c r="I76" s="304"/>
      <c r="J76" s="304">
        <v>29.056636095353415</v>
      </c>
      <c r="K76" s="304">
        <v>37.019156512365456</v>
      </c>
      <c r="L76" s="304">
        <v>51.136302599773877</v>
      </c>
      <c r="M76" s="304"/>
      <c r="N76" s="304">
        <v>47.370712634365461</v>
      </c>
      <c r="O76" s="304">
        <v>47.91891555121915</v>
      </c>
      <c r="P76" s="304">
        <v>47.625496061179682</v>
      </c>
      <c r="Q76" s="304"/>
      <c r="R76" s="304">
        <v>4.2110947192862263</v>
      </c>
      <c r="S76" s="304">
        <v>4.3219099806727916</v>
      </c>
      <c r="T76" s="304">
        <v>4.7108281055867289</v>
      </c>
      <c r="U76" s="304"/>
      <c r="V76" s="304">
        <v>7.8699261146959252</v>
      </c>
      <c r="W76" s="304">
        <v>7.7621734113595986</v>
      </c>
      <c r="X76" s="304">
        <v>8.1849665972863228</v>
      </c>
      <c r="Y76" s="304"/>
      <c r="Z76" s="304">
        <v>13.038447198298387</v>
      </c>
      <c r="AA76" s="304">
        <v>12.9571069184219</v>
      </c>
      <c r="AB76" s="304">
        <v>12.531401142156177</v>
      </c>
      <c r="AC76" s="304"/>
      <c r="AD76" s="304">
        <v>9.7585296769983447</v>
      </c>
      <c r="AE76" s="304">
        <v>9.9598537774263427</v>
      </c>
      <c r="AF76" s="304">
        <v>8.9168847522255525</v>
      </c>
      <c r="AG76" s="304"/>
      <c r="AH76" s="304">
        <v>5.6061242142843541</v>
      </c>
      <c r="AI76" s="304">
        <v>4.9523384423012189</v>
      </c>
      <c r="AJ76" s="304">
        <v>3.2799856473908737</v>
      </c>
      <c r="AK76" s="304"/>
      <c r="AL76" s="304">
        <v>2.5509355757577401</v>
      </c>
      <c r="AM76" s="304">
        <v>2.076731502575675</v>
      </c>
      <c r="AN76" s="304">
        <v>1.5949473152180136</v>
      </c>
    </row>
    <row r="77" spans="1:40" x14ac:dyDescent="0.2">
      <c r="A77" s="13" t="str">
        <f t="shared" si="76"/>
        <v>Associate professional occupations</v>
      </c>
      <c r="B77" s="305">
        <f t="shared" si="79"/>
        <v>96.008803057575506</v>
      </c>
      <c r="C77" s="305">
        <f t="shared" si="77"/>
        <v>92.010272294318639</v>
      </c>
      <c r="D77" s="305">
        <f t="shared" si="78"/>
        <v>98.751234372018956</v>
      </c>
      <c r="E77" s="304"/>
      <c r="F77" s="304">
        <v>1.4048792856279515</v>
      </c>
      <c r="G77" s="304">
        <v>1.7673686205947374</v>
      </c>
      <c r="H77" s="304">
        <v>2.7039363585352718</v>
      </c>
      <c r="I77" s="304"/>
      <c r="J77" s="304">
        <v>15.165096126585503</v>
      </c>
      <c r="K77" s="304">
        <v>18.101600534029131</v>
      </c>
      <c r="L77" s="304">
        <v>26.697299524032836</v>
      </c>
      <c r="M77" s="304"/>
      <c r="N77" s="304">
        <v>30.335447632990164</v>
      </c>
      <c r="O77" s="304">
        <v>28.819715073940941</v>
      </c>
      <c r="P77" s="304">
        <v>30.17177647057127</v>
      </c>
      <c r="Q77" s="304"/>
      <c r="R77" s="304">
        <v>6.3021977130979154</v>
      </c>
      <c r="S77" s="304">
        <v>6.2865913729400855</v>
      </c>
      <c r="T77" s="304">
        <v>7.3830358461637102</v>
      </c>
      <c r="U77" s="304"/>
      <c r="V77" s="304">
        <v>6.1226873173147487</v>
      </c>
      <c r="W77" s="304">
        <v>5.6228257818788991</v>
      </c>
      <c r="X77" s="304">
        <v>5.701053169509299</v>
      </c>
      <c r="Y77" s="304"/>
      <c r="Z77" s="304">
        <v>14.428131200335843</v>
      </c>
      <c r="AA77" s="304">
        <v>12.886380514326618</v>
      </c>
      <c r="AB77" s="304">
        <v>11.759840423577861</v>
      </c>
      <c r="AC77" s="304"/>
      <c r="AD77" s="304">
        <v>11.015100839528197</v>
      </c>
      <c r="AE77" s="304">
        <v>9.966431076059207</v>
      </c>
      <c r="AF77" s="304">
        <v>7.8850375072750607</v>
      </c>
      <c r="AG77" s="304"/>
      <c r="AH77" s="304">
        <v>7.9153579109804193</v>
      </c>
      <c r="AI77" s="304">
        <v>6.2165281945789514</v>
      </c>
      <c r="AJ77" s="304">
        <v>4.3442499494774927</v>
      </c>
      <c r="AK77" s="304"/>
      <c r="AL77" s="304">
        <v>3.3199050311147613</v>
      </c>
      <c r="AM77" s="304">
        <v>2.3428311259700494</v>
      </c>
      <c r="AN77" s="304">
        <v>2.1050051228761859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90.823858289786614</v>
      </c>
      <c r="C78" s="305">
        <f t="shared" si="77"/>
        <v>87.647544600899025</v>
      </c>
      <c r="D78" s="305">
        <f t="shared" si="78"/>
        <v>81.577485911700251</v>
      </c>
      <c r="E78" s="304"/>
      <c r="F78" s="304">
        <v>0.63567831885671444</v>
      </c>
      <c r="G78" s="304">
        <v>0.84101471910407932</v>
      </c>
      <c r="H78" s="304">
        <v>1.3626880286274321</v>
      </c>
      <c r="I78" s="304"/>
      <c r="J78" s="304">
        <v>6.649984035930026</v>
      </c>
      <c r="K78" s="304">
        <v>8.4961105541226107</v>
      </c>
      <c r="L78" s="304">
        <v>12.619836952401904</v>
      </c>
      <c r="M78" s="304"/>
      <c r="N78" s="304">
        <v>19.915332822243997</v>
      </c>
      <c r="O78" s="304">
        <v>21.250683103104205</v>
      </c>
      <c r="P78" s="304">
        <v>24.364246692628992</v>
      </c>
      <c r="Q78" s="304"/>
      <c r="R78" s="304">
        <v>5.6152899356330979</v>
      </c>
      <c r="S78" s="304">
        <v>5.6895157031101382</v>
      </c>
      <c r="T78" s="304">
        <v>6.1913772863910648</v>
      </c>
      <c r="U78" s="304"/>
      <c r="V78" s="304">
        <v>6.745818709186465</v>
      </c>
      <c r="W78" s="304">
        <v>6.8252276129774199</v>
      </c>
      <c r="X78" s="304">
        <v>7.5525083889780644</v>
      </c>
      <c r="Y78" s="304"/>
      <c r="Z78" s="304">
        <v>16.094046602485005</v>
      </c>
      <c r="AA78" s="304">
        <v>14.180663843465084</v>
      </c>
      <c r="AB78" s="304">
        <v>10.447655447479221</v>
      </c>
      <c r="AC78" s="304"/>
      <c r="AD78" s="304">
        <v>19.540293166584444</v>
      </c>
      <c r="AE78" s="304">
        <v>17.912501378489974</v>
      </c>
      <c r="AF78" s="304">
        <v>12.343988171459452</v>
      </c>
      <c r="AG78" s="304"/>
      <c r="AH78" s="304">
        <v>9.5470585265271168</v>
      </c>
      <c r="AI78" s="304">
        <v>7.5309019409418809</v>
      </c>
      <c r="AJ78" s="304">
        <v>2.2773598469260885</v>
      </c>
      <c r="AK78" s="304"/>
      <c r="AL78" s="304">
        <v>6.0803561723397506</v>
      </c>
      <c r="AM78" s="304">
        <v>4.9209257455836317</v>
      </c>
      <c r="AN78" s="304">
        <v>4.4178250968080262</v>
      </c>
    </row>
    <row r="79" spans="1:40" x14ac:dyDescent="0.2">
      <c r="A79" s="13" t="str">
        <f t="shared" si="76"/>
        <v>Skilled trades occupations</v>
      </c>
      <c r="B79" s="305">
        <f t="shared" si="79"/>
        <v>13.315308456530893</v>
      </c>
      <c r="C79" s="305">
        <f t="shared" si="77"/>
        <v>14.091651365817292</v>
      </c>
      <c r="D79" s="305">
        <f t="shared" si="78"/>
        <v>13.954084619058305</v>
      </c>
      <c r="E79" s="304"/>
      <c r="F79" s="304">
        <v>5.8257878540207184E-2</v>
      </c>
      <c r="G79" s="304">
        <v>8.1878945864890251E-2</v>
      </c>
      <c r="H79" s="304">
        <v>0.11818265339084311</v>
      </c>
      <c r="I79" s="304"/>
      <c r="J79" s="304">
        <v>0.88862017514595293</v>
      </c>
      <c r="K79" s="304">
        <v>1.377604430538486</v>
      </c>
      <c r="L79" s="304">
        <v>2.1054473637197724</v>
      </c>
      <c r="M79" s="304"/>
      <c r="N79" s="304">
        <v>1.7595954169244949</v>
      </c>
      <c r="O79" s="304">
        <v>2.007995188228763</v>
      </c>
      <c r="P79" s="304">
        <v>2.3647520257991528</v>
      </c>
      <c r="Q79" s="304"/>
      <c r="R79" s="304">
        <v>0.64145316014854648</v>
      </c>
      <c r="S79" s="304">
        <v>0.73854068401222639</v>
      </c>
      <c r="T79" s="304">
        <v>0.97593858082297325</v>
      </c>
      <c r="U79" s="304"/>
      <c r="V79" s="304">
        <v>0.81686040188009901</v>
      </c>
      <c r="W79" s="304">
        <v>0.85817463681246697</v>
      </c>
      <c r="X79" s="304">
        <v>0.89429067057134748</v>
      </c>
      <c r="Y79" s="304"/>
      <c r="Z79" s="304">
        <v>2.9497727248511039</v>
      </c>
      <c r="AA79" s="304">
        <v>3.0000863703657581</v>
      </c>
      <c r="AB79" s="304">
        <v>2.7388073045795358</v>
      </c>
      <c r="AC79" s="304"/>
      <c r="AD79" s="304">
        <v>2.7596191917368671</v>
      </c>
      <c r="AE79" s="304">
        <v>2.9061715957999743</v>
      </c>
      <c r="AF79" s="304">
        <v>2.4836565253561149</v>
      </c>
      <c r="AG79" s="304"/>
      <c r="AH79" s="304">
        <v>1.8899222009896472</v>
      </c>
      <c r="AI79" s="304">
        <v>1.7633350217907839</v>
      </c>
      <c r="AJ79" s="304">
        <v>1.2026335823254573</v>
      </c>
      <c r="AK79" s="304"/>
      <c r="AL79" s="304">
        <v>1.5512073063139746</v>
      </c>
      <c r="AM79" s="304">
        <v>1.3578644924039436</v>
      </c>
      <c r="AN79" s="304">
        <v>1.0703759124931078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33.634323919085702</v>
      </c>
      <c r="C80" s="305">
        <f t="shared" si="77"/>
        <v>34.915083878341598</v>
      </c>
      <c r="D80" s="305">
        <f t="shared" si="78"/>
        <v>37.259371952310666</v>
      </c>
      <c r="E80" s="304"/>
      <c r="F80" s="304">
        <v>2.7486048586700715E-2</v>
      </c>
      <c r="G80" s="304">
        <v>3.9836779133748494E-2</v>
      </c>
      <c r="H80" s="304">
        <v>7.2961483553237796E-2</v>
      </c>
      <c r="I80" s="304"/>
      <c r="J80" s="304">
        <v>1.7225080450602237</v>
      </c>
      <c r="K80" s="304">
        <v>2.4745693444328092</v>
      </c>
      <c r="L80" s="304">
        <v>4.6549958667245592</v>
      </c>
      <c r="M80" s="304"/>
      <c r="N80" s="304">
        <v>4.5339804517589446</v>
      </c>
      <c r="O80" s="304">
        <v>5.3893463571196012</v>
      </c>
      <c r="P80" s="304">
        <v>7.2451373835700652</v>
      </c>
      <c r="Q80" s="304"/>
      <c r="R80" s="304">
        <v>3.3352201509372192</v>
      </c>
      <c r="S80" s="304">
        <v>3.7555454551111711</v>
      </c>
      <c r="T80" s="304">
        <v>4.6071145934464548</v>
      </c>
      <c r="U80" s="304"/>
      <c r="V80" s="304">
        <v>1.8035128320870395</v>
      </c>
      <c r="W80" s="304">
        <v>2.0841882595328496</v>
      </c>
      <c r="X80" s="304">
        <v>2.8251945254111384</v>
      </c>
      <c r="Y80" s="304"/>
      <c r="Z80" s="304">
        <v>7.9588895754349744</v>
      </c>
      <c r="AA80" s="304">
        <v>7.9790656336560248</v>
      </c>
      <c r="AB80" s="304">
        <v>7.7402013167989754</v>
      </c>
      <c r="AC80" s="304"/>
      <c r="AD80" s="304">
        <v>7.48700549826229</v>
      </c>
      <c r="AE80" s="304">
        <v>7.4676948179759535</v>
      </c>
      <c r="AF80" s="304">
        <v>6.0822005253388935</v>
      </c>
      <c r="AG80" s="304"/>
      <c r="AH80" s="304">
        <v>4.7277332341267364</v>
      </c>
      <c r="AI80" s="304">
        <v>4.2962341181393562</v>
      </c>
      <c r="AJ80" s="304">
        <v>3.0103842323356993</v>
      </c>
      <c r="AK80" s="304"/>
      <c r="AL80" s="304">
        <v>2.0379880828315775</v>
      </c>
      <c r="AM80" s="304">
        <v>1.4286031132400763</v>
      </c>
      <c r="AN80" s="304">
        <v>1.0211820251316435</v>
      </c>
    </row>
    <row r="81" spans="1:40" x14ac:dyDescent="0.2">
      <c r="A81" s="13" t="str">
        <f t="shared" si="76"/>
        <v>Sales and customer service occupations</v>
      </c>
      <c r="B81" s="305">
        <f t="shared" si="79"/>
        <v>35.819764584973534</v>
      </c>
      <c r="C81" s="305">
        <f t="shared" si="77"/>
        <v>40.835896951585937</v>
      </c>
      <c r="D81" s="305">
        <f t="shared" si="78"/>
        <v>44.260752930484927</v>
      </c>
      <c r="E81" s="304"/>
      <c r="F81" s="304">
        <v>0.19151363051852652</v>
      </c>
      <c r="G81" s="304">
        <v>0.28272354231781055</v>
      </c>
      <c r="H81" s="304">
        <v>0.4927806671745506</v>
      </c>
      <c r="I81" s="304"/>
      <c r="J81" s="304">
        <v>1.8130245848639424</v>
      </c>
      <c r="K81" s="304">
        <v>2.6068486588444602</v>
      </c>
      <c r="L81" s="304">
        <v>4.3739247609892002</v>
      </c>
      <c r="M81" s="304"/>
      <c r="N81" s="304">
        <v>6.5749266651353597</v>
      </c>
      <c r="O81" s="304">
        <v>7.8240962665740668</v>
      </c>
      <c r="P81" s="304">
        <v>9.7992376051054748</v>
      </c>
      <c r="Q81" s="304"/>
      <c r="R81" s="304">
        <v>1.8364915680994778</v>
      </c>
      <c r="S81" s="304">
        <v>2.1123805525772203</v>
      </c>
      <c r="T81" s="304">
        <v>2.7536299704698068</v>
      </c>
      <c r="U81" s="304"/>
      <c r="V81" s="304">
        <v>2.9785661127913863</v>
      </c>
      <c r="W81" s="304">
        <v>3.6598739709265273</v>
      </c>
      <c r="X81" s="304">
        <v>4.3520900550149939</v>
      </c>
      <c r="Y81" s="304"/>
      <c r="Z81" s="304">
        <v>7.5837326297632837</v>
      </c>
      <c r="AA81" s="304">
        <v>8.7015502459957013</v>
      </c>
      <c r="AB81" s="304">
        <v>8.7370521336997449</v>
      </c>
      <c r="AC81" s="304"/>
      <c r="AD81" s="304">
        <v>8.2719365028531886</v>
      </c>
      <c r="AE81" s="304">
        <v>9.7016740416081984</v>
      </c>
      <c r="AF81" s="304">
        <v>9.019363785050091</v>
      </c>
      <c r="AG81" s="304"/>
      <c r="AH81" s="304">
        <v>4.5217914365692229</v>
      </c>
      <c r="AI81" s="304">
        <v>4.3176505985313192</v>
      </c>
      <c r="AJ81" s="304">
        <v>3.4030023403978862</v>
      </c>
      <c r="AK81" s="304"/>
      <c r="AL81" s="304">
        <v>2.0477814543791513</v>
      </c>
      <c r="AM81" s="304">
        <v>1.6290990742106266</v>
      </c>
      <c r="AN81" s="304">
        <v>1.3296716125831851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10.029973228540834</v>
      </c>
      <c r="C82" s="305">
        <f t="shared" si="77"/>
        <v>11.146627158184314</v>
      </c>
      <c r="D82" s="305">
        <f t="shared" si="78"/>
        <v>10.430760087320802</v>
      </c>
      <c r="E82" s="304"/>
      <c r="F82" s="304">
        <v>2.7419275235139203E-2</v>
      </c>
      <c r="G82" s="304">
        <v>4.7161449815115698E-2</v>
      </c>
      <c r="H82" s="304">
        <v>6.9744523499207137E-2</v>
      </c>
      <c r="I82" s="304"/>
      <c r="J82" s="304">
        <v>0.33158633430109791</v>
      </c>
      <c r="K82" s="304">
        <v>0.51576734027529891</v>
      </c>
      <c r="L82" s="304">
        <v>0.80856873394105844</v>
      </c>
      <c r="M82" s="304"/>
      <c r="N82" s="304">
        <v>0.63871265717943626</v>
      </c>
      <c r="O82" s="304">
        <v>0.87191641833087519</v>
      </c>
      <c r="P82" s="304">
        <v>1.0906967823695994</v>
      </c>
      <c r="Q82" s="304"/>
      <c r="R82" s="304">
        <v>0.19436972683105033</v>
      </c>
      <c r="S82" s="304">
        <v>0.26022860906349582</v>
      </c>
      <c r="T82" s="304">
        <v>0.32619093292064477</v>
      </c>
      <c r="U82" s="304"/>
      <c r="V82" s="304">
        <v>0.28253270592221535</v>
      </c>
      <c r="W82" s="304">
        <v>0.36980123667699966</v>
      </c>
      <c r="X82" s="304">
        <v>0.46130935360012243</v>
      </c>
      <c r="Y82" s="304"/>
      <c r="Z82" s="304">
        <v>2.1127013974610764</v>
      </c>
      <c r="AA82" s="304">
        <v>2.6659281203664076</v>
      </c>
      <c r="AB82" s="304">
        <v>3.0723867689915503</v>
      </c>
      <c r="AC82" s="304"/>
      <c r="AD82" s="304">
        <v>2.0694787461396427</v>
      </c>
      <c r="AE82" s="304">
        <v>2.6385780714245195</v>
      </c>
      <c r="AF82" s="304">
        <v>2.5396737294877254</v>
      </c>
      <c r="AG82" s="304"/>
      <c r="AH82" s="304">
        <v>1.9735088191840569</v>
      </c>
      <c r="AI82" s="304">
        <v>1.8844596168158645</v>
      </c>
      <c r="AJ82" s="304">
        <v>1.2032271877967848</v>
      </c>
      <c r="AK82" s="304"/>
      <c r="AL82" s="304">
        <v>2.3996635662871184</v>
      </c>
      <c r="AM82" s="304">
        <v>1.8927862954157368</v>
      </c>
      <c r="AN82" s="304">
        <v>0.85896207471411024</v>
      </c>
    </row>
    <row r="83" spans="1:40" x14ac:dyDescent="0.2">
      <c r="A83" s="39" t="str">
        <f t="shared" si="76"/>
        <v>Elementary occupations</v>
      </c>
      <c r="B83" s="307">
        <f t="shared" si="79"/>
        <v>54.648723244188318</v>
      </c>
      <c r="C83" s="307">
        <f t="shared" si="77"/>
        <v>56.606633750768395</v>
      </c>
      <c r="D83" s="307">
        <f t="shared" si="78"/>
        <v>56.050653741828697</v>
      </c>
      <c r="E83" s="307"/>
      <c r="F83" s="307">
        <v>6.7366293273608852E-2</v>
      </c>
      <c r="G83" s="307">
        <v>0.10963905285605381</v>
      </c>
      <c r="H83" s="307">
        <v>0.19313796969945896</v>
      </c>
      <c r="I83" s="307"/>
      <c r="J83" s="307">
        <v>1.2223187174988202</v>
      </c>
      <c r="K83" s="307">
        <v>1.9401730881377806</v>
      </c>
      <c r="L83" s="307">
        <v>3.6615847296185664</v>
      </c>
      <c r="M83" s="307"/>
      <c r="N83" s="307">
        <v>3.3083698803269299</v>
      </c>
      <c r="O83" s="307">
        <v>3.9761576559143936</v>
      </c>
      <c r="P83" s="307">
        <v>5.0926077508586394</v>
      </c>
      <c r="Q83" s="307"/>
      <c r="R83" s="307">
        <v>1.7588408496014931</v>
      </c>
      <c r="S83" s="307">
        <v>2.2109591741584329</v>
      </c>
      <c r="T83" s="307">
        <v>2.8584389739563241</v>
      </c>
      <c r="U83" s="307"/>
      <c r="V83" s="307">
        <v>0.96329549159022698</v>
      </c>
      <c r="W83" s="307">
        <v>1.0475827771678206</v>
      </c>
      <c r="X83" s="307">
        <v>1.3637075201315016</v>
      </c>
      <c r="Y83" s="307"/>
      <c r="Z83" s="307">
        <v>5.4282429653412896</v>
      </c>
      <c r="AA83" s="307">
        <v>5.2583331242492752</v>
      </c>
      <c r="AB83" s="307">
        <v>5.0773080693221937</v>
      </c>
      <c r="AC83" s="307"/>
      <c r="AD83" s="307">
        <v>15.905577171382411</v>
      </c>
      <c r="AE83" s="307">
        <v>19.320923192584029</v>
      </c>
      <c r="AF83" s="307">
        <v>20.654901041917341</v>
      </c>
      <c r="AG83" s="307"/>
      <c r="AH83" s="307">
        <v>17.833307847980656</v>
      </c>
      <c r="AI83" s="307">
        <v>17.667529690545447</v>
      </c>
      <c r="AJ83" s="307">
        <v>14.419959364333211</v>
      </c>
      <c r="AK83" s="307"/>
      <c r="AL83" s="307">
        <v>8.1614040271928836</v>
      </c>
      <c r="AM83" s="307">
        <v>5.0753359951551538</v>
      </c>
      <c r="AN83" s="307">
        <v>2.7290083219914605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Midlands and Warwickshire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442.89200000000039</v>
      </c>
      <c r="C92" s="305">
        <f>SUM(C93:C101)</f>
        <v>460.94399999999979</v>
      </c>
      <c r="D92" s="305">
        <f>SUM(D93:D101)</f>
        <v>487.8309999999999</v>
      </c>
      <c r="E92" s="304"/>
      <c r="F92" s="305">
        <f>SUM(F93:F101)</f>
        <v>14.246709799773356</v>
      </c>
      <c r="G92" s="305">
        <f>SUM(G93:G101)</f>
        <v>18.12254405832913</v>
      </c>
      <c r="H92" s="305">
        <f>SUM(H93:H101)</f>
        <v>25.830578035761523</v>
      </c>
      <c r="I92" s="304"/>
      <c r="J92" s="305">
        <f>SUM(J93:J101)</f>
        <v>80.457031045191528</v>
      </c>
      <c r="K92" s="305">
        <f>SUM(K93:K101)</f>
        <v>98.699960443218359</v>
      </c>
      <c r="L92" s="305">
        <f>SUM(L93:L101)</f>
        <v>134.93190540109933</v>
      </c>
      <c r="M92" s="304"/>
      <c r="N92" s="305">
        <f>SUM(N93:N101)</f>
        <v>107.7900855649516</v>
      </c>
      <c r="O92" s="305">
        <f>SUM(O93:O101)</f>
        <v>114.86067521201392</v>
      </c>
      <c r="P92" s="305">
        <f>SUM(P93:P101)</f>
        <v>128.06915393734698</v>
      </c>
      <c r="Q92" s="304"/>
      <c r="R92" s="305">
        <f>SUM(R93:R101)</f>
        <v>42.573126541855387</v>
      </c>
      <c r="S92" s="305">
        <f>SUM(S93:S101)</f>
        <v>36.550530743994578</v>
      </c>
      <c r="T92" s="305">
        <f>SUM(T93:T101)</f>
        <v>32.91294840809401</v>
      </c>
      <c r="U92" s="304"/>
      <c r="V92" s="305">
        <f>SUM(V93:V101)</f>
        <v>19.670426878346774</v>
      </c>
      <c r="W92" s="305">
        <f>SUM(W93:W101)</f>
        <v>19.634915430254249</v>
      </c>
      <c r="X92" s="305">
        <f>SUM(X93:X101)</f>
        <v>21.576495773731352</v>
      </c>
      <c r="Y92" s="304"/>
      <c r="Z92" s="305">
        <f>SUM(Z93:Z101)</f>
        <v>86.183966905104754</v>
      </c>
      <c r="AA92" s="305">
        <f>SUM(AA93:AA101)</f>
        <v>91.237047322747244</v>
      </c>
      <c r="AB92" s="305">
        <f>SUM(AB93:AB101)</f>
        <v>89.48349348114381</v>
      </c>
      <c r="AC92" s="304"/>
      <c r="AD92" s="305">
        <f>SUM(AD93:AD101)</f>
        <v>63.647050810694289</v>
      </c>
      <c r="AE92" s="305">
        <f>SUM(AE93:AE101)</f>
        <v>62.104108934732757</v>
      </c>
      <c r="AF92" s="305">
        <f>SUM(AF93:AF101)</f>
        <v>44.685607354315934</v>
      </c>
      <c r="AG92" s="304"/>
      <c r="AH92" s="305">
        <f>SUM(AH93:AH101)</f>
        <v>22.018969225824826</v>
      </c>
      <c r="AI92" s="305">
        <f>SUM(AI93:AI101)</f>
        <v>15.804224167965792</v>
      </c>
      <c r="AJ92" s="305">
        <f>SUM(AJ93:AJ101)</f>
        <v>7.3640118401126307</v>
      </c>
      <c r="AK92" s="304"/>
      <c r="AL92" s="305">
        <f>SUM(AL93:AL101)</f>
        <v>6.3046332282578073</v>
      </c>
      <c r="AM92" s="305">
        <f>SUM(AM93:AM101)</f>
        <v>3.9299936867436771</v>
      </c>
      <c r="AN92" s="305">
        <f>SUM(AN93:AN101)</f>
        <v>2.9768057683942244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18.823118204272401</v>
      </c>
      <c r="C93" s="305">
        <f t="shared" ref="C93:D93" si="81">SUM(G93,K93,O93,S93,W93,AA93,AE93,AI93,AM93)</f>
        <v>19.394868607855848</v>
      </c>
      <c r="D93" s="305">
        <f t="shared" si="81"/>
        <v>21.808559343691996</v>
      </c>
      <c r="E93" s="304"/>
      <c r="F93" s="304">
        <v>0.38774263348787019</v>
      </c>
      <c r="G93" s="304">
        <v>0.49798192187445584</v>
      </c>
      <c r="H93" s="304">
        <v>0.81264574057420558</v>
      </c>
      <c r="I93" s="304"/>
      <c r="J93" s="304">
        <v>3.7203521667862587</v>
      </c>
      <c r="K93" s="304">
        <v>4.349637155244559</v>
      </c>
      <c r="L93" s="304">
        <v>5.9415733597804703</v>
      </c>
      <c r="M93" s="304"/>
      <c r="N93" s="304">
        <v>5.5197257015596239</v>
      </c>
      <c r="O93" s="304">
        <v>5.6754530033459547</v>
      </c>
      <c r="P93" s="304">
        <v>6.4606055362229657</v>
      </c>
      <c r="Q93" s="304"/>
      <c r="R93" s="304">
        <v>3.2030456833339023</v>
      </c>
      <c r="S93" s="304">
        <v>3.1938756219432332</v>
      </c>
      <c r="T93" s="304">
        <v>3.4241102870461861</v>
      </c>
      <c r="U93" s="304"/>
      <c r="V93" s="304">
        <v>0.76020295871337951</v>
      </c>
      <c r="W93" s="304">
        <v>0.69094607013874365</v>
      </c>
      <c r="X93" s="304">
        <v>0.67845141521077013</v>
      </c>
      <c r="Y93" s="304"/>
      <c r="Z93" s="304">
        <v>2.8152175621696633</v>
      </c>
      <c r="AA93" s="304">
        <v>2.694140005271942</v>
      </c>
      <c r="AB93" s="304">
        <v>2.5172735984062409</v>
      </c>
      <c r="AC93" s="304"/>
      <c r="AD93" s="304">
        <v>1.4289474797757373</v>
      </c>
      <c r="AE93" s="304">
        <v>1.4573881778381474</v>
      </c>
      <c r="AF93" s="304">
        <v>1.2928205589258874</v>
      </c>
      <c r="AG93" s="304"/>
      <c r="AH93" s="304">
        <v>0.52248860329397362</v>
      </c>
      <c r="AI93" s="304">
        <v>0.4302488854502029</v>
      </c>
      <c r="AJ93" s="304">
        <v>0.28868544812725871</v>
      </c>
      <c r="AK93" s="304"/>
      <c r="AL93" s="304">
        <v>0.46539541515199279</v>
      </c>
      <c r="AM93" s="304">
        <v>0.40519776674860675</v>
      </c>
      <c r="AN93" s="304">
        <v>0.39239339939801288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165.65471895176907</v>
      </c>
      <c r="C94" s="305">
        <f t="shared" ref="C94:C101" si="83">SUM(G94,K94,O94,S94,W94,AA94,AE94,AI94,AM94)</f>
        <v>179.86000003683495</v>
      </c>
      <c r="D94" s="305">
        <f t="shared" ref="D94:D101" si="84">SUM(H94,L94,P94,T94,X94,AB94,AF94,AJ94,AN94)</f>
        <v>202.06598053816407</v>
      </c>
      <c r="E94" s="305"/>
      <c r="F94" s="304">
        <v>12.815234896253312</v>
      </c>
      <c r="G94" s="304">
        <v>16.28722689200907</v>
      </c>
      <c r="H94" s="304">
        <v>22.827799862152414</v>
      </c>
      <c r="I94" s="304"/>
      <c r="J94" s="304">
        <v>59.174323892561915</v>
      </c>
      <c r="K94" s="304">
        <v>72.542311791480898</v>
      </c>
      <c r="L94" s="304">
        <v>96.116416154137738</v>
      </c>
      <c r="M94" s="304"/>
      <c r="N94" s="304">
        <v>56.062733982926957</v>
      </c>
      <c r="O94" s="304">
        <v>57.819590960872731</v>
      </c>
      <c r="P94" s="304">
        <v>57.93338902899756</v>
      </c>
      <c r="Q94" s="304"/>
      <c r="R94" s="304">
        <v>12.20693982430131</v>
      </c>
      <c r="S94" s="304">
        <v>7.3196900638612776</v>
      </c>
      <c r="T94" s="304">
        <v>3.1551868887001673</v>
      </c>
      <c r="U94" s="304"/>
      <c r="V94" s="304">
        <v>3.4888354175467162</v>
      </c>
      <c r="W94" s="304">
        <v>3.5008042899709926</v>
      </c>
      <c r="X94" s="304">
        <v>3.6426197854590368</v>
      </c>
      <c r="Y94" s="304"/>
      <c r="Z94" s="304">
        <v>10.364858120276965</v>
      </c>
      <c r="AA94" s="304">
        <v>11.067125697604014</v>
      </c>
      <c r="AB94" s="304">
        <v>10.346391135821163</v>
      </c>
      <c r="AC94" s="304"/>
      <c r="AD94" s="304">
        <v>6.7097050221615149</v>
      </c>
      <c r="AE94" s="304">
        <v>7.0770514582389161</v>
      </c>
      <c r="AF94" s="304">
        <v>5.505959864156984</v>
      </c>
      <c r="AG94" s="304"/>
      <c r="AH94" s="304">
        <v>3.9664230596765142</v>
      </c>
      <c r="AI94" s="304">
        <v>3.5340754095117277</v>
      </c>
      <c r="AJ94" s="304">
        <v>1.9299100957800435</v>
      </c>
      <c r="AK94" s="304"/>
      <c r="AL94" s="304">
        <v>0.86566473606385008</v>
      </c>
      <c r="AM94" s="304">
        <v>0.71212347328532222</v>
      </c>
      <c r="AN94" s="304">
        <v>0.60830772295897528</v>
      </c>
    </row>
    <row r="95" spans="1:40" x14ac:dyDescent="0.2">
      <c r="A95" s="13" t="str">
        <f t="shared" si="80"/>
        <v>Associate professional occupations</v>
      </c>
      <c r="B95" s="305">
        <f t="shared" si="82"/>
        <v>65.700599091401202</v>
      </c>
      <c r="C95" s="305">
        <f t="shared" si="83"/>
        <v>66.838431407940931</v>
      </c>
      <c r="D95" s="305">
        <f t="shared" si="84"/>
        <v>73.433880312962089</v>
      </c>
      <c r="E95" s="305"/>
      <c r="F95" s="304">
        <v>0.54567607570725774</v>
      </c>
      <c r="G95" s="304">
        <v>0.7183624494699149</v>
      </c>
      <c r="H95" s="304">
        <v>1.3033672139625239</v>
      </c>
      <c r="I95" s="304"/>
      <c r="J95" s="304">
        <v>8.3715468124067272</v>
      </c>
      <c r="K95" s="304">
        <v>10.083073081778805</v>
      </c>
      <c r="L95" s="304">
        <v>15.324684564840737</v>
      </c>
      <c r="M95" s="304"/>
      <c r="N95" s="304">
        <v>19.730937275432673</v>
      </c>
      <c r="O95" s="304">
        <v>21.441791412934307</v>
      </c>
      <c r="P95" s="304">
        <v>26.342436948241915</v>
      </c>
      <c r="Q95" s="304"/>
      <c r="R95" s="304">
        <v>8.5073132956751145</v>
      </c>
      <c r="S95" s="304">
        <v>7.1705151510755192</v>
      </c>
      <c r="T95" s="304">
        <v>6.0132160678522961</v>
      </c>
      <c r="U95" s="304"/>
      <c r="V95" s="304">
        <v>3.4429730851787941</v>
      </c>
      <c r="W95" s="304">
        <v>3.14804886348983</v>
      </c>
      <c r="X95" s="304">
        <v>3.440530400363234</v>
      </c>
      <c r="Y95" s="304"/>
      <c r="Z95" s="304">
        <v>12.08081859697211</v>
      </c>
      <c r="AA95" s="304">
        <v>12.132743119741132</v>
      </c>
      <c r="AB95" s="304">
        <v>11.991772534924413</v>
      </c>
      <c r="AC95" s="304"/>
      <c r="AD95" s="304">
        <v>8.4443766877099584</v>
      </c>
      <c r="AE95" s="304">
        <v>8.3429713439982844</v>
      </c>
      <c r="AF95" s="304">
        <v>6.4773838845026539</v>
      </c>
      <c r="AG95" s="304"/>
      <c r="AH95" s="304">
        <v>3.8379814460460282</v>
      </c>
      <c r="AI95" s="304">
        <v>3.294883469166717</v>
      </c>
      <c r="AJ95" s="304">
        <v>1.9252914106415775</v>
      </c>
      <c r="AK95" s="304"/>
      <c r="AL95" s="304">
        <v>0.73897581627254461</v>
      </c>
      <c r="AM95" s="304">
        <v>0.50604251628641961</v>
      </c>
      <c r="AN95" s="304">
        <v>0.61519728763271841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47.319170449932713</v>
      </c>
      <c r="C96" s="305">
        <f t="shared" si="83"/>
        <v>42.157881207107948</v>
      </c>
      <c r="D96" s="305">
        <f t="shared" si="84"/>
        <v>30.261923721436478</v>
      </c>
      <c r="E96" s="305"/>
      <c r="F96" s="304">
        <v>0.32010019339059742</v>
      </c>
      <c r="G96" s="304">
        <v>0.37531610977081997</v>
      </c>
      <c r="H96" s="304">
        <v>0.52679303790694432</v>
      </c>
      <c r="I96" s="304"/>
      <c r="J96" s="304">
        <v>3.6074537227143786</v>
      </c>
      <c r="K96" s="304">
        <v>4.0005350408054161</v>
      </c>
      <c r="L96" s="304">
        <v>3.4739493922897582</v>
      </c>
      <c r="M96" s="304"/>
      <c r="N96" s="304">
        <v>9.0729373610363897</v>
      </c>
      <c r="O96" s="304">
        <v>9.1439807402404369</v>
      </c>
      <c r="P96" s="304">
        <v>9.7852265568796675</v>
      </c>
      <c r="Q96" s="304"/>
      <c r="R96" s="304">
        <v>5.2104530279130623</v>
      </c>
      <c r="S96" s="304">
        <v>5.3614096569348844</v>
      </c>
      <c r="T96" s="304">
        <v>5.5833889702903088</v>
      </c>
      <c r="U96" s="304"/>
      <c r="V96" s="304">
        <v>3.4535632907346034</v>
      </c>
      <c r="W96" s="304">
        <v>3.3454894196919578</v>
      </c>
      <c r="X96" s="304">
        <v>3.375001199300927</v>
      </c>
      <c r="Y96" s="304"/>
      <c r="Z96" s="304">
        <v>10.176493694987613</v>
      </c>
      <c r="AA96" s="304">
        <v>9.5447220085907851</v>
      </c>
      <c r="AB96" s="304">
        <v>5.1560167208806833</v>
      </c>
      <c r="AC96" s="304"/>
      <c r="AD96" s="304">
        <v>9.4186821420807405</v>
      </c>
      <c r="AE96" s="304">
        <v>6.8896824663190079</v>
      </c>
      <c r="AF96" s="304">
        <v>2.0052805907995084</v>
      </c>
      <c r="AG96" s="304"/>
      <c r="AH96" s="304">
        <v>5.1069372285883823</v>
      </c>
      <c r="AI96" s="304">
        <v>3.0591660609228755</v>
      </c>
      <c r="AJ96" s="304">
        <v>0.29594453660985259</v>
      </c>
      <c r="AK96" s="304"/>
      <c r="AL96" s="304">
        <v>0.9525497884869506</v>
      </c>
      <c r="AM96" s="304">
        <v>0.43757970383176298</v>
      </c>
      <c r="AN96" s="304">
        <v>6.0322716478828531E-2</v>
      </c>
    </row>
    <row r="97" spans="1:40" x14ac:dyDescent="0.2">
      <c r="A97" s="13" t="str">
        <f t="shared" si="80"/>
        <v>Skilled trades occupations</v>
      </c>
      <c r="B97" s="305">
        <f t="shared" si="82"/>
        <v>5.5586493569846676</v>
      </c>
      <c r="C97" s="305">
        <f t="shared" si="83"/>
        <v>5.3535965755561685</v>
      </c>
      <c r="D97" s="305">
        <f t="shared" si="84"/>
        <v>4.8182335664826157</v>
      </c>
      <c r="E97" s="304"/>
      <c r="F97" s="304">
        <v>4.3964867532130775E-2</v>
      </c>
      <c r="G97" s="304">
        <v>4.8935768176311366E-2</v>
      </c>
      <c r="H97" s="304">
        <v>4.6255979942961288E-2</v>
      </c>
      <c r="I97" s="304"/>
      <c r="J97" s="304">
        <v>0.12957604108026022</v>
      </c>
      <c r="K97" s="304">
        <v>0.18048906813492394</v>
      </c>
      <c r="L97" s="304">
        <v>0.24142745583153138</v>
      </c>
      <c r="M97" s="304"/>
      <c r="N97" s="304">
        <v>0.62827641485051444</v>
      </c>
      <c r="O97" s="304">
        <v>0.86424689752851402</v>
      </c>
      <c r="P97" s="304">
        <v>1.2130852541181423</v>
      </c>
      <c r="Q97" s="304"/>
      <c r="R97" s="304">
        <v>0.25622054438905456</v>
      </c>
      <c r="S97" s="304">
        <v>0.27178223299337467</v>
      </c>
      <c r="T97" s="304">
        <v>0.2983500580319689</v>
      </c>
      <c r="U97" s="304"/>
      <c r="V97" s="304">
        <v>0.19761800601485666</v>
      </c>
      <c r="W97" s="304">
        <v>0.18436466475060201</v>
      </c>
      <c r="X97" s="304">
        <v>0.20092820195678376</v>
      </c>
      <c r="Y97" s="304"/>
      <c r="Z97" s="304">
        <v>1.245888694522824</v>
      </c>
      <c r="AA97" s="304">
        <v>1.0943218093078522</v>
      </c>
      <c r="AB97" s="304">
        <v>0.91870255926398403</v>
      </c>
      <c r="AC97" s="304"/>
      <c r="AD97" s="304">
        <v>1.7529479801708712</v>
      </c>
      <c r="AE97" s="304">
        <v>1.6061862593379463</v>
      </c>
      <c r="AF97" s="304">
        <v>1.0082319514886156</v>
      </c>
      <c r="AG97" s="304"/>
      <c r="AH97" s="304">
        <v>0.98149359333316932</v>
      </c>
      <c r="AI97" s="304">
        <v>0.89004428254472712</v>
      </c>
      <c r="AJ97" s="304">
        <v>0.77377563920720471</v>
      </c>
      <c r="AK97" s="304"/>
      <c r="AL97" s="304">
        <v>0.32266321509098667</v>
      </c>
      <c r="AM97" s="304">
        <v>0.21322559278191724</v>
      </c>
      <c r="AN97" s="304">
        <v>0.11747646664142283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117.45164324942201</v>
      </c>
      <c r="C98" s="305">
        <f t="shared" si="83"/>
        <v>127.24677873628609</v>
      </c>
      <c r="D98" s="305">
        <f t="shared" si="84"/>
        <v>139.02624079603319</v>
      </c>
      <c r="E98" s="304"/>
      <c r="F98" s="304">
        <v>6.7725649766463974E-2</v>
      </c>
      <c r="G98" s="304">
        <v>9.499372727323073E-2</v>
      </c>
      <c r="H98" s="304">
        <v>0.16972865385575489</v>
      </c>
      <c r="I98" s="304"/>
      <c r="J98" s="304">
        <v>4.648915642816652</v>
      </c>
      <c r="K98" s="304">
        <v>6.5318914971525697</v>
      </c>
      <c r="L98" s="304">
        <v>12.554332928665117</v>
      </c>
      <c r="M98" s="304"/>
      <c r="N98" s="304">
        <v>14.660184446777681</v>
      </c>
      <c r="O98" s="304">
        <v>17.42238798611297</v>
      </c>
      <c r="P98" s="304">
        <v>23.2893453110417</v>
      </c>
      <c r="Q98" s="304"/>
      <c r="R98" s="304">
        <v>11.914047914503945</v>
      </c>
      <c r="S98" s="304">
        <v>11.943711692500941</v>
      </c>
      <c r="T98" s="304">
        <v>13.051379606419571</v>
      </c>
      <c r="U98" s="304"/>
      <c r="V98" s="304">
        <v>7.1613026817064744</v>
      </c>
      <c r="W98" s="304">
        <v>7.4300055631177164</v>
      </c>
      <c r="X98" s="304">
        <v>8.6344887217386539</v>
      </c>
      <c r="Y98" s="304"/>
      <c r="Z98" s="304">
        <v>44.845128676227183</v>
      </c>
      <c r="AA98" s="304">
        <v>50.02163034106885</v>
      </c>
      <c r="AB98" s="304">
        <v>54.590421915932076</v>
      </c>
      <c r="AC98" s="304"/>
      <c r="AD98" s="304">
        <v>29.931822185253452</v>
      </c>
      <c r="AE98" s="304">
        <v>31.395206387577289</v>
      </c>
      <c r="AF98" s="304">
        <v>25.364751218041722</v>
      </c>
      <c r="AG98" s="304"/>
      <c r="AH98" s="304">
        <v>3.4566331425697205</v>
      </c>
      <c r="AI98" s="304">
        <v>1.9116344672202648</v>
      </c>
      <c r="AJ98" s="304">
        <v>1.1296359192114311</v>
      </c>
      <c r="AK98" s="304"/>
      <c r="AL98" s="304">
        <v>0.76588290980044327</v>
      </c>
      <c r="AM98" s="304">
        <v>0.4953170742622594</v>
      </c>
      <c r="AN98" s="304">
        <v>0.2421565211271432</v>
      </c>
    </row>
    <row r="99" spans="1:40" x14ac:dyDescent="0.2">
      <c r="A99" s="13" t="str">
        <f t="shared" si="80"/>
        <v>Sales and customer service occupations</v>
      </c>
      <c r="B99" s="305">
        <f t="shared" si="82"/>
        <v>5.2747149890810139</v>
      </c>
      <c r="C99" s="305">
        <f t="shared" si="83"/>
        <v>5.9244063529031417</v>
      </c>
      <c r="D99" s="305">
        <f>SUM(H99,L99,P99,T99,X99,AB99,AF99,AJ99,AN99)</f>
        <v>6.0830110225583409</v>
      </c>
      <c r="E99" s="304"/>
      <c r="F99" s="304">
        <v>2.7529258279862034E-2</v>
      </c>
      <c r="G99" s="304">
        <v>3.8293119615873179E-2</v>
      </c>
      <c r="H99" s="304">
        <v>5.5747689176359104E-2</v>
      </c>
      <c r="I99" s="304"/>
      <c r="J99" s="304">
        <v>0.53582383994692639</v>
      </c>
      <c r="K99" s="304">
        <v>0.69995772580518867</v>
      </c>
      <c r="L99" s="304">
        <v>0.90433014123187372</v>
      </c>
      <c r="M99" s="304"/>
      <c r="N99" s="304">
        <v>1.2195809311530934</v>
      </c>
      <c r="O99" s="304">
        <v>1.4158135294232088</v>
      </c>
      <c r="P99" s="304">
        <v>1.6443372509118741</v>
      </c>
      <c r="Q99" s="304"/>
      <c r="R99" s="304">
        <v>0.66173620268729239</v>
      </c>
      <c r="S99" s="304">
        <v>0.66318394858223972</v>
      </c>
      <c r="T99" s="304">
        <v>0.70758262048540199</v>
      </c>
      <c r="U99" s="304"/>
      <c r="V99" s="304">
        <v>0.42312525353260372</v>
      </c>
      <c r="W99" s="304">
        <v>0.48045763835704541</v>
      </c>
      <c r="X99" s="304">
        <v>0.55521431726245396</v>
      </c>
      <c r="Y99" s="304"/>
      <c r="Z99" s="304">
        <v>1.0695941953159618</v>
      </c>
      <c r="AA99" s="304">
        <v>1.2275143617112756</v>
      </c>
      <c r="AB99" s="304">
        <v>1.2239856046441961</v>
      </c>
      <c r="AC99" s="304"/>
      <c r="AD99" s="304">
        <v>0.8771122603718341</v>
      </c>
      <c r="AE99" s="304">
        <v>0.97479488855157381</v>
      </c>
      <c r="AF99" s="304">
        <v>0.67074935690039794</v>
      </c>
      <c r="AG99" s="304"/>
      <c r="AH99" s="304">
        <v>0.28023256644265238</v>
      </c>
      <c r="AI99" s="304">
        <v>0.25087204351944703</v>
      </c>
      <c r="AJ99" s="304">
        <v>0.13801500011328766</v>
      </c>
      <c r="AK99" s="304"/>
      <c r="AL99" s="304">
        <v>0.1799804813507884</v>
      </c>
      <c r="AM99" s="304">
        <v>0.17351909733728932</v>
      </c>
      <c r="AN99" s="304">
        <v>0.18304904183249573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4.709114282723796</v>
      </c>
      <c r="C100" s="305">
        <f t="shared" si="83"/>
        <v>5.3289858706553765</v>
      </c>
      <c r="D100" s="305">
        <f t="shared" si="84"/>
        <v>5.1798281242372273</v>
      </c>
      <c r="E100" s="304"/>
      <c r="F100" s="304">
        <v>3.2638874246961602E-2</v>
      </c>
      <c r="G100" s="304">
        <v>5.2850842626601786E-2</v>
      </c>
      <c r="H100" s="304">
        <v>7.9390904942617066E-2</v>
      </c>
      <c r="I100" s="304"/>
      <c r="J100" s="304">
        <v>0.10070130123386696</v>
      </c>
      <c r="K100" s="304">
        <v>0.16615158979180256</v>
      </c>
      <c r="L100" s="304">
        <v>0.27905579262528335</v>
      </c>
      <c r="M100" s="304"/>
      <c r="N100" s="304">
        <v>0.32698520130403802</v>
      </c>
      <c r="O100" s="304">
        <v>0.46342319499723933</v>
      </c>
      <c r="P100" s="304">
        <v>0.63287748065449312</v>
      </c>
      <c r="Q100" s="304"/>
      <c r="R100" s="304">
        <v>0.14086306374453578</v>
      </c>
      <c r="S100" s="304">
        <v>0.20400189254591375</v>
      </c>
      <c r="T100" s="304">
        <v>0.25735324735794501</v>
      </c>
      <c r="U100" s="304"/>
      <c r="V100" s="304">
        <v>0.3915711380802776</v>
      </c>
      <c r="W100" s="304">
        <v>0.49564392747004321</v>
      </c>
      <c r="X100" s="304">
        <v>0.62372846097554935</v>
      </c>
      <c r="Y100" s="304"/>
      <c r="Z100" s="304">
        <v>1.2875761400724233</v>
      </c>
      <c r="AA100" s="304">
        <v>1.5599722456805167</v>
      </c>
      <c r="AB100" s="304">
        <v>1.6763021460083802</v>
      </c>
      <c r="AC100" s="304"/>
      <c r="AD100" s="304">
        <v>0.98399041993292391</v>
      </c>
      <c r="AE100" s="304">
        <v>1.119405043203626</v>
      </c>
      <c r="AF100" s="304">
        <v>0.81217513623182969</v>
      </c>
      <c r="AG100" s="304"/>
      <c r="AH100" s="304">
        <v>1.0200537966540626</v>
      </c>
      <c r="AI100" s="304">
        <v>0.97355338428537608</v>
      </c>
      <c r="AJ100" s="304">
        <v>0.58325944567661614</v>
      </c>
      <c r="AK100" s="304"/>
      <c r="AL100" s="304">
        <v>0.42473434745470567</v>
      </c>
      <c r="AM100" s="304">
        <v>0.29398375005425764</v>
      </c>
      <c r="AN100" s="304">
        <v>0.23568550976451291</v>
      </c>
    </row>
    <row r="101" spans="1:40" x14ac:dyDescent="0.2">
      <c r="A101" s="39" t="str">
        <f t="shared" si="80"/>
        <v>Elementary occupations</v>
      </c>
      <c r="B101" s="307">
        <f t="shared" si="82"/>
        <v>12.400271424413447</v>
      </c>
      <c r="C101" s="307">
        <f t="shared" si="83"/>
        <v>8.8390512048592687</v>
      </c>
      <c r="D101" s="307">
        <f t="shared" si="84"/>
        <v>5.1533425744338262</v>
      </c>
      <c r="E101" s="307"/>
      <c r="F101" s="307">
        <v>6.0973511089004546E-3</v>
      </c>
      <c r="G101" s="307">
        <v>8.5832275128542787E-3</v>
      </c>
      <c r="H101" s="307">
        <v>8.8489532477390356E-3</v>
      </c>
      <c r="I101" s="307"/>
      <c r="J101" s="307">
        <v>0.16833762564454618</v>
      </c>
      <c r="K101" s="307">
        <v>0.1459134930241765</v>
      </c>
      <c r="L101" s="307">
        <v>9.6135611696847867E-2</v>
      </c>
      <c r="M101" s="307"/>
      <c r="N101" s="307">
        <v>0.56872424991061188</v>
      </c>
      <c r="O101" s="307">
        <v>0.61398748655857094</v>
      </c>
      <c r="P101" s="307">
        <v>0.76785057027865766</v>
      </c>
      <c r="Q101" s="307"/>
      <c r="R101" s="307">
        <v>0.47250698530717095</v>
      </c>
      <c r="S101" s="307">
        <v>0.42236048355719563</v>
      </c>
      <c r="T101" s="307">
        <v>0.42238066191016072</v>
      </c>
      <c r="U101" s="307"/>
      <c r="V101" s="307">
        <v>0.35123504683906953</v>
      </c>
      <c r="W101" s="307">
        <v>0.35915499326731942</v>
      </c>
      <c r="X101" s="307">
        <v>0.4255332714639431</v>
      </c>
      <c r="Y101" s="307"/>
      <c r="Z101" s="307">
        <v>2.2983912245600173</v>
      </c>
      <c r="AA101" s="307">
        <v>1.8948777337708902</v>
      </c>
      <c r="AB101" s="307">
        <v>1.0626272652626607</v>
      </c>
      <c r="AC101" s="307"/>
      <c r="AD101" s="307">
        <v>4.0994666332372631</v>
      </c>
      <c r="AE101" s="307">
        <v>3.2414229096679663</v>
      </c>
      <c r="AF101" s="307">
        <v>1.5482547932683437</v>
      </c>
      <c r="AG101" s="307"/>
      <c r="AH101" s="307">
        <v>2.8467257892203226</v>
      </c>
      <c r="AI101" s="307">
        <v>1.459746165344453</v>
      </c>
      <c r="AJ101" s="307">
        <v>0.29949434474535891</v>
      </c>
      <c r="AK101" s="307"/>
      <c r="AL101" s="307">
        <v>1.5887865185855452</v>
      </c>
      <c r="AM101" s="307">
        <v>0.69300471215584158</v>
      </c>
      <c r="AN101" s="307">
        <v>0.52221710256011433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Midlands and Warwickshire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Midlands and Warwickshire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Midlands and Warwickshire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Midlands and Warwickshire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Midlands and Warwickshire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Midlands and Warwickshire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Midlands and Warwickshire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Midlands and Warwickshire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Midlands and Warwickshire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1.2130501688261162</v>
      </c>
      <c r="C8" s="69">
        <v>1.7138636850411875</v>
      </c>
      <c r="D8" s="69">
        <v>1.6213371948411905</v>
      </c>
      <c r="E8" s="69">
        <v>1.951233595105202</v>
      </c>
      <c r="F8" s="69">
        <v>3.0064149861860097</v>
      </c>
      <c r="G8" s="10"/>
      <c r="H8" s="69">
        <f>F8-D8</f>
        <v>1.3850777913448191</v>
      </c>
      <c r="I8" s="69">
        <f>'RD T1'!E36</f>
        <v>1.1417093277281816</v>
      </c>
      <c r="J8" s="69">
        <f>SUM(H8:I8)</f>
        <v>2.5267871190730009</v>
      </c>
      <c r="L8" t="str">
        <f>A8</f>
        <v>11 Corporate managers and directors</v>
      </c>
      <c r="M8" s="69">
        <v>9.4212234167731967</v>
      </c>
      <c r="N8" s="69">
        <v>14.791686382317893</v>
      </c>
      <c r="O8" s="69">
        <v>14.337183999352623</v>
      </c>
      <c r="P8" s="69">
        <v>16.749533285865766</v>
      </c>
      <c r="Q8" s="69">
        <v>25.428011252379278</v>
      </c>
      <c r="R8" s="10"/>
      <c r="S8" s="69">
        <f>Q8-O8</f>
        <v>11.090827253026655</v>
      </c>
      <c r="T8" s="69">
        <f>'RD T1'!E65</f>
        <v>9.8755118603088992</v>
      </c>
      <c r="U8" s="69">
        <f>SUM(S8:T8)</f>
        <v>20.966339113335554</v>
      </c>
      <c r="W8" t="str">
        <f>A8</f>
        <v>11 Corporate managers and directors</v>
      </c>
      <c r="X8" s="69">
        <v>27.565159090241146</v>
      </c>
      <c r="Y8" s="69">
        <v>30.808643424584169</v>
      </c>
      <c r="Z8" s="69">
        <v>33.126420378029486</v>
      </c>
      <c r="AA8" s="69">
        <v>32.09002067468969</v>
      </c>
      <c r="AB8" s="69">
        <v>36.955755731511687</v>
      </c>
      <c r="AC8" s="69"/>
      <c r="AD8" s="69">
        <f>AB8-Z8</f>
        <v>3.8293353534822003</v>
      </c>
      <c r="AE8" s="69">
        <f>'RD T1'!E94</f>
        <v>19.593348801850986</v>
      </c>
      <c r="AF8" s="69">
        <f>SUM(AD8:AE8)</f>
        <v>23.422684155333187</v>
      </c>
      <c r="AH8" t="str">
        <f>L8</f>
        <v>11 Corporate managers and directors</v>
      </c>
      <c r="AI8" s="69">
        <v>5.2291456360615518</v>
      </c>
      <c r="AJ8" s="69">
        <v>5.6725492574496714</v>
      </c>
      <c r="AK8" s="69">
        <v>6.2759172310895845</v>
      </c>
      <c r="AL8" s="69">
        <v>5.737999156381842</v>
      </c>
      <c r="AM8" s="69">
        <v>6.235172399994517</v>
      </c>
      <c r="AN8" s="69"/>
      <c r="AO8" s="69">
        <f>AM8-AK8</f>
        <v>-4.0744831095067546E-2</v>
      </c>
      <c r="AP8" s="69">
        <f>'RD T1'!E123</f>
        <v>3.2004900806298675</v>
      </c>
      <c r="AQ8" s="69">
        <f>SUM(AO8:AP8)</f>
        <v>3.1597452495348</v>
      </c>
      <c r="AS8" t="str">
        <f>W8</f>
        <v>11 Corporate managers and directors</v>
      </c>
      <c r="AT8" s="69">
        <v>8.1003151385420828</v>
      </c>
      <c r="AU8" s="69">
        <v>8.5226811752512699</v>
      </c>
      <c r="AV8" s="69">
        <v>9.0812188245311489</v>
      </c>
      <c r="AW8" s="69">
        <v>8.1525994748851947</v>
      </c>
      <c r="AX8" s="69">
        <v>8.7613520021978211</v>
      </c>
      <c r="AY8" s="69"/>
      <c r="AZ8" s="69">
        <f>AX8-AV8</f>
        <v>-0.31986682233332786</v>
      </c>
      <c r="BA8" s="69">
        <f>'RD T1'!E152</f>
        <v>4.5384381924062289</v>
      </c>
      <c r="BB8" s="69">
        <f>SUM(AZ8:BA8)</f>
        <v>4.2185713700729011</v>
      </c>
      <c r="BD8" t="str">
        <f>AH8</f>
        <v>11 Corporate managers and directors</v>
      </c>
      <c r="BE8" s="69">
        <v>17.22256430404137</v>
      </c>
      <c r="BF8" s="69">
        <v>21.99239893525078</v>
      </c>
      <c r="BG8" s="69">
        <v>22.391788761949059</v>
      </c>
      <c r="BH8" s="69">
        <v>20.323870202258117</v>
      </c>
      <c r="BI8" s="69">
        <v>21.696603330132064</v>
      </c>
      <c r="BJ8" s="69"/>
      <c r="BK8" s="69">
        <f>BI8-BG8</f>
        <v>-0.69518543181699499</v>
      </c>
      <c r="BL8" s="69">
        <f>'RD T1'!E181</f>
        <v>9.3693719471468544</v>
      </c>
      <c r="BM8" s="69">
        <f>SUM(BK8:BL8)</f>
        <v>8.6741865153298594</v>
      </c>
      <c r="BO8" t="str">
        <f>AS8</f>
        <v>11 Corporate managers and directors</v>
      </c>
      <c r="BP8" s="69">
        <v>15.805719065257364</v>
      </c>
      <c r="BQ8" s="69">
        <v>18.580652217881976</v>
      </c>
      <c r="BR8" s="69">
        <v>17.207626496487606</v>
      </c>
      <c r="BS8" s="69">
        <v>15.619342753995557</v>
      </c>
      <c r="BT8" s="69">
        <v>13.594186622877366</v>
      </c>
      <c r="BU8" s="69"/>
      <c r="BV8" s="69">
        <f>BT8-BR8</f>
        <v>-3.6134398736102398</v>
      </c>
      <c r="BW8" s="69">
        <f>'RD T1'!E210</f>
        <v>7.3378137008283169</v>
      </c>
      <c r="BX8" s="69">
        <f>SUM(BV8:BW8)</f>
        <v>3.7243738272180771</v>
      </c>
      <c r="BZ8" t="str">
        <f>BD8</f>
        <v>11 Corporate managers and directors</v>
      </c>
      <c r="CA8" s="69">
        <v>11.244719028470158</v>
      </c>
      <c r="CB8" s="69">
        <v>12.290585322120013</v>
      </c>
      <c r="CC8" s="69">
        <v>12.66625256206382</v>
      </c>
      <c r="CD8" s="69">
        <v>10.326086722647737</v>
      </c>
      <c r="CE8" s="69">
        <v>7.5275253821177817</v>
      </c>
      <c r="CF8" s="69"/>
      <c r="CG8" s="69">
        <f>CE8-CC8</f>
        <v>-5.1387271799460379</v>
      </c>
      <c r="CH8" s="69">
        <f>'RD T1'!E239</f>
        <v>4.3472143793075508</v>
      </c>
      <c r="CI8" s="69">
        <f>SUM(CG8:CH8)</f>
        <v>-0.79151280063848706</v>
      </c>
      <c r="CK8" t="str">
        <f>BO8</f>
        <v>11 Corporate managers and directors</v>
      </c>
      <c r="CL8" s="69">
        <v>3.2873020544384395</v>
      </c>
      <c r="CM8" s="69">
        <v>3.5961097267619633</v>
      </c>
      <c r="CN8" s="69">
        <v>3.948474844780705</v>
      </c>
      <c r="CO8" s="69">
        <v>2.3917530751138916</v>
      </c>
      <c r="CP8" s="69">
        <v>1.9174504825608925</v>
      </c>
      <c r="CQ8" s="69"/>
      <c r="CR8" s="69">
        <f>CP8-CN8</f>
        <v>-2.0310243622198128</v>
      </c>
      <c r="CS8" s="69">
        <f>'RD T1'!E268</f>
        <v>0.83145199581285867</v>
      </c>
      <c r="CT8" s="69">
        <f>SUM(CR8:CS8)</f>
        <v>-1.199572366406954</v>
      </c>
    </row>
    <row r="9" spans="1:98" x14ac:dyDescent="0.2">
      <c r="A9" s="10" t="str">
        <f>name!D5</f>
        <v>12 Other managers and proprietors</v>
      </c>
      <c r="B9" s="69">
        <v>0.39078869067962752</v>
      </c>
      <c r="C9" s="69">
        <v>0.54258606605104331</v>
      </c>
      <c r="D9" s="69">
        <v>0.48975432715683281</v>
      </c>
      <c r="E9" s="69">
        <v>0.79616587060664823</v>
      </c>
      <c r="F9" s="69">
        <v>1.3887752983550889</v>
      </c>
      <c r="H9" s="69">
        <f t="shared" ref="H9:H32" si="26">F9-D9</f>
        <v>0.89902097119825619</v>
      </c>
      <c r="I9" s="69">
        <f>'RD T1'!E37</f>
        <v>0.57600827421214906</v>
      </c>
      <c r="J9" s="69">
        <f t="shared" ref="J9:J32" si="27">SUM(H9:I9)</f>
        <v>1.4750292454104053</v>
      </c>
      <c r="L9" t="str">
        <f t="shared" ref="L9:L32" si="28">A9</f>
        <v>12 Other managers and proprietors</v>
      </c>
      <c r="M9" s="69">
        <v>3.398696545996696</v>
      </c>
      <c r="N9" s="69">
        <v>4.851781392267978</v>
      </c>
      <c r="O9" s="69">
        <v>4.9038691510575267</v>
      </c>
      <c r="P9" s="69">
        <v>7.7638061962411093</v>
      </c>
      <c r="Q9" s="69">
        <v>13.566946974246486</v>
      </c>
      <c r="S9" s="69">
        <f t="shared" ref="S9:S35" si="29">Q9-O9</f>
        <v>8.66307782318896</v>
      </c>
      <c r="T9" s="69">
        <f>'RD T1'!E66</f>
        <v>5.4396215758778554</v>
      </c>
      <c r="U9" s="69">
        <f t="shared" ref="U9:U32" si="30">SUM(S9:T9)</f>
        <v>14.102699399066815</v>
      </c>
      <c r="W9" t="str">
        <f t="shared" ref="W9:W32" si="31">A9</f>
        <v>12 Other managers and proprietors</v>
      </c>
      <c r="X9" s="69">
        <v>9.0228855836367412</v>
      </c>
      <c r="Y9" s="69">
        <v>9.2307215997343466</v>
      </c>
      <c r="Z9" s="69">
        <v>10.504726577736948</v>
      </c>
      <c r="AA9" s="69">
        <v>13.603715802356449</v>
      </c>
      <c r="AB9" s="69">
        <v>17.359625779297705</v>
      </c>
      <c r="AC9" s="69"/>
      <c r="AD9" s="69">
        <f t="shared" ref="AD9:AD32" si="32">AB9-Z9</f>
        <v>6.854899201560757</v>
      </c>
      <c r="AE9" s="69">
        <f>'RD T1'!E95</f>
        <v>9.7059794617862742</v>
      </c>
      <c r="AF9" s="69">
        <f t="shared" ref="AF9:AF32" si="33">SUM(AD9:AE9)</f>
        <v>16.560878663347033</v>
      </c>
      <c r="AH9" t="str">
        <f t="shared" ref="AH9:AH32" si="34">L9</f>
        <v>12 Other managers and proprietors</v>
      </c>
      <c r="AI9" s="69">
        <v>2.5216957588385971</v>
      </c>
      <c r="AJ9" s="69">
        <v>2.5250809374158418</v>
      </c>
      <c r="AK9" s="69">
        <v>3.0167336841112085</v>
      </c>
      <c r="AL9" s="69">
        <v>3.6453496961483562</v>
      </c>
      <c r="AM9" s="69">
        <v>4.6293362602959283</v>
      </c>
      <c r="AN9" s="69"/>
      <c r="AO9" s="69">
        <f t="shared" ref="AO9:AO32" si="35">AM9-AK9</f>
        <v>1.6126025761847198</v>
      </c>
      <c r="AP9" s="69">
        <f>'RD T1'!E124</f>
        <v>2.5673372526294238</v>
      </c>
      <c r="AQ9" s="69">
        <f t="shared" ref="AQ9:AQ32" si="36">SUM(AO9:AP9)</f>
        <v>4.1799398288141436</v>
      </c>
      <c r="AS9" t="str">
        <f t="shared" ref="AS9:AS32" si="37">W9</f>
        <v>12 Other managers and proprietors</v>
      </c>
      <c r="AT9" s="69">
        <v>2.9825164539130942</v>
      </c>
      <c r="AU9" s="69">
        <v>2.9890827793735384</v>
      </c>
      <c r="AV9" s="69">
        <v>3.3909808026444788</v>
      </c>
      <c r="AW9" s="69">
        <v>4.2387343664775265</v>
      </c>
      <c r="AX9" s="69">
        <v>5.1229196810113686</v>
      </c>
      <c r="AY9" s="69"/>
      <c r="AZ9" s="69">
        <f t="shared" ref="AZ9:AZ32" si="38">AX9-AV9</f>
        <v>1.7319388783668899</v>
      </c>
      <c r="BA9" s="69">
        <f>'RD T1'!E153</f>
        <v>2.7280468180210082</v>
      </c>
      <c r="BB9" s="69">
        <f t="shared" ref="BB9:BB32" si="39">SUM(AZ9:BA9)</f>
        <v>4.4599856963878981</v>
      </c>
      <c r="BD9" t="str">
        <f t="shared" ref="BD9:BD32" si="40">AH9</f>
        <v>12 Other managers and proprietors</v>
      </c>
      <c r="BE9" s="69">
        <v>7.6020287532236148</v>
      </c>
      <c r="BF9" s="69">
        <v>8.1091337769115572</v>
      </c>
      <c r="BG9" s="69">
        <v>8.0363521715870565</v>
      </c>
      <c r="BH9" s="69">
        <v>9.5509298508561074</v>
      </c>
      <c r="BI9" s="69">
        <v>10.255739578577867</v>
      </c>
      <c r="BJ9" s="69"/>
      <c r="BK9" s="69">
        <f t="shared" ref="BK9:BK32" si="41">BI9-BG9</f>
        <v>2.2193874069908102</v>
      </c>
      <c r="BL9" s="69">
        <f>'RD T1'!E182</f>
        <v>4.5572766363378809</v>
      </c>
      <c r="BM9" s="69">
        <f t="shared" ref="BM9:BM32" si="42">SUM(BK9:BL9)</f>
        <v>6.7766640433286911</v>
      </c>
      <c r="BO9" t="str">
        <f t="shared" ref="BO9:BO32" si="43">AS9</f>
        <v>12 Other managers and proprietors</v>
      </c>
      <c r="BP9" s="69">
        <v>8.5679526231450929</v>
      </c>
      <c r="BQ9" s="69">
        <v>9.1974634853938735</v>
      </c>
      <c r="BR9" s="69">
        <v>8.9539540794363184</v>
      </c>
      <c r="BS9" s="69">
        <v>11.31147709313483</v>
      </c>
      <c r="BT9" s="69">
        <v>11.100251214354495</v>
      </c>
      <c r="BU9" s="69"/>
      <c r="BV9" s="69">
        <f t="shared" ref="BV9:BV32" si="44">BT9-BR9</f>
        <v>2.1462971349181768</v>
      </c>
      <c r="BW9" s="69">
        <f>'RD T1'!E211</f>
        <v>6.445742616929615</v>
      </c>
      <c r="BX9" s="69">
        <f t="shared" ref="BX9:BX32" si="45">SUM(BV9:BW9)</f>
        <v>8.5920397518477927</v>
      </c>
      <c r="BZ9" t="str">
        <f t="shared" ref="BZ9:BZ32" si="46">BD9</f>
        <v>12 Other managers and proprietors</v>
      </c>
      <c r="CA9" s="69">
        <v>5.8579642679386179</v>
      </c>
      <c r="CB9" s="69">
        <v>5.9232188436722968</v>
      </c>
      <c r="CC9" s="69">
        <v>5.9743713193042405</v>
      </c>
      <c r="CD9" s="69">
        <v>6.2487963753119473</v>
      </c>
      <c r="CE9" s="69">
        <v>4.6294709624316575</v>
      </c>
      <c r="CF9" s="69"/>
      <c r="CG9" s="69">
        <f t="shared" ref="CG9:CG32" si="47">CE9-CC9</f>
        <v>-1.344900356872583</v>
      </c>
      <c r="CH9" s="69">
        <f>'RD T1'!E240</f>
        <v>2.8133460464298703</v>
      </c>
      <c r="CI9" s="69">
        <f t="shared" ref="CI9:CI32" si="48">SUM(CG9:CH9)</f>
        <v>1.4684456895572873</v>
      </c>
      <c r="CK9" t="str">
        <f t="shared" ref="CK9:CK32" si="49">BO9</f>
        <v>12 Other managers and proprietors</v>
      </c>
      <c r="CL9" s="69">
        <v>2.7769417069914879</v>
      </c>
      <c r="CM9" s="69">
        <v>2.5373763855227307</v>
      </c>
      <c r="CN9" s="69">
        <v>2.5928624536017506</v>
      </c>
      <c r="CO9" s="69">
        <v>2.3615203408791232</v>
      </c>
      <c r="CP9" s="69">
        <v>1.6261731174509857</v>
      </c>
      <c r="CQ9" s="69"/>
      <c r="CR9" s="69">
        <f t="shared" ref="CR9:CR32" si="50">CP9-CN9</f>
        <v>-0.96668933615076491</v>
      </c>
      <c r="CS9" s="69">
        <f>'RD T1'!E269</f>
        <v>0.81872355087647741</v>
      </c>
      <c r="CT9" s="69">
        <f t="shared" ref="CT9:CT32" si="51">SUM(CR9:CS9)</f>
        <v>-0.1479657852742875</v>
      </c>
    </row>
    <row r="10" spans="1:98" x14ac:dyDescent="0.2">
      <c r="A10" s="10" t="str">
        <f>name!D6</f>
        <v>21 Science, research, engineering and technology professionals</v>
      </c>
      <c r="B10" s="69">
        <v>3.7263981135177997</v>
      </c>
      <c r="C10" s="69">
        <v>5.2945345899329919</v>
      </c>
      <c r="D10" s="69">
        <v>4.8238641606750985</v>
      </c>
      <c r="E10" s="69">
        <v>6.1216865226603021</v>
      </c>
      <c r="F10" s="69">
        <v>8.5171215685809791</v>
      </c>
      <c r="G10" s="11"/>
      <c r="H10" s="69">
        <f t="shared" si="26"/>
        <v>3.6932574079058806</v>
      </c>
      <c r="I10" s="69">
        <f>'RD T1'!E38</f>
        <v>2.4461186694208168</v>
      </c>
      <c r="J10" s="69">
        <f t="shared" si="27"/>
        <v>6.1393760773266974</v>
      </c>
      <c r="L10" t="str">
        <f t="shared" si="28"/>
        <v>21 Science, research, engineering and technology professionals</v>
      </c>
      <c r="M10" s="69">
        <v>13.342716987857454</v>
      </c>
      <c r="N10" s="69">
        <v>19.494321176728846</v>
      </c>
      <c r="O10" s="69">
        <v>18.685591329253054</v>
      </c>
      <c r="P10" s="69">
        <v>24.275783903732172</v>
      </c>
      <c r="Q10" s="69">
        <v>34.882997409796388</v>
      </c>
      <c r="R10" s="11"/>
      <c r="S10" s="69">
        <f t="shared" si="29"/>
        <v>16.197406080543335</v>
      </c>
      <c r="T10" s="69">
        <f>'RD T1'!E67</f>
        <v>10.276474147185276</v>
      </c>
      <c r="U10" s="69">
        <f t="shared" si="30"/>
        <v>26.47388022772861</v>
      </c>
      <c r="W10" t="str">
        <f t="shared" si="31"/>
        <v>21 Science, research, engineering and technology professionals</v>
      </c>
      <c r="X10" s="69">
        <v>29.460948716574212</v>
      </c>
      <c r="Y10" s="69">
        <v>30.178385962314845</v>
      </c>
      <c r="Z10" s="69">
        <v>33.623625585199846</v>
      </c>
      <c r="AA10" s="69">
        <v>33.915102439468725</v>
      </c>
      <c r="AB10" s="69">
        <v>35.076253619919271</v>
      </c>
      <c r="AC10" s="69"/>
      <c r="AD10" s="69">
        <f t="shared" si="32"/>
        <v>1.4526280347194245</v>
      </c>
      <c r="AE10" s="69">
        <f>'RD T1'!E96</f>
        <v>13.489684384308202</v>
      </c>
      <c r="AF10" s="69">
        <f t="shared" si="33"/>
        <v>14.942312419027626</v>
      </c>
      <c r="AH10" t="str">
        <f t="shared" si="34"/>
        <v>21 Science, research, engineering and technology professionals</v>
      </c>
      <c r="AI10" s="69">
        <v>3.0703597369599129</v>
      </c>
      <c r="AJ10" s="69">
        <v>2.978746114476901</v>
      </c>
      <c r="AK10" s="69">
        <v>3.4367264789327594</v>
      </c>
      <c r="AL10" s="69">
        <v>3.4340671894374633</v>
      </c>
      <c r="AM10" s="69">
        <v>3.6629063995072766</v>
      </c>
      <c r="AN10" s="69"/>
      <c r="AO10" s="69">
        <f t="shared" si="35"/>
        <v>0.22617992057451719</v>
      </c>
      <c r="AP10" s="69">
        <f>'RD T1'!E125</f>
        <v>1.3311405456866738</v>
      </c>
      <c r="AQ10" s="69">
        <f t="shared" si="36"/>
        <v>1.557320466261191</v>
      </c>
      <c r="AS10" t="str">
        <f t="shared" si="37"/>
        <v>21 Science, research, engineering and technology professionals</v>
      </c>
      <c r="AT10" s="69">
        <v>8.5587503736515664</v>
      </c>
      <c r="AU10" s="69">
        <v>8.5430842705529102</v>
      </c>
      <c r="AV10" s="69">
        <v>9.5033010672841502</v>
      </c>
      <c r="AW10" s="69">
        <v>8.7512131627348975</v>
      </c>
      <c r="AX10" s="69">
        <v>8.5586529375063591</v>
      </c>
      <c r="AY10" s="69"/>
      <c r="AZ10" s="69">
        <f t="shared" si="38"/>
        <v>-0.94464812977779111</v>
      </c>
      <c r="BA10" s="69">
        <f>'RD T1'!E154</f>
        <v>3.1216769690291013</v>
      </c>
      <c r="BB10" s="69">
        <f t="shared" si="39"/>
        <v>2.1770288392513102</v>
      </c>
      <c r="BD10" t="str">
        <f t="shared" si="40"/>
        <v>21 Science, research, engineering and technology professionals</v>
      </c>
      <c r="BE10" s="69">
        <v>10.917659612449222</v>
      </c>
      <c r="BF10" s="69">
        <v>13.304935354078088</v>
      </c>
      <c r="BG10" s="69">
        <v>14.130383987130548</v>
      </c>
      <c r="BH10" s="69">
        <v>13.380266604797304</v>
      </c>
      <c r="BI10" s="69">
        <v>13.288821545122254</v>
      </c>
      <c r="BJ10" s="69"/>
      <c r="BK10" s="69">
        <f t="shared" si="41"/>
        <v>-0.84156244200829455</v>
      </c>
      <c r="BL10" s="69">
        <f>'RD T1'!E183</f>
        <v>4.0492218792454766</v>
      </c>
      <c r="BM10" s="69">
        <f t="shared" si="42"/>
        <v>3.2076594372371821</v>
      </c>
      <c r="BO10" t="str">
        <f t="shared" si="43"/>
        <v>21 Science, research, engineering and technology professionals</v>
      </c>
      <c r="BP10" s="69">
        <v>8.6639311033683963</v>
      </c>
      <c r="BQ10" s="69">
        <v>10.126150038280107</v>
      </c>
      <c r="BR10" s="69">
        <v>10.214271616075047</v>
      </c>
      <c r="BS10" s="69">
        <v>10.123836594376407</v>
      </c>
      <c r="BT10" s="69">
        <v>8.9511113908512101</v>
      </c>
      <c r="BU10" s="69"/>
      <c r="BV10" s="69">
        <f t="shared" si="44"/>
        <v>-1.263160225223837</v>
      </c>
      <c r="BW10" s="69">
        <f>'RD T1'!E212</f>
        <v>3.4035408788735775</v>
      </c>
      <c r="BX10" s="69">
        <f t="shared" si="45"/>
        <v>2.1403806536497405</v>
      </c>
      <c r="BZ10" t="str">
        <f t="shared" si="46"/>
        <v>21 Science, research, engineering and technology professionals</v>
      </c>
      <c r="CA10" s="69">
        <v>5.1632364840924518</v>
      </c>
      <c r="CB10" s="69">
        <v>5.5465500492561137</v>
      </c>
      <c r="CC10" s="69">
        <v>6.0290246297669254</v>
      </c>
      <c r="CD10" s="69">
        <v>5.2647013976478476</v>
      </c>
      <c r="CE10" s="69">
        <v>3.6595747857044785</v>
      </c>
      <c r="CF10" s="69"/>
      <c r="CG10" s="69">
        <f t="shared" si="47"/>
        <v>-2.369449844062447</v>
      </c>
      <c r="CH10" s="69">
        <f>'RD T1'!E241</f>
        <v>1.5011738498820375</v>
      </c>
      <c r="CI10" s="69">
        <f t="shared" si="48"/>
        <v>-0.86827599418040946</v>
      </c>
      <c r="CK10" t="str">
        <f t="shared" si="49"/>
        <v>21 Science, research, engineering and technology professionals</v>
      </c>
      <c r="CL10" s="69">
        <v>1.643657490247826</v>
      </c>
      <c r="CM10" s="69">
        <v>1.8883149598381441</v>
      </c>
      <c r="CN10" s="69">
        <v>2.1999648473604272</v>
      </c>
      <c r="CO10" s="69">
        <v>1.7302596392860112</v>
      </c>
      <c r="CP10" s="69">
        <v>1.3697487073639758</v>
      </c>
      <c r="CQ10" s="69"/>
      <c r="CR10" s="69">
        <f t="shared" si="50"/>
        <v>-0.83021613999645139</v>
      </c>
      <c r="CS10" s="69">
        <f>'RD T1'!E270</f>
        <v>0.51939413569216275</v>
      </c>
      <c r="CT10" s="69">
        <f t="shared" si="51"/>
        <v>-0.31082200430428863</v>
      </c>
    </row>
    <row r="11" spans="1:98" x14ac:dyDescent="0.2">
      <c r="A11" s="10" t="str">
        <f>name!D7</f>
        <v>22 Health professionals</v>
      </c>
      <c r="B11" s="69">
        <v>3.2714759842088665</v>
      </c>
      <c r="C11" s="69">
        <v>5.6322964774233268</v>
      </c>
      <c r="D11" s="69">
        <v>5.4756987300190199</v>
      </c>
      <c r="E11" s="69">
        <v>7.377624994522459</v>
      </c>
      <c r="F11" s="69">
        <v>11.089479013497249</v>
      </c>
      <c r="G11" s="11"/>
      <c r="H11" s="69">
        <f t="shared" si="26"/>
        <v>5.6137802834782287</v>
      </c>
      <c r="I11" s="69">
        <f>'RD T1'!E39</f>
        <v>3.9887028545727077</v>
      </c>
      <c r="J11" s="69">
        <f t="shared" si="27"/>
        <v>9.6024831380509355</v>
      </c>
      <c r="L11" t="str">
        <f t="shared" si="28"/>
        <v>22 Health professionals</v>
      </c>
      <c r="M11" s="69">
        <v>9.8374690242891258</v>
      </c>
      <c r="N11" s="69">
        <v>16.917553651850657</v>
      </c>
      <c r="O11" s="69">
        <v>16.687987298212899</v>
      </c>
      <c r="P11" s="69">
        <v>21.725023225900188</v>
      </c>
      <c r="Q11" s="69">
        <v>31.780067458786988</v>
      </c>
      <c r="R11" s="11"/>
      <c r="S11" s="69">
        <f t="shared" si="29"/>
        <v>15.092080160574088</v>
      </c>
      <c r="T11" s="69">
        <f>'RD T1'!E68</f>
        <v>12.239737543826795</v>
      </c>
      <c r="U11" s="69">
        <f t="shared" si="30"/>
        <v>27.331817704400883</v>
      </c>
      <c r="W11" t="str">
        <f t="shared" si="31"/>
        <v>22 Health professionals</v>
      </c>
      <c r="X11" s="69">
        <v>24.650166567150297</v>
      </c>
      <c r="Y11" s="69">
        <v>29.6771477363197</v>
      </c>
      <c r="Z11" s="69">
        <v>31.442684875957738</v>
      </c>
      <c r="AA11" s="69">
        <v>34.633055893390257</v>
      </c>
      <c r="AB11" s="69">
        <v>36.723796471770072</v>
      </c>
      <c r="AC11" s="69"/>
      <c r="AD11" s="69">
        <f t="shared" si="32"/>
        <v>5.2811115958123338</v>
      </c>
      <c r="AE11" s="69">
        <f>'RD T1'!E97</f>
        <v>20.492555548054476</v>
      </c>
      <c r="AF11" s="69">
        <f t="shared" si="33"/>
        <v>25.77366714386681</v>
      </c>
      <c r="AH11" t="str">
        <f t="shared" si="34"/>
        <v>22 Health professionals</v>
      </c>
      <c r="AI11" s="69">
        <v>12.921292654953826</v>
      </c>
      <c r="AJ11" s="69">
        <v>10.839146908483784</v>
      </c>
      <c r="AK11" s="69">
        <v>10.588196997871915</v>
      </c>
      <c r="AL11" s="69">
        <v>6.4235665601430458</v>
      </c>
      <c r="AM11" s="69">
        <v>2.3924917555715206</v>
      </c>
      <c r="AN11" s="69"/>
      <c r="AO11" s="69">
        <f t="shared" si="35"/>
        <v>-8.1957052423003951</v>
      </c>
      <c r="AP11" s="69">
        <f>'RD T1'!E126</f>
        <v>2.1631858754164388</v>
      </c>
      <c r="AQ11" s="69">
        <f t="shared" si="36"/>
        <v>-6.0325193668839567</v>
      </c>
      <c r="AS11" t="str">
        <f t="shared" si="37"/>
        <v>22 Health professionals</v>
      </c>
      <c r="AT11" s="69">
        <v>1.6222147686300525</v>
      </c>
      <c r="AU11" s="69">
        <v>1.8519343570742732</v>
      </c>
      <c r="AV11" s="69">
        <v>2.104623194626857</v>
      </c>
      <c r="AW11" s="69">
        <v>2.199295180181279</v>
      </c>
      <c r="AX11" s="69">
        <v>2.3546664893971005</v>
      </c>
      <c r="AY11" s="69"/>
      <c r="AZ11" s="69">
        <f t="shared" si="38"/>
        <v>0.25004329477024356</v>
      </c>
      <c r="BA11" s="69">
        <f>'RD T1'!E155</f>
        <v>1.148900729068083</v>
      </c>
      <c r="BB11" s="69">
        <f t="shared" si="39"/>
        <v>1.3989440238383266</v>
      </c>
      <c r="BD11" t="str">
        <f t="shared" si="40"/>
        <v>22 Health professionals</v>
      </c>
      <c r="BE11" s="69">
        <v>6.910436823684214</v>
      </c>
      <c r="BF11" s="69">
        <v>9.8612617951819423</v>
      </c>
      <c r="BG11" s="69">
        <v>8.9627531579236255</v>
      </c>
      <c r="BH11" s="69">
        <v>9.9829960583291264</v>
      </c>
      <c r="BI11" s="69">
        <v>9.5007809269328405</v>
      </c>
      <c r="BJ11" s="69"/>
      <c r="BK11" s="69">
        <f t="shared" si="41"/>
        <v>0.53802776900921501</v>
      </c>
      <c r="BL11" s="69">
        <f>'RD T1'!E184</f>
        <v>5.5003650745177133</v>
      </c>
      <c r="BM11" s="69">
        <f t="shared" si="42"/>
        <v>6.0383928435269283</v>
      </c>
      <c r="BO11" t="str">
        <f t="shared" si="43"/>
        <v>22 Health professionals</v>
      </c>
      <c r="BP11" s="69">
        <v>6.0480401069940095</v>
      </c>
      <c r="BQ11" s="69">
        <v>7.8425953286962695</v>
      </c>
      <c r="BR11" s="69">
        <v>6.4868551405155115</v>
      </c>
      <c r="BS11" s="69">
        <v>7.1035317325651377</v>
      </c>
      <c r="BT11" s="69">
        <v>5.8038293651857229</v>
      </c>
      <c r="BU11" s="69"/>
      <c r="BV11" s="69">
        <f t="shared" si="44"/>
        <v>-0.68302577532978859</v>
      </c>
      <c r="BW11" s="69">
        <f>'RD T1'!E213</f>
        <v>3.4941748272435054</v>
      </c>
      <c r="BX11" s="69">
        <f t="shared" si="45"/>
        <v>2.8111490519137168</v>
      </c>
      <c r="BZ11" t="str">
        <f t="shared" si="46"/>
        <v>22 Health professionals</v>
      </c>
      <c r="CA11" s="69">
        <v>3.2382718023735277</v>
      </c>
      <c r="CB11" s="69">
        <v>4.08813189745287</v>
      </c>
      <c r="CC11" s="69">
        <v>3.1233044538958326</v>
      </c>
      <c r="CD11" s="69">
        <v>2.7726711657394563</v>
      </c>
      <c r="CE11" s="69">
        <v>1.3761758313988481</v>
      </c>
      <c r="CF11" s="69"/>
      <c r="CG11" s="69">
        <f t="shared" si="47"/>
        <v>-1.7471286224969844</v>
      </c>
      <c r="CH11" s="69">
        <f>'RD T1'!E242</f>
        <v>1.0063918186550931</v>
      </c>
      <c r="CI11" s="69">
        <f t="shared" si="48"/>
        <v>-0.74073680384189133</v>
      </c>
      <c r="CK11" t="str">
        <f t="shared" si="49"/>
        <v>22 Health professionals</v>
      </c>
      <c r="CL11" s="69">
        <v>0.63869093528028853</v>
      </c>
      <c r="CM11" s="69">
        <v>0.8044478928671408</v>
      </c>
      <c r="CN11" s="69">
        <v>1.0084857915007737</v>
      </c>
      <c r="CO11" s="69">
        <v>0.93199268290169612</v>
      </c>
      <c r="CP11" s="69">
        <v>1.087532551018942</v>
      </c>
      <c r="CQ11" s="69"/>
      <c r="CR11" s="69">
        <f t="shared" si="50"/>
        <v>7.9046759518168308E-2</v>
      </c>
      <c r="CS11" s="69">
        <f>'RD T1'!E271</f>
        <v>0.4468463900987753</v>
      </c>
      <c r="CT11" s="69">
        <f t="shared" si="51"/>
        <v>0.52589314961694367</v>
      </c>
    </row>
    <row r="12" spans="1:98" x14ac:dyDescent="0.2">
      <c r="A12" s="10" t="str">
        <f>name!D8</f>
        <v>23 Teaching and other educational professionals</v>
      </c>
      <c r="B12" s="69">
        <v>5.4317539284234373</v>
      </c>
      <c r="C12" s="69">
        <v>6.7166274075906527</v>
      </c>
      <c r="D12" s="69">
        <v>6.9374342682723924</v>
      </c>
      <c r="E12" s="69">
        <v>8.3680411411469109</v>
      </c>
      <c r="F12" s="69">
        <v>10.759826717496059</v>
      </c>
      <c r="G12" s="11"/>
      <c r="H12" s="69">
        <f t="shared" si="26"/>
        <v>3.8223924492236669</v>
      </c>
      <c r="I12" s="69">
        <f>'RD T1'!E40</f>
        <v>4.4207487637592449</v>
      </c>
      <c r="J12" s="69">
        <f t="shared" si="27"/>
        <v>8.2431412129829127</v>
      </c>
      <c r="L12" t="str">
        <f t="shared" si="28"/>
        <v>23 Teaching and other educational professionals</v>
      </c>
      <c r="M12" s="69">
        <v>30.108084032284918</v>
      </c>
      <c r="N12" s="69">
        <v>38.861104891354877</v>
      </c>
      <c r="O12" s="69">
        <v>40.537807644688826</v>
      </c>
      <c r="P12" s="69">
        <v>48.341086506203844</v>
      </c>
      <c r="Q12" s="69">
        <v>61.737907712959029</v>
      </c>
      <c r="R12" s="11"/>
      <c r="S12" s="69">
        <f t="shared" si="29"/>
        <v>21.200100068270203</v>
      </c>
      <c r="T12" s="69">
        <f>'RD T1'!E69</f>
        <v>26.331205696693022</v>
      </c>
      <c r="U12" s="69">
        <f t="shared" si="30"/>
        <v>47.531305764963221</v>
      </c>
      <c r="W12" t="str">
        <f t="shared" si="31"/>
        <v>23 Teaching and other educational professionals</v>
      </c>
      <c r="X12" s="69">
        <v>22.71581166194677</v>
      </c>
      <c r="Y12" s="69">
        <v>17.786240276127938</v>
      </c>
      <c r="Z12" s="69">
        <v>19.938357768745686</v>
      </c>
      <c r="AA12" s="69">
        <v>16.880928856619683</v>
      </c>
      <c r="AB12" s="69">
        <v>12.459913217313979</v>
      </c>
      <c r="AC12" s="69"/>
      <c r="AD12" s="69">
        <f t="shared" si="32"/>
        <v>-7.4784445514317071</v>
      </c>
      <c r="AE12" s="69">
        <f>'RD T1'!E98</f>
        <v>8.5536792160236139</v>
      </c>
      <c r="AF12" s="69">
        <f t="shared" si="33"/>
        <v>1.0752346645919069</v>
      </c>
      <c r="AH12" t="str">
        <f t="shared" si="34"/>
        <v>23 Teaching and other educational professionals</v>
      </c>
      <c r="AI12" s="69">
        <v>3.1586098548547654</v>
      </c>
      <c r="AJ12" s="69">
        <v>1.5334535973980705</v>
      </c>
      <c r="AK12" s="69">
        <v>1.5105890574123688</v>
      </c>
      <c r="AL12" s="69">
        <v>0.93755646045142171</v>
      </c>
      <c r="AM12" s="69">
        <v>0.92311078041750039</v>
      </c>
      <c r="AN12" s="69"/>
      <c r="AO12" s="69">
        <f t="shared" si="35"/>
        <v>-0.58747827699486843</v>
      </c>
      <c r="AP12" s="69">
        <f>'RD T1'!E127</f>
        <v>0.29130224867044952</v>
      </c>
      <c r="AQ12" s="69">
        <f t="shared" si="36"/>
        <v>-0.29617602832441892</v>
      </c>
      <c r="AS12" t="str">
        <f t="shared" si="37"/>
        <v>23 Teaching and other educational professionals</v>
      </c>
      <c r="AT12" s="69">
        <v>0.75959165933325579</v>
      </c>
      <c r="AU12" s="69">
        <v>0.64196689797204565</v>
      </c>
      <c r="AV12" s="69">
        <v>0.73602246394959092</v>
      </c>
      <c r="AW12" s="69">
        <v>0.60968835710552793</v>
      </c>
      <c r="AX12" s="69">
        <v>0.51797899175082318</v>
      </c>
      <c r="AY12" s="69"/>
      <c r="AZ12" s="69">
        <f t="shared" si="38"/>
        <v>-0.21804347219876774</v>
      </c>
      <c r="BA12" s="69">
        <f>'RD T1'!E156</f>
        <v>0.2911478411456222</v>
      </c>
      <c r="BB12" s="69">
        <f t="shared" si="39"/>
        <v>7.3104368946854459E-2</v>
      </c>
      <c r="BD12" t="str">
        <f t="shared" si="40"/>
        <v>23 Teaching and other educational professionals</v>
      </c>
      <c r="BE12" s="69">
        <v>2.8204340016979428</v>
      </c>
      <c r="BF12" s="69">
        <v>2.9187762278169052</v>
      </c>
      <c r="BG12" s="69">
        <v>3.1763391956154732</v>
      </c>
      <c r="BH12" s="69">
        <v>3.2076816725040929</v>
      </c>
      <c r="BI12" s="69">
        <v>3.2882849848694984</v>
      </c>
      <c r="BJ12" s="69"/>
      <c r="BK12" s="69">
        <f t="shared" si="41"/>
        <v>0.11194578925402521</v>
      </c>
      <c r="BL12" s="69">
        <f>'RD T1'!E185</f>
        <v>1.4286317357398108</v>
      </c>
      <c r="BM12" s="69">
        <f t="shared" si="42"/>
        <v>1.540577524993836</v>
      </c>
      <c r="BO12" t="str">
        <f t="shared" si="43"/>
        <v>23 Teaching and other educational professionals</v>
      </c>
      <c r="BP12" s="69">
        <v>2.7147370868693765</v>
      </c>
      <c r="BQ12" s="69">
        <v>2.7300182776772162</v>
      </c>
      <c r="BR12" s="69">
        <v>2.4778329760158933</v>
      </c>
      <c r="BS12" s="69">
        <v>2.479018611865087</v>
      </c>
      <c r="BT12" s="69">
        <v>1.9836809336343433</v>
      </c>
      <c r="BU12" s="69"/>
      <c r="BV12" s="69">
        <f t="shared" si="44"/>
        <v>-0.49415204238154997</v>
      </c>
      <c r="BW12" s="69">
        <f>'RD T1'!E214</f>
        <v>1.2014905093279189</v>
      </c>
      <c r="BX12" s="69">
        <f t="shared" si="45"/>
        <v>0.70733846694636893</v>
      </c>
      <c r="BZ12" t="str">
        <f t="shared" si="46"/>
        <v>23 Teaching and other educational professionals</v>
      </c>
      <c r="CA12" s="69">
        <v>1.7627109651393382</v>
      </c>
      <c r="CB12" s="69">
        <v>1.7009866072403992</v>
      </c>
      <c r="CC12" s="69">
        <v>1.7219527436276563</v>
      </c>
      <c r="CD12" s="69">
        <v>1.4950381451546746</v>
      </c>
      <c r="CE12" s="69">
        <v>0.89880134859416905</v>
      </c>
      <c r="CF12" s="69"/>
      <c r="CG12" s="69">
        <f t="shared" si="47"/>
        <v>-0.82315139503348722</v>
      </c>
      <c r="CH12" s="69">
        <f>'RD T1'!E243</f>
        <v>0.62190162785994318</v>
      </c>
      <c r="CI12" s="69">
        <f t="shared" si="48"/>
        <v>-0.20124976717354404</v>
      </c>
      <c r="CK12" t="str">
        <f t="shared" si="49"/>
        <v>23 Teaching and other educational professionals</v>
      </c>
      <c r="CL12" s="69">
        <v>0.48311188624551327</v>
      </c>
      <c r="CM12" s="69">
        <v>0.50459097118735086</v>
      </c>
      <c r="CN12" s="69">
        <v>0.69559401134302556</v>
      </c>
      <c r="CO12" s="69">
        <v>0.54261080107706949</v>
      </c>
      <c r="CP12" s="69">
        <v>0.39788254329927158</v>
      </c>
      <c r="CQ12" s="69"/>
      <c r="CR12" s="69">
        <f t="shared" si="50"/>
        <v>-0.29771146804375398</v>
      </c>
      <c r="CS12" s="69">
        <f>'RD T1'!E272</f>
        <v>0.22727187727802892</v>
      </c>
      <c r="CT12" s="69">
        <f t="shared" si="51"/>
        <v>-7.0439590765725063E-2</v>
      </c>
    </row>
    <row r="13" spans="1:98" x14ac:dyDescent="0.2">
      <c r="A13" s="10" t="str">
        <f>name!D9</f>
        <v>24 Business, media and public service professionals</v>
      </c>
      <c r="B13" s="69">
        <v>1.2348845067314567</v>
      </c>
      <c r="C13" s="69">
        <v>1.8412222240845937</v>
      </c>
      <c r="D13" s="69">
        <v>1.8736611635021294</v>
      </c>
      <c r="E13" s="69">
        <v>2.6467554655026486</v>
      </c>
      <c r="F13" s="69">
        <v>4.0893652123825435</v>
      </c>
      <c r="G13" s="11"/>
      <c r="H13" s="69">
        <f t="shared" si="26"/>
        <v>2.2157040488804141</v>
      </c>
      <c r="I13" s="69">
        <f>'RD T1'!E41</f>
        <v>1.4259006311372175</v>
      </c>
      <c r="J13" s="69">
        <f t="shared" si="27"/>
        <v>3.6416046800176316</v>
      </c>
      <c r="L13" t="str">
        <f t="shared" si="28"/>
        <v>24 Business, media and public service professionals</v>
      </c>
      <c r="M13" s="69">
        <v>14.92841029733089</v>
      </c>
      <c r="N13" s="69">
        <v>23.113347129349563</v>
      </c>
      <c r="O13" s="69">
        <v>23.143587233474229</v>
      </c>
      <c r="P13" s="69">
        <v>30.1555851513417</v>
      </c>
      <c r="Q13" s="69">
        <v>42.438703269006837</v>
      </c>
      <c r="R13" s="11"/>
      <c r="S13" s="69">
        <f t="shared" si="29"/>
        <v>19.295116035532608</v>
      </c>
      <c r="T13" s="69">
        <f>'RD T1'!E70</f>
        <v>15.800197319599116</v>
      </c>
      <c r="U13" s="69">
        <f t="shared" si="30"/>
        <v>35.095313355131722</v>
      </c>
      <c r="W13" t="str">
        <f t="shared" si="31"/>
        <v>24 Business, media and public service professionals</v>
      </c>
      <c r="X13" s="69">
        <v>31.774926078919194</v>
      </c>
      <c r="Y13" s="69">
        <v>33.916569103810573</v>
      </c>
      <c r="Z13" s="69">
        <v>39.874606140524143</v>
      </c>
      <c r="AA13" s="69">
        <v>43.322002143907476</v>
      </c>
      <c r="AB13" s="69">
        <v>46.829845044040034</v>
      </c>
      <c r="AC13" s="69"/>
      <c r="AD13" s="69">
        <f t="shared" si="32"/>
        <v>6.955238903515891</v>
      </c>
      <c r="AE13" s="69">
        <f>'RD T1'!E99</f>
        <v>23.076105039998481</v>
      </c>
      <c r="AF13" s="69">
        <f t="shared" si="33"/>
        <v>30.031343943514372</v>
      </c>
      <c r="AH13" t="str">
        <f t="shared" si="34"/>
        <v>24 Business, media and public service professionals</v>
      </c>
      <c r="AI13" s="69">
        <v>3.421145484288441</v>
      </c>
      <c r="AJ13" s="69">
        <v>3.2500730339551995</v>
      </c>
      <c r="AK13" s="69">
        <v>3.8943407245230737</v>
      </c>
      <c r="AL13" s="69">
        <v>3.7970904533022485</v>
      </c>
      <c r="AM13" s="69">
        <v>3.9770656088378247</v>
      </c>
      <c r="AN13" s="69"/>
      <c r="AO13" s="69">
        <f t="shared" si="35"/>
        <v>8.2724884314751002E-2</v>
      </c>
      <c r="AP13" s="69">
        <f>'RD T1'!E128</f>
        <v>1.4890892821941217</v>
      </c>
      <c r="AQ13" s="69">
        <f t="shared" si="36"/>
        <v>1.5718141665088727</v>
      </c>
      <c r="AS13" t="str">
        <f t="shared" si="37"/>
        <v>24 Business, media and public service professionals</v>
      </c>
      <c r="AT13" s="69">
        <v>5.219672637448463</v>
      </c>
      <c r="AU13" s="69">
        <v>5.294824244930612</v>
      </c>
      <c r="AV13" s="69">
        <v>6.2730654999306008</v>
      </c>
      <c r="AW13" s="69">
        <v>6.8122001055180377</v>
      </c>
      <c r="AX13" s="69">
        <v>7.531086321035283</v>
      </c>
      <c r="AY13" s="69"/>
      <c r="AZ13" s="69">
        <f t="shared" si="38"/>
        <v>1.2580208211046822</v>
      </c>
      <c r="BA13" s="69">
        <f>'RD T1'!E157</f>
        <v>3.4145425436166597</v>
      </c>
      <c r="BB13" s="69">
        <f t="shared" si="39"/>
        <v>4.6725633647213414</v>
      </c>
      <c r="BD13" t="str">
        <f t="shared" si="40"/>
        <v>24 Business, media and public service professionals</v>
      </c>
      <c r="BE13" s="69">
        <v>10.941288963750402</v>
      </c>
      <c r="BF13" s="69">
        <v>13.93310585060517</v>
      </c>
      <c r="BG13" s="69">
        <v>15.32089088991413</v>
      </c>
      <c r="BH13" s="69">
        <v>17.006771109918031</v>
      </c>
      <c r="BI13" s="69">
        <v>18.313058296282001</v>
      </c>
      <c r="BJ13" s="69"/>
      <c r="BK13" s="69">
        <f t="shared" si="41"/>
        <v>2.9921674063678712</v>
      </c>
      <c r="BL13" s="69">
        <f>'RD T1'!E186</f>
        <v>7.327549341895164</v>
      </c>
      <c r="BM13" s="69">
        <f t="shared" si="42"/>
        <v>10.319716748263035</v>
      </c>
      <c r="BO13" t="str">
        <f t="shared" si="43"/>
        <v>24 Business, media and public service professionals</v>
      </c>
      <c r="BP13" s="69">
        <v>8.7670201857901748</v>
      </c>
      <c r="BQ13" s="69">
        <v>10.033056716303074</v>
      </c>
      <c r="BR13" s="69">
        <v>9.7663165670176557</v>
      </c>
      <c r="BS13" s="69">
        <v>10.200161254390608</v>
      </c>
      <c r="BT13" s="69">
        <v>8.8737930232828237</v>
      </c>
      <c r="BU13" s="69"/>
      <c r="BV13" s="69">
        <f t="shared" si="44"/>
        <v>-0.892523543734832</v>
      </c>
      <c r="BW13" s="69">
        <f>'RD T1'!E215</f>
        <v>4.23664853965494</v>
      </c>
      <c r="BX13" s="69">
        <f t="shared" si="45"/>
        <v>3.344124995920108</v>
      </c>
      <c r="BZ13" t="str">
        <f t="shared" si="46"/>
        <v>24 Business, media and public service professionals</v>
      </c>
      <c r="CA13" s="69">
        <v>5.2488944542969431</v>
      </c>
      <c r="CB13" s="69">
        <v>5.7789123054054938</v>
      </c>
      <c r="CC13" s="69">
        <v>6.0185342064440333</v>
      </c>
      <c r="CD13" s="69">
        <v>5.4705226078077498</v>
      </c>
      <c r="CE13" s="69">
        <v>3.5377209648290853</v>
      </c>
      <c r="CF13" s="69"/>
      <c r="CG13" s="69">
        <f t="shared" si="47"/>
        <v>-2.480813241614948</v>
      </c>
      <c r="CH13" s="69">
        <f>'RD T1'!E244</f>
        <v>1.9306223301627699</v>
      </c>
      <c r="CI13" s="69">
        <f t="shared" si="48"/>
        <v>-0.55019091145217813</v>
      </c>
      <c r="CK13" t="str">
        <f t="shared" si="49"/>
        <v>24 Business, media and public service professionals</v>
      </c>
      <c r="CL13" s="69">
        <v>1.7655148483771623</v>
      </c>
      <c r="CM13" s="69">
        <v>1.9828348283860981</v>
      </c>
      <c r="CN13" s="69">
        <v>2.3990436494078882</v>
      </c>
      <c r="CO13" s="69">
        <v>1.8296876369360193</v>
      </c>
      <c r="CP13" s="69">
        <v>1.3839579936919191</v>
      </c>
      <c r="CQ13" s="69"/>
      <c r="CR13" s="69">
        <f t="shared" si="50"/>
        <v>-1.0150856557159691</v>
      </c>
      <c r="CS13" s="69">
        <f>'RD T1'!E273</f>
        <v>0.63818635682161773</v>
      </c>
      <c r="CT13" s="69">
        <f t="shared" si="51"/>
        <v>-0.37689929889435136</v>
      </c>
    </row>
    <row r="14" spans="1:98" x14ac:dyDescent="0.2">
      <c r="A14" s="10" t="str">
        <f>name!D10</f>
        <v>31 Science, engineering and technology associate professionals</v>
      </c>
      <c r="B14" s="69">
        <v>0.4097143539499436</v>
      </c>
      <c r="C14" s="69">
        <v>0.60169100870664161</v>
      </c>
      <c r="D14" s="69">
        <v>0.57856940094544884</v>
      </c>
      <c r="E14" s="69">
        <v>0.69137773961857529</v>
      </c>
      <c r="F14" s="69">
        <v>1.1193507547423736</v>
      </c>
      <c r="G14" s="11"/>
      <c r="H14" s="69">
        <f t="shared" si="26"/>
        <v>0.54078135379692471</v>
      </c>
      <c r="I14" s="69">
        <f>'RD T1'!E42</f>
        <v>0.35832347363120221</v>
      </c>
      <c r="J14" s="69">
        <f t="shared" si="27"/>
        <v>0.89910482742812692</v>
      </c>
      <c r="L14" t="str">
        <f t="shared" si="28"/>
        <v>31 Science, engineering and technology associate professionals</v>
      </c>
      <c r="M14" s="69">
        <v>2.5254849707358966</v>
      </c>
      <c r="N14" s="69">
        <v>3.7476175561492058</v>
      </c>
      <c r="O14" s="69">
        <v>3.6008224893086407</v>
      </c>
      <c r="P14" s="69">
        <v>3.8532762456485941</v>
      </c>
      <c r="Q14" s="69">
        <v>5.3952623132086002</v>
      </c>
      <c r="R14" s="11"/>
      <c r="S14" s="69">
        <f t="shared" si="29"/>
        <v>1.7944398238999595</v>
      </c>
      <c r="T14" s="69">
        <f>'RD T1'!E71</f>
        <v>1.7756579297706045</v>
      </c>
      <c r="U14" s="69">
        <f t="shared" si="30"/>
        <v>3.5700977536705638</v>
      </c>
      <c r="W14" t="str">
        <f t="shared" si="31"/>
        <v>31 Science, engineering and technology associate professionals</v>
      </c>
      <c r="X14" s="69">
        <v>6.9681218964976273</v>
      </c>
      <c r="Y14" s="69">
        <v>7.5094762068197962</v>
      </c>
      <c r="Z14" s="69">
        <v>8.3807422250438375</v>
      </c>
      <c r="AA14" s="69">
        <v>7.6180342741191982</v>
      </c>
      <c r="AB14" s="69">
        <v>8.373471332470185</v>
      </c>
      <c r="AC14" s="69"/>
      <c r="AD14" s="69">
        <f t="shared" si="32"/>
        <v>-7.2708925736524321E-3</v>
      </c>
      <c r="AE14" s="69">
        <f>'RD T1'!E100</f>
        <v>3.4994426405616252</v>
      </c>
      <c r="AF14" s="69">
        <f t="shared" si="33"/>
        <v>3.4921717479879728</v>
      </c>
      <c r="AH14" t="str">
        <f t="shared" si="34"/>
        <v>31 Science, engineering and technology associate professionals</v>
      </c>
      <c r="AI14" s="69">
        <v>1.1938066892152801</v>
      </c>
      <c r="AJ14" s="69">
        <v>1.3590989226211252</v>
      </c>
      <c r="AK14" s="69">
        <v>1.6147151552782648</v>
      </c>
      <c r="AL14" s="69">
        <v>1.6050832911366713</v>
      </c>
      <c r="AM14" s="69">
        <v>2.0920309562636445</v>
      </c>
      <c r="AN14" s="69"/>
      <c r="AO14" s="69">
        <f t="shared" si="35"/>
        <v>0.47731580098537973</v>
      </c>
      <c r="AP14" s="69">
        <f>'RD T1'!E129</f>
        <v>0.80988884280445761</v>
      </c>
      <c r="AQ14" s="69">
        <f t="shared" si="36"/>
        <v>1.2872046437898375</v>
      </c>
      <c r="AS14" t="str">
        <f t="shared" si="37"/>
        <v>31 Science, engineering and technology associate professionals</v>
      </c>
      <c r="AT14" s="69">
        <v>3.2421525988545574</v>
      </c>
      <c r="AU14" s="69">
        <v>3.1800427833050566</v>
      </c>
      <c r="AV14" s="69">
        <v>3.4646500070221151</v>
      </c>
      <c r="AW14" s="69">
        <v>2.8488848368295097</v>
      </c>
      <c r="AX14" s="69">
        <v>2.795323881085598</v>
      </c>
      <c r="AY14" s="69"/>
      <c r="AZ14" s="69">
        <f t="shared" si="38"/>
        <v>-0.66932612593651708</v>
      </c>
      <c r="BA14" s="69">
        <f>'RD T1'!E158</f>
        <v>1.082562133578501</v>
      </c>
      <c r="BB14" s="69">
        <f t="shared" si="39"/>
        <v>0.41323600764198387</v>
      </c>
      <c r="BD14" t="str">
        <f t="shared" si="40"/>
        <v>31 Science, engineering and technology associate professionals</v>
      </c>
      <c r="BE14" s="69">
        <v>4.9468782576335828</v>
      </c>
      <c r="BF14" s="69">
        <v>5.4399195578556867</v>
      </c>
      <c r="BG14" s="69">
        <v>5.9156192828274294</v>
      </c>
      <c r="BH14" s="69">
        <v>4.6479996923844711</v>
      </c>
      <c r="BI14" s="69">
        <v>3.9413193582748005</v>
      </c>
      <c r="BJ14" s="69"/>
      <c r="BK14" s="69">
        <f t="shared" si="41"/>
        <v>-1.9742999245526289</v>
      </c>
      <c r="BL14" s="69">
        <f>'RD T1'!E187</f>
        <v>1.5481991904612042</v>
      </c>
      <c r="BM14" s="69">
        <f t="shared" si="42"/>
        <v>-0.42610073409142468</v>
      </c>
      <c r="BO14" t="str">
        <f t="shared" si="43"/>
        <v>31 Science, engineering and technology associate professionals</v>
      </c>
      <c r="BP14" s="69">
        <v>3.9166302976976546</v>
      </c>
      <c r="BQ14" s="69">
        <v>4.6802857046720039</v>
      </c>
      <c r="BR14" s="69">
        <v>4.7954885406455343</v>
      </c>
      <c r="BS14" s="69">
        <v>4.1473525582018658</v>
      </c>
      <c r="BT14" s="69">
        <v>3.8710353928360504</v>
      </c>
      <c r="BU14" s="69"/>
      <c r="BV14" s="69">
        <f t="shared" si="44"/>
        <v>-0.92445314780948395</v>
      </c>
      <c r="BW14" s="69">
        <f>'RD T1'!E216</f>
        <v>1.5785727409845245</v>
      </c>
      <c r="BX14" s="69">
        <f t="shared" si="45"/>
        <v>0.65411959317504054</v>
      </c>
      <c r="BZ14" t="str">
        <f t="shared" si="46"/>
        <v>31 Science, engineering and technology associate professionals</v>
      </c>
      <c r="CA14" s="69">
        <v>3.0031351317140014</v>
      </c>
      <c r="CB14" s="69">
        <v>3.3841561661984785</v>
      </c>
      <c r="CC14" s="69">
        <v>3.8801282656856109</v>
      </c>
      <c r="CD14" s="69">
        <v>2.8547171616499241</v>
      </c>
      <c r="CE14" s="69">
        <v>2.1464302769402712</v>
      </c>
      <c r="CF14" s="69"/>
      <c r="CG14" s="69">
        <f t="shared" si="47"/>
        <v>-1.7336979887453396</v>
      </c>
      <c r="CH14" s="69">
        <f>'RD T1'!E245</f>
        <v>0.97563648878185183</v>
      </c>
      <c r="CI14" s="69">
        <f t="shared" si="48"/>
        <v>-0.75806149996348782</v>
      </c>
      <c r="CK14" t="str">
        <f t="shared" si="49"/>
        <v>31 Science, engineering and technology associate professionals</v>
      </c>
      <c r="CL14" s="69">
        <v>0.79637914110897634</v>
      </c>
      <c r="CM14" s="69">
        <v>0.96310496893078767</v>
      </c>
      <c r="CN14" s="69">
        <v>1.2791091487515465</v>
      </c>
      <c r="CO14" s="69">
        <v>1.0053799393983107</v>
      </c>
      <c r="CP14" s="69">
        <v>1.1667363632073944</v>
      </c>
      <c r="CQ14" s="69"/>
      <c r="CR14" s="69">
        <f t="shared" si="50"/>
        <v>-0.11237278554415209</v>
      </c>
      <c r="CS14" s="69">
        <f>'RD T1'!E274</f>
        <v>0.42200781372298035</v>
      </c>
      <c r="CT14" s="69">
        <f t="shared" si="51"/>
        <v>0.30963502817882826</v>
      </c>
    </row>
    <row r="15" spans="1:98" x14ac:dyDescent="0.2">
      <c r="A15" s="10" t="str">
        <f>name!D11</f>
        <v>32 Health and social care associate professionals</v>
      </c>
      <c r="B15" s="69">
        <v>9.3443276344590806E-2</v>
      </c>
      <c r="C15" s="69">
        <v>0.14560558839167626</v>
      </c>
      <c r="D15" s="69">
        <v>0.13087090268231724</v>
      </c>
      <c r="E15" s="69">
        <v>0.18671206640139032</v>
      </c>
      <c r="F15" s="69">
        <v>0.36277255096737815</v>
      </c>
      <c r="G15" s="11"/>
      <c r="H15" s="69">
        <f t="shared" si="26"/>
        <v>0.23190164828506091</v>
      </c>
      <c r="I15" s="69">
        <f>'RD T1'!E43</f>
        <v>0.13201841435398634</v>
      </c>
      <c r="J15" s="69">
        <f t="shared" si="27"/>
        <v>0.36392006263904725</v>
      </c>
      <c r="L15" t="str">
        <f t="shared" si="28"/>
        <v>32 Health and social care associate professionals</v>
      </c>
      <c r="M15" s="69">
        <v>2.3521787835552748</v>
      </c>
      <c r="N15" s="69">
        <v>4.0199890650859214</v>
      </c>
      <c r="O15" s="69">
        <v>4.1127235840950069</v>
      </c>
      <c r="P15" s="69">
        <v>5.3891773637795817</v>
      </c>
      <c r="Q15" s="69">
        <v>9.4699036520834579</v>
      </c>
      <c r="R15" s="11"/>
      <c r="S15" s="69">
        <f t="shared" si="29"/>
        <v>5.3571800679884509</v>
      </c>
      <c r="T15" s="69">
        <f>'RD T1'!E72</f>
        <v>3.5478722978304114</v>
      </c>
      <c r="U15" s="69">
        <f t="shared" si="30"/>
        <v>8.9050523658188627</v>
      </c>
      <c r="W15" t="str">
        <f t="shared" si="31"/>
        <v>32 Health and social care associate professionals</v>
      </c>
      <c r="X15" s="69">
        <v>8.3059635798193572</v>
      </c>
      <c r="Y15" s="69">
        <v>10.114913773118248</v>
      </c>
      <c r="Z15" s="69">
        <v>11.2602279894208</v>
      </c>
      <c r="AA15" s="69">
        <v>12.41999365779734</v>
      </c>
      <c r="AB15" s="69">
        <v>14.842399128245809</v>
      </c>
      <c r="AC15" s="69"/>
      <c r="AD15" s="69">
        <f t="shared" si="32"/>
        <v>3.582171138825009</v>
      </c>
      <c r="AE15" s="69">
        <f>'RD T1'!E101</f>
        <v>8.4639622078969516</v>
      </c>
      <c r="AF15" s="69">
        <f t="shared" si="33"/>
        <v>12.046133346721961</v>
      </c>
      <c r="AH15" t="str">
        <f t="shared" si="34"/>
        <v>32 Health and social care associate professionals</v>
      </c>
      <c r="AI15" s="69">
        <v>5.9689862009231884</v>
      </c>
      <c r="AJ15" s="69">
        <v>5.5299264868955413</v>
      </c>
      <c r="AK15" s="69">
        <v>5.8530110691208526</v>
      </c>
      <c r="AL15" s="69">
        <v>4.4352220632211612</v>
      </c>
      <c r="AM15" s="69">
        <v>2.7678339900407107</v>
      </c>
      <c r="AN15" s="69"/>
      <c r="AO15" s="69">
        <f t="shared" si="35"/>
        <v>-3.0851770790801418</v>
      </c>
      <c r="AP15" s="69">
        <f>'RD T1'!E130</f>
        <v>1.7910665211366186</v>
      </c>
      <c r="AQ15" s="69">
        <f t="shared" si="36"/>
        <v>-1.2941105579435233</v>
      </c>
      <c r="AS15" t="str">
        <f t="shared" si="37"/>
        <v>32 Health and social care associate professionals</v>
      </c>
      <c r="AT15" s="69">
        <v>1.2494397287859604</v>
      </c>
      <c r="AU15" s="69">
        <v>1.3809328054716781</v>
      </c>
      <c r="AV15" s="69">
        <v>1.6194295952599462</v>
      </c>
      <c r="AW15" s="69">
        <v>1.537853967248751</v>
      </c>
      <c r="AX15" s="69">
        <v>1.6931671377385478</v>
      </c>
      <c r="AY15" s="69"/>
      <c r="AZ15" s="69">
        <f t="shared" si="38"/>
        <v>7.3737542478601537E-2</v>
      </c>
      <c r="BA15" s="69">
        <f>'RD T1'!E159</f>
        <v>0.91137162100271596</v>
      </c>
      <c r="BB15" s="69">
        <f t="shared" si="39"/>
        <v>0.9851091634813175</v>
      </c>
      <c r="BD15" t="str">
        <f t="shared" si="40"/>
        <v>32 Health and social care associate professionals</v>
      </c>
      <c r="BE15" s="69">
        <v>4.9372449225813355</v>
      </c>
      <c r="BF15" s="69">
        <v>6.859983412202963</v>
      </c>
      <c r="BG15" s="69">
        <v>6.5053557006631255</v>
      </c>
      <c r="BH15" s="69">
        <v>6.7900567859423422</v>
      </c>
      <c r="BI15" s="69">
        <v>7.0196886739154927</v>
      </c>
      <c r="BJ15" s="69"/>
      <c r="BK15" s="69">
        <f t="shared" si="41"/>
        <v>0.51433297325236715</v>
      </c>
      <c r="BL15" s="69">
        <f>'RD T1'!E188</f>
        <v>3.911303857403829</v>
      </c>
      <c r="BM15" s="69">
        <f t="shared" si="42"/>
        <v>4.4256368306561962</v>
      </c>
      <c r="BO15" t="str">
        <f t="shared" si="43"/>
        <v>32 Health and social care associate professionals</v>
      </c>
      <c r="BP15" s="69">
        <v>4.4458813364702365</v>
      </c>
      <c r="BQ15" s="69">
        <v>5.535698096410929</v>
      </c>
      <c r="BR15" s="69">
        <v>4.5798595662320096</v>
      </c>
      <c r="BS15" s="69">
        <v>4.595166374213445</v>
      </c>
      <c r="BT15" s="69">
        <v>3.6539884347741154</v>
      </c>
      <c r="BU15" s="69"/>
      <c r="BV15" s="69">
        <f t="shared" si="44"/>
        <v>-0.92587113145789424</v>
      </c>
      <c r="BW15" s="69">
        <f>'RD T1'!E217</f>
        <v>2.3462391491147452</v>
      </c>
      <c r="BX15" s="69">
        <f t="shared" si="45"/>
        <v>1.4203680176568509</v>
      </c>
      <c r="BZ15" t="str">
        <f t="shared" si="46"/>
        <v>32 Health and social care associate professionals</v>
      </c>
      <c r="CA15" s="69">
        <v>1.7598610861709885</v>
      </c>
      <c r="CB15" s="69">
        <v>1.8201176897503308</v>
      </c>
      <c r="CC15" s="69">
        <v>1.5043518994740599</v>
      </c>
      <c r="CD15" s="69">
        <v>1.1824125501275027</v>
      </c>
      <c r="CE15" s="69">
        <v>0.65672079064464517</v>
      </c>
      <c r="CF15" s="69"/>
      <c r="CG15" s="69">
        <f t="shared" si="47"/>
        <v>-0.84763110882941473</v>
      </c>
      <c r="CH15" s="69">
        <f>'RD T1'!E246</f>
        <v>0.45451680599267796</v>
      </c>
      <c r="CI15" s="69">
        <f t="shared" si="48"/>
        <v>-0.39311430283673676</v>
      </c>
      <c r="CK15" t="str">
        <f t="shared" si="49"/>
        <v>32 Health and social care associate professionals</v>
      </c>
      <c r="CL15" s="69">
        <v>0.31919330449175237</v>
      </c>
      <c r="CM15" s="69">
        <v>0.3589719981550617</v>
      </c>
      <c r="CN15" s="69">
        <v>0.42196810742925028</v>
      </c>
      <c r="CO15" s="69">
        <v>0.31882307723076081</v>
      </c>
      <c r="CP15" s="69">
        <v>0.30358544357887562</v>
      </c>
      <c r="CQ15" s="69"/>
      <c r="CR15" s="69">
        <f t="shared" si="50"/>
        <v>-0.11838266385037466</v>
      </c>
      <c r="CS15" s="69">
        <f>'RD T1'!E275</f>
        <v>0.13505208288609663</v>
      </c>
      <c r="CT15" s="69">
        <f t="shared" si="51"/>
        <v>1.6669419035721972E-2</v>
      </c>
    </row>
    <row r="16" spans="1:98" x14ac:dyDescent="0.2">
      <c r="A16" s="10" t="str">
        <f>name!D12</f>
        <v>33 Protective service occupations</v>
      </c>
      <c r="B16" s="69">
        <v>5.6726552513375619E-2</v>
      </c>
      <c r="C16" s="69">
        <v>8.4195874482121305E-2</v>
      </c>
      <c r="D16" s="69">
        <v>7.6081664793163417E-2</v>
      </c>
      <c r="E16" s="69">
        <v>0.12276931734020631</v>
      </c>
      <c r="F16" s="69">
        <v>0.22068403259231764</v>
      </c>
      <c r="G16" s="11"/>
      <c r="H16" s="69">
        <f t="shared" si="26"/>
        <v>0.14460236779915422</v>
      </c>
      <c r="I16" s="69">
        <f>'RD T1'!E44</f>
        <v>5.4882510242060749E-2</v>
      </c>
      <c r="J16" s="69">
        <f t="shared" si="27"/>
        <v>0.19948487804121498</v>
      </c>
      <c r="L16" t="str">
        <f t="shared" si="28"/>
        <v>33 Protective service occupations</v>
      </c>
      <c r="M16" s="69">
        <v>0.77411084625036397</v>
      </c>
      <c r="N16" s="69">
        <v>1.0733018621541668</v>
      </c>
      <c r="O16" s="69">
        <v>0.99259518845243</v>
      </c>
      <c r="P16" s="69">
        <v>1.5272586073475691</v>
      </c>
      <c r="Q16" s="69">
        <v>2.6540967724424851</v>
      </c>
      <c r="R16" s="11"/>
      <c r="S16" s="69">
        <f t="shared" si="29"/>
        <v>1.6615015839900551</v>
      </c>
      <c r="T16" s="69">
        <f>'RD T1'!E73</f>
        <v>0.58814051223193287</v>
      </c>
      <c r="U16" s="69">
        <f t="shared" si="30"/>
        <v>2.2496420962219879</v>
      </c>
      <c r="W16" t="str">
        <f t="shared" si="31"/>
        <v>33 Protective service occupations</v>
      </c>
      <c r="X16" s="69">
        <v>3.6737410085347104</v>
      </c>
      <c r="Y16" s="69">
        <v>3.8099879550502611</v>
      </c>
      <c r="Z16" s="69">
        <v>4.5145809222534092</v>
      </c>
      <c r="AA16" s="69">
        <v>5.8612190643749855</v>
      </c>
      <c r="AB16" s="69">
        <v>8.6080486644913172</v>
      </c>
      <c r="AC16" s="69"/>
      <c r="AD16" s="69">
        <f t="shared" si="32"/>
        <v>4.093467742237908</v>
      </c>
      <c r="AE16" s="69">
        <f>'RD T1'!E102</f>
        <v>2.8403964102654191</v>
      </c>
      <c r="AF16" s="69">
        <f t="shared" si="33"/>
        <v>6.9338641525033271</v>
      </c>
      <c r="AH16" t="str">
        <f t="shared" si="34"/>
        <v>33 Protective service occupations</v>
      </c>
      <c r="AI16" s="69">
        <v>1.0571732784876156</v>
      </c>
      <c r="AJ16" s="69">
        <v>1.0938880698226712</v>
      </c>
      <c r="AK16" s="69">
        <v>1.2738611125142065</v>
      </c>
      <c r="AL16" s="69">
        <v>1.642140792601676</v>
      </c>
      <c r="AM16" s="69">
        <v>2.3402174840641439</v>
      </c>
      <c r="AN16" s="69"/>
      <c r="AO16" s="69">
        <f t="shared" si="35"/>
        <v>1.0663563715499373</v>
      </c>
      <c r="AP16" s="69">
        <f>'RD T1'!E131</f>
        <v>0.68707172768404801</v>
      </c>
      <c r="AQ16" s="69">
        <f t="shared" si="36"/>
        <v>1.7534280992339855</v>
      </c>
      <c r="AS16" t="str">
        <f t="shared" si="37"/>
        <v>33 Protective service occupations</v>
      </c>
      <c r="AT16" s="69">
        <v>0.96948956978013334</v>
      </c>
      <c r="AU16" s="69">
        <v>0.87779780911757055</v>
      </c>
      <c r="AV16" s="69">
        <v>1.0019244578860858</v>
      </c>
      <c r="AW16" s="69">
        <v>1.1194783834270239</v>
      </c>
      <c r="AX16" s="69">
        <v>1.3528522455728862</v>
      </c>
      <c r="AY16" s="69"/>
      <c r="AZ16" s="69">
        <f t="shared" si="38"/>
        <v>0.35092778768680044</v>
      </c>
      <c r="BA16" s="69">
        <f>'RD T1'!E160</f>
        <v>0.462437341501647</v>
      </c>
      <c r="BB16" s="69">
        <f t="shared" si="39"/>
        <v>0.81336512918844739</v>
      </c>
      <c r="BD16" t="str">
        <f t="shared" si="40"/>
        <v>33 Protective service occupations</v>
      </c>
      <c r="BE16" s="69">
        <v>3.2066233184095245</v>
      </c>
      <c r="BF16" s="69">
        <v>3.4124649415277784</v>
      </c>
      <c r="BG16" s="69">
        <v>3.5850130980610651</v>
      </c>
      <c r="BH16" s="69">
        <v>4.1704129143316244</v>
      </c>
      <c r="BI16" s="69">
        <v>4.4438264087697359</v>
      </c>
      <c r="BJ16" s="69"/>
      <c r="BK16" s="69">
        <f t="shared" si="41"/>
        <v>0.85881331070867084</v>
      </c>
      <c r="BL16" s="69">
        <f>'RD T1'!E189</f>
        <v>1.0895904610427283</v>
      </c>
      <c r="BM16" s="69">
        <f t="shared" si="42"/>
        <v>1.9484037717513991</v>
      </c>
      <c r="BO16" t="str">
        <f t="shared" si="43"/>
        <v>33 Protective service occupations</v>
      </c>
      <c r="BP16" s="69">
        <v>4.0301261864658837</v>
      </c>
      <c r="BQ16" s="69">
        <v>4.3993704113560632</v>
      </c>
      <c r="BR16" s="69">
        <v>4.2731256738497869</v>
      </c>
      <c r="BS16" s="69">
        <v>5.0443167495789583</v>
      </c>
      <c r="BT16" s="69">
        <v>4.6058035480186481</v>
      </c>
      <c r="BU16" s="69"/>
      <c r="BV16" s="69">
        <f t="shared" si="44"/>
        <v>0.33267787416886119</v>
      </c>
      <c r="BW16" s="69">
        <f>'RD T1'!E218</f>
        <v>1.5032218009690341</v>
      </c>
      <c r="BX16" s="69">
        <f t="shared" si="45"/>
        <v>1.8358996751378953</v>
      </c>
      <c r="BZ16" t="str">
        <f t="shared" si="46"/>
        <v>33 Protective service occupations</v>
      </c>
      <c r="CA16" s="69">
        <v>2.2736498155923521</v>
      </c>
      <c r="CB16" s="69">
        <v>2.2537251852407318</v>
      </c>
      <c r="CC16" s="69">
        <v>2.3131546604761084</v>
      </c>
      <c r="CD16" s="69">
        <v>2.3435359510625684</v>
      </c>
      <c r="CE16" s="69">
        <v>1.4660432614839347</v>
      </c>
      <c r="CF16" s="69"/>
      <c r="CG16" s="69">
        <f t="shared" si="47"/>
        <v>-0.84711139899217369</v>
      </c>
      <c r="CH16" s="69">
        <f>'RD T1'!E247</f>
        <v>0.72024399455680066</v>
      </c>
      <c r="CI16" s="69">
        <f t="shared" si="48"/>
        <v>-0.12686740443537303</v>
      </c>
      <c r="CK16" t="str">
        <f t="shared" si="49"/>
        <v>33 Protective service occupations</v>
      </c>
      <c r="CL16" s="69">
        <v>0.55453113349605843</v>
      </c>
      <c r="CM16" s="69">
        <v>0.44626016107703514</v>
      </c>
      <c r="CN16" s="69">
        <v>0.50129951595607647</v>
      </c>
      <c r="CO16" s="69">
        <v>0.38008714466481053</v>
      </c>
      <c r="CP16" s="69">
        <v>0.31087740015918808</v>
      </c>
      <c r="CQ16" s="69"/>
      <c r="CR16" s="69">
        <f t="shared" si="50"/>
        <v>-0.19042211579688839</v>
      </c>
      <c r="CS16" s="69">
        <f>'RD T1'!E276</f>
        <v>8.9059662184192798E-2</v>
      </c>
      <c r="CT16" s="69">
        <f t="shared" si="51"/>
        <v>-0.10136245361269559</v>
      </c>
    </row>
    <row r="17" spans="1:98" x14ac:dyDescent="0.2">
      <c r="A17" s="10" t="str">
        <f>name!D13</f>
        <v>34 Culture, media and sports occupations</v>
      </c>
      <c r="B17" s="69">
        <v>0.17173869757708368</v>
      </c>
      <c r="C17" s="69">
        <v>0.26912469450022208</v>
      </c>
      <c r="D17" s="69">
        <v>0.27272822634828392</v>
      </c>
      <c r="E17" s="69">
        <v>0.32942973621759963</v>
      </c>
      <c r="F17" s="69">
        <v>0.47638836164960446</v>
      </c>
      <c r="G17" s="11"/>
      <c r="H17" s="69">
        <f t="shared" si="26"/>
        <v>0.20366013530132054</v>
      </c>
      <c r="I17" s="69">
        <f>'RD T1'!E45</f>
        <v>0.184577849494827</v>
      </c>
      <c r="J17" s="69">
        <f t="shared" si="27"/>
        <v>0.38823798479614757</v>
      </c>
      <c r="L17" t="str">
        <f t="shared" si="28"/>
        <v>34 Culture, media and sports occupations</v>
      </c>
      <c r="M17" s="69">
        <v>3.5280865195322888</v>
      </c>
      <c r="N17" s="69">
        <v>5.1240102163392018</v>
      </c>
      <c r="O17" s="69">
        <v>5.1253654526310699</v>
      </c>
      <c r="P17" s="69">
        <v>5.7199559915053655</v>
      </c>
      <c r="Q17" s="69">
        <v>7.8893154805237309</v>
      </c>
      <c r="R17" s="11"/>
      <c r="S17" s="69">
        <f t="shared" si="29"/>
        <v>2.763950027892661</v>
      </c>
      <c r="T17" s="69">
        <f>'RD T1'!E74</f>
        <v>3.1162320114958995</v>
      </c>
      <c r="U17" s="69">
        <f t="shared" si="30"/>
        <v>5.8801820393885604</v>
      </c>
      <c r="W17" t="str">
        <f t="shared" si="31"/>
        <v>34 Culture, media and sports occupations</v>
      </c>
      <c r="X17" s="69">
        <v>10.234341473177006</v>
      </c>
      <c r="Y17" s="69">
        <v>10.285384062820945</v>
      </c>
      <c r="Z17" s="69">
        <v>10.876527140591438</v>
      </c>
      <c r="AA17" s="69">
        <v>10.397248329724672</v>
      </c>
      <c r="AB17" s="69">
        <v>11.447171892183301</v>
      </c>
      <c r="AC17" s="69"/>
      <c r="AD17" s="69">
        <f t="shared" si="32"/>
        <v>0.57064475159186223</v>
      </c>
      <c r="AE17" s="69">
        <f>'RD T1'!E103</f>
        <v>5.2705549161970229</v>
      </c>
      <c r="AF17" s="69">
        <f t="shared" si="33"/>
        <v>5.8411996677888851</v>
      </c>
      <c r="AH17" t="str">
        <f t="shared" si="34"/>
        <v>34 Culture, media and sports occupations</v>
      </c>
      <c r="AI17" s="69">
        <v>1.4194752619832551</v>
      </c>
      <c r="AJ17" s="69">
        <v>1.3245310410031474</v>
      </c>
      <c r="AK17" s="69">
        <v>1.5734153650245437</v>
      </c>
      <c r="AL17" s="69">
        <v>1.5574304846071965</v>
      </c>
      <c r="AM17" s="69">
        <v>2.0340429444746402</v>
      </c>
      <c r="AN17" s="69"/>
      <c r="AO17" s="69">
        <f t="shared" si="35"/>
        <v>0.46062757945009647</v>
      </c>
      <c r="AP17" s="69">
        <f>'RD T1'!E132</f>
        <v>0.87522459725549373</v>
      </c>
      <c r="AQ17" s="69">
        <f t="shared" si="36"/>
        <v>1.3358521767055902</v>
      </c>
      <c r="AS17" t="str">
        <f t="shared" si="37"/>
        <v>34 Culture, media and sports occupations</v>
      </c>
      <c r="AT17" s="69">
        <v>1.7502285659385686</v>
      </c>
      <c r="AU17" s="69">
        <v>1.6386760660154813</v>
      </c>
      <c r="AV17" s="69">
        <v>1.7200680087602935</v>
      </c>
      <c r="AW17" s="69">
        <v>1.4933339204823048</v>
      </c>
      <c r="AX17" s="69">
        <v>1.5160523640113601</v>
      </c>
      <c r="AY17" s="69"/>
      <c r="AZ17" s="69">
        <f t="shared" si="38"/>
        <v>-0.20401564474893341</v>
      </c>
      <c r="BA17" s="69">
        <f>'RD T1'!E161</f>
        <v>0.72177037496347185</v>
      </c>
      <c r="BB17" s="69">
        <f t="shared" si="39"/>
        <v>0.51775473021453844</v>
      </c>
      <c r="BD17" t="str">
        <f t="shared" si="40"/>
        <v>34 Culture, media and sports occupations</v>
      </c>
      <c r="BE17" s="69">
        <v>4.3400704938184784</v>
      </c>
      <c r="BF17" s="69">
        <v>4.6765680040731796</v>
      </c>
      <c r="BG17" s="69">
        <v>4.8239187685455152</v>
      </c>
      <c r="BH17" s="69">
        <v>4.4924496059851782</v>
      </c>
      <c r="BI17" s="69">
        <v>4.9282543947715691</v>
      </c>
      <c r="BJ17" s="69"/>
      <c r="BK17" s="69">
        <f t="shared" si="41"/>
        <v>0.10433562622605397</v>
      </c>
      <c r="BL17" s="69">
        <f>'RD T1'!E190</f>
        <v>1.8501569554495216</v>
      </c>
      <c r="BM17" s="69">
        <f t="shared" si="42"/>
        <v>1.9544925816755756</v>
      </c>
      <c r="BO17" t="str">
        <f t="shared" si="43"/>
        <v>34 Culture, media and sports occupations</v>
      </c>
      <c r="BP17" s="69">
        <v>2.5385417980028797</v>
      </c>
      <c r="BQ17" s="69">
        <v>2.4836831409340867</v>
      </c>
      <c r="BR17" s="69">
        <v>2.2546723578585564</v>
      </c>
      <c r="BS17" s="69">
        <v>1.961990894009042</v>
      </c>
      <c r="BT17" s="69">
        <v>1.5323067623997457</v>
      </c>
      <c r="BU17" s="69"/>
      <c r="BV17" s="69">
        <f t="shared" si="44"/>
        <v>-0.72236559545881063</v>
      </c>
      <c r="BW17" s="69">
        <f>'RD T1'!E219</f>
        <v>0.69954926963309061</v>
      </c>
      <c r="BX17" s="69">
        <f t="shared" si="45"/>
        <v>-2.2816325825720019E-2</v>
      </c>
      <c r="BZ17" t="str">
        <f t="shared" si="46"/>
        <v>34 Culture, media and sports occupations</v>
      </c>
      <c r="CA17" s="69">
        <v>1.9251461412180675</v>
      </c>
      <c r="CB17" s="69">
        <v>1.7555108013944591</v>
      </c>
      <c r="CC17" s="69">
        <v>1.7370601377265493</v>
      </c>
      <c r="CD17" s="69">
        <v>1.2533855542920038</v>
      </c>
      <c r="CE17" s="69">
        <v>0.72084279470935619</v>
      </c>
      <c r="CF17" s="69"/>
      <c r="CG17" s="69">
        <f t="shared" si="47"/>
        <v>-1.016217343017193</v>
      </c>
      <c r="CH17" s="69">
        <f>'RD T1'!E248</f>
        <v>0.39912393880273822</v>
      </c>
      <c r="CI17" s="69">
        <f t="shared" si="48"/>
        <v>-0.6170934042144548</v>
      </c>
      <c r="CK17" t="str">
        <f t="shared" si="49"/>
        <v>34 Culture, media and sports occupations</v>
      </c>
      <c r="CL17" s="69">
        <v>0.97844384996854306</v>
      </c>
      <c r="CM17" s="69">
        <v>1.0232725279547412</v>
      </c>
      <c r="CN17" s="69">
        <v>1.1048490336520542</v>
      </c>
      <c r="CO17" s="69">
        <v>0.70011557937153823</v>
      </c>
      <c r="CP17" s="69">
        <v>0.53212721660568374</v>
      </c>
      <c r="CQ17" s="69"/>
      <c r="CR17" s="69">
        <f t="shared" si="50"/>
        <v>-0.57272181704637048</v>
      </c>
      <c r="CS17" s="69">
        <f>'RD T1'!E277</f>
        <v>0.24953344386167306</v>
      </c>
      <c r="CT17" s="69">
        <f t="shared" si="51"/>
        <v>-0.3231883731846974</v>
      </c>
    </row>
    <row r="18" spans="1:98" x14ac:dyDescent="0.2">
      <c r="A18" s="10" t="str">
        <f>name!D14</f>
        <v>35 Business and public service associate professionals</v>
      </c>
      <c r="B18" s="69">
        <v>1.0109887820602865</v>
      </c>
      <c r="C18" s="69">
        <v>1.4310953696785564</v>
      </c>
      <c r="D18" s="69">
        <v>1.3562065784893473</v>
      </c>
      <c r="E18" s="69">
        <v>1.7167764299677497</v>
      </c>
      <c r="F18" s="69">
        <v>2.7248192373104523</v>
      </c>
      <c r="G18" s="11"/>
      <c r="H18" s="69">
        <f t="shared" si="26"/>
        <v>1.3686126588211049</v>
      </c>
      <c r="I18" s="69">
        <f>'RD T1'!E46</f>
        <v>0.91609814049960037</v>
      </c>
      <c r="J18" s="69">
        <f t="shared" si="27"/>
        <v>2.2847107993207052</v>
      </c>
      <c r="L18" t="str">
        <f t="shared" si="28"/>
        <v>35 Business and public service associate professionals</v>
      </c>
      <c r="M18" s="69">
        <v>10.093471847477316</v>
      </c>
      <c r="N18" s="69">
        <v>14.321659740203284</v>
      </c>
      <c r="O18" s="69">
        <v>13.899334084899968</v>
      </c>
      <c r="P18" s="69">
        <v>16.836581075918431</v>
      </c>
      <c r="Q18" s="69">
        <v>24.732657380661447</v>
      </c>
      <c r="R18" s="11"/>
      <c r="S18" s="69">
        <f t="shared" si="29"/>
        <v>10.833323295761479</v>
      </c>
      <c r="T18" s="69">
        <f>'RD T1'!E75</f>
        <v>9.0049128593162635</v>
      </c>
      <c r="U18" s="69">
        <f t="shared" si="30"/>
        <v>19.838236155077745</v>
      </c>
      <c r="W18" t="str">
        <f t="shared" si="31"/>
        <v>35 Business and public service associate professionals</v>
      </c>
      <c r="X18" s="69">
        <v>25.564594413730799</v>
      </c>
      <c r="Y18" s="69">
        <v>25.327432231315164</v>
      </c>
      <c r="Z18" s="69">
        <v>27.929287767721799</v>
      </c>
      <c r="AA18" s="69">
        <v>26.927589229118905</v>
      </c>
      <c r="AB18" s="69">
        <v>28.133774012397687</v>
      </c>
      <c r="AC18" s="69"/>
      <c r="AD18" s="69">
        <f t="shared" si="32"/>
        <v>0.20448624467588772</v>
      </c>
      <c r="AE18" s="69">
        <f>'RD T1'!E104</f>
        <v>14.101309677110157</v>
      </c>
      <c r="AF18" s="69">
        <f t="shared" si="33"/>
        <v>14.305795921786045</v>
      </c>
      <c r="AH18" t="str">
        <f t="shared" si="34"/>
        <v>35 Business and public service associate professionals</v>
      </c>
      <c r="AI18" s="69">
        <v>6.6134004218940667</v>
      </c>
      <c r="AJ18" s="69">
        <v>6.7759538975815721</v>
      </c>
      <c r="AK18" s="69">
        <v>7.8218478288516575</v>
      </c>
      <c r="AL18" s="69">
        <v>7.6206842511646746</v>
      </c>
      <c r="AM18" s="69">
        <v>8.3476724569480858</v>
      </c>
      <c r="AN18" s="69"/>
      <c r="AO18" s="69">
        <f t="shared" si="35"/>
        <v>0.52582462809642827</v>
      </c>
      <c r="AP18" s="69">
        <f>'RD T1'!E133</f>
        <v>3.9019166762887165</v>
      </c>
      <c r="AQ18" s="69">
        <f t="shared" si="36"/>
        <v>4.4277413043851448</v>
      </c>
      <c r="AS18" t="str">
        <f t="shared" si="37"/>
        <v>35 Business and public service associate professionals</v>
      </c>
      <c r="AT18" s="69">
        <v>6.2757886708659925</v>
      </c>
      <c r="AU18" s="69">
        <v>6.1695735962174618</v>
      </c>
      <c r="AV18" s="69">
        <v>6.8815033726123529</v>
      </c>
      <c r="AW18" s="69">
        <v>6.5810794825996251</v>
      </c>
      <c r="AX18" s="69">
        <v>7.1405428329157159</v>
      </c>
      <c r="AY18" s="69"/>
      <c r="AZ18" s="69">
        <f t="shared" si="38"/>
        <v>0.259039460303363</v>
      </c>
      <c r="BA18" s="69">
        <f>'RD T1'!E162</f>
        <v>3.277717633181366</v>
      </c>
      <c r="BB18" s="69">
        <f t="shared" si="39"/>
        <v>3.536757093484729</v>
      </c>
      <c r="BD18" t="str">
        <f t="shared" si="40"/>
        <v>35 Business and public service associate professionals</v>
      </c>
      <c r="BE18" s="69">
        <v>17.629233899061635</v>
      </c>
      <c r="BF18" s="69">
        <v>19.904157452254026</v>
      </c>
      <c r="BG18" s="69">
        <v>20.019587528163161</v>
      </c>
      <c r="BH18" s="69">
        <v>18.525351312024025</v>
      </c>
      <c r="BI18" s="69">
        <v>17.603902728089125</v>
      </c>
      <c r="BJ18" s="69"/>
      <c r="BK18" s="69">
        <f t="shared" si="41"/>
        <v>-2.4156848000740361</v>
      </c>
      <c r="BL18" s="69">
        <f>'RD T1'!E191</f>
        <v>7.7121494259240748</v>
      </c>
      <c r="BM18" s="69">
        <f t="shared" si="42"/>
        <v>5.2964646258500387</v>
      </c>
      <c r="BO18" t="str">
        <f t="shared" si="43"/>
        <v>35 Business and public service associate professionals</v>
      </c>
      <c r="BP18" s="69">
        <v>16.078237451677726</v>
      </c>
      <c r="BQ18" s="69">
        <v>17.153932816750999</v>
      </c>
      <c r="BR18" s="69">
        <v>15.648488828976927</v>
      </c>
      <c r="BS18" s="69">
        <v>14.384335322771545</v>
      </c>
      <c r="BT18" s="69">
        <v>11.743364672617526</v>
      </c>
      <c r="BU18" s="69"/>
      <c r="BV18" s="69">
        <f t="shared" si="44"/>
        <v>-3.9051241563594008</v>
      </c>
      <c r="BW18" s="69">
        <f>'RD T1'!E220</f>
        <v>5.7209917316599359</v>
      </c>
      <c r="BX18" s="69">
        <f t="shared" si="45"/>
        <v>1.8158675753005351</v>
      </c>
      <c r="BZ18" t="str">
        <f t="shared" si="46"/>
        <v>35 Business and public service associate professionals</v>
      </c>
      <c r="CA18" s="69">
        <v>9.6477413171629998</v>
      </c>
      <c r="CB18" s="69">
        <v>9.7816411740070421</v>
      </c>
      <c r="CC18" s="69">
        <v>9.6142713559797794</v>
      </c>
      <c r="CD18" s="69">
        <v>7.4783369099462869</v>
      </c>
      <c r="CE18" s="69">
        <v>4.688113178733575</v>
      </c>
      <c r="CF18" s="69"/>
      <c r="CG18" s="69">
        <f t="shared" si="47"/>
        <v>-4.9261581772462044</v>
      </c>
      <c r="CH18" s="69">
        <f>'RD T1'!E249</f>
        <v>2.4909806205439824</v>
      </c>
      <c r="CI18" s="69">
        <f t="shared" si="48"/>
        <v>-2.435177556702222</v>
      </c>
      <c r="CK18" t="str">
        <f t="shared" si="49"/>
        <v>35 Business and public service associate professionals</v>
      </c>
      <c r="CL18" s="69">
        <v>2.9673738875046931</v>
      </c>
      <c r="CM18" s="69">
        <v>2.9950202960401726</v>
      </c>
      <c r="CN18" s="69">
        <v>3.4416421822544354</v>
      </c>
      <c r="CO18" s="69">
        <v>2.2515453075821998</v>
      </c>
      <c r="CP18" s="69">
        <v>2.0657877622517375</v>
      </c>
      <c r="CQ18" s="69"/>
      <c r="CR18" s="69">
        <f t="shared" si="50"/>
        <v>-1.3758544200026979</v>
      </c>
      <c r="CS18" s="69">
        <f>'RD T1'!E278</f>
        <v>0.77736148334668942</v>
      </c>
      <c r="CT18" s="69">
        <f t="shared" si="51"/>
        <v>-0.59849293665600845</v>
      </c>
    </row>
    <row r="19" spans="1:98" x14ac:dyDescent="0.2">
      <c r="A19" s="10" t="str">
        <f>name!D15</f>
        <v>41 Administrative occupations</v>
      </c>
      <c r="B19" s="69">
        <v>0.79552411889462871</v>
      </c>
      <c r="C19" s="69">
        <v>1.0618977598053554</v>
      </c>
      <c r="D19" s="69">
        <v>1.1169408564311809</v>
      </c>
      <c r="E19" s="69">
        <v>1.4249937806685598</v>
      </c>
      <c r="F19" s="69">
        <v>2.3444148721657987</v>
      </c>
      <c r="G19" s="11"/>
      <c r="H19" s="69">
        <f t="shared" si="26"/>
        <v>1.2274740157346178</v>
      </c>
      <c r="I19" s="69">
        <f>'RD T1'!E47</f>
        <v>0.82642446658998858</v>
      </c>
      <c r="J19" s="69">
        <f t="shared" si="27"/>
        <v>2.0538984823246063</v>
      </c>
      <c r="L19" t="str">
        <f t="shared" si="28"/>
        <v>41 Administrative occupations</v>
      </c>
      <c r="M19" s="69">
        <v>7.7851333810049681</v>
      </c>
      <c r="N19" s="69">
        <v>10.72423697969581</v>
      </c>
      <c r="O19" s="69">
        <v>11.628116286561406</v>
      </c>
      <c r="P19" s="69">
        <v>14.190600017824458</v>
      </c>
      <c r="Q19" s="69">
        <v>20.776199776303908</v>
      </c>
      <c r="R19" s="11"/>
      <c r="S19" s="69">
        <f t="shared" si="29"/>
        <v>9.1480834897425023</v>
      </c>
      <c r="T19" s="69">
        <f>'RD T1'!E76</f>
        <v>8.1235823922426764</v>
      </c>
      <c r="U19" s="69">
        <f t="shared" si="30"/>
        <v>17.271665881985179</v>
      </c>
      <c r="W19" t="str">
        <f t="shared" si="31"/>
        <v>41 Administrative occupations</v>
      </c>
      <c r="X19" s="69">
        <v>30.738069256012661</v>
      </c>
      <c r="Y19" s="69">
        <v>29.337082552583304</v>
      </c>
      <c r="Z19" s="69">
        <v>35.246238907934256</v>
      </c>
      <c r="AA19" s="69">
        <v>35.813754901041833</v>
      </c>
      <c r="AB19" s="69">
        <v>41.079099397964541</v>
      </c>
      <c r="AC19" s="69"/>
      <c r="AD19" s="69">
        <f t="shared" si="32"/>
        <v>5.832860490030285</v>
      </c>
      <c r="AE19" s="69">
        <f>'RD T1'!E105</f>
        <v>21.125140287095135</v>
      </c>
      <c r="AF19" s="69">
        <f t="shared" si="33"/>
        <v>26.95800077712542</v>
      </c>
      <c r="AH19" t="str">
        <f t="shared" si="34"/>
        <v>41 Administrative occupations</v>
      </c>
      <c r="AI19" s="69">
        <v>10.351676477325634</v>
      </c>
      <c r="AJ19" s="69">
        <v>10.176560154650819</v>
      </c>
      <c r="AK19" s="69">
        <v>12.427042526434448</v>
      </c>
      <c r="AL19" s="69">
        <v>12.40272826324053</v>
      </c>
      <c r="AM19" s="69">
        <v>14.236415251283074</v>
      </c>
      <c r="AN19" s="69"/>
      <c r="AO19" s="69">
        <f t="shared" si="35"/>
        <v>1.8093727248486253</v>
      </c>
      <c r="AP19" s="69">
        <f>'RD T1'!E134</f>
        <v>7.8266639067895261</v>
      </c>
      <c r="AQ19" s="69">
        <f t="shared" si="36"/>
        <v>9.6360366316381523</v>
      </c>
      <c r="AS19" t="str">
        <f t="shared" si="37"/>
        <v>41 Administrative occupations</v>
      </c>
      <c r="AT19" s="69">
        <v>10.745059113501561</v>
      </c>
      <c r="AU19" s="69">
        <v>10.073879169676214</v>
      </c>
      <c r="AV19" s="69">
        <v>12.31551860281502</v>
      </c>
      <c r="AW19" s="69">
        <v>12.016613189379669</v>
      </c>
      <c r="AX19" s="69">
        <v>13.654447885243478</v>
      </c>
      <c r="AY19" s="69"/>
      <c r="AZ19" s="69">
        <f t="shared" si="38"/>
        <v>1.3389292824284578</v>
      </c>
      <c r="BA19" s="69">
        <f>'RD T1'!E163</f>
        <v>7.0247968997518804</v>
      </c>
      <c r="BB19" s="69">
        <f t="shared" si="39"/>
        <v>8.3637261821803381</v>
      </c>
      <c r="BD19" t="str">
        <f t="shared" si="40"/>
        <v>41 Administrative occupations</v>
      </c>
      <c r="BE19" s="69">
        <v>34.808901916349299</v>
      </c>
      <c r="BF19" s="69">
        <v>35.780896721443241</v>
      </c>
      <c r="BG19" s="69">
        <v>36.344398027928293</v>
      </c>
      <c r="BH19" s="69">
        <v>32.772091728647439</v>
      </c>
      <c r="BI19" s="69">
        <v>28.501170234859089</v>
      </c>
      <c r="BJ19" s="69"/>
      <c r="BK19" s="69">
        <f t="shared" si="41"/>
        <v>-7.8432277930692038</v>
      </c>
      <c r="BL19" s="69">
        <f>'RD T1'!E192</f>
        <v>14.668439069379435</v>
      </c>
      <c r="BM19" s="69">
        <f t="shared" si="42"/>
        <v>6.8252112763102311</v>
      </c>
      <c r="BO19" t="str">
        <f t="shared" si="43"/>
        <v>41 Administrative occupations</v>
      </c>
      <c r="BP19" s="69">
        <v>45.648905008694641</v>
      </c>
      <c r="BQ19" s="69">
        <v>45.418388449648248</v>
      </c>
      <c r="BR19" s="69">
        <v>41.554758558022087</v>
      </c>
      <c r="BS19" s="69">
        <v>37.984141902239749</v>
      </c>
      <c r="BT19" s="69">
        <v>28.053981735742596</v>
      </c>
      <c r="BU19" s="69"/>
      <c r="BV19" s="69">
        <f t="shared" si="44"/>
        <v>-13.500776822279491</v>
      </c>
      <c r="BW19" s="69">
        <f>'RD T1'!E221</f>
        <v>15.905780566910863</v>
      </c>
      <c r="BX19" s="69">
        <f t="shared" si="45"/>
        <v>2.4050037446313723</v>
      </c>
      <c r="BZ19" t="str">
        <f t="shared" si="46"/>
        <v>41 Administrative occupations</v>
      </c>
      <c r="CA19" s="69">
        <v>23.516434283256618</v>
      </c>
      <c r="CB19" s="69">
        <v>19.846731187446085</v>
      </c>
      <c r="CC19" s="69">
        <v>18.003983947194037</v>
      </c>
      <c r="CD19" s="69">
        <v>12.534278432520363</v>
      </c>
      <c r="CE19" s="69">
        <v>4.4928372267524894</v>
      </c>
      <c r="CF19" s="69"/>
      <c r="CG19" s="69">
        <f t="shared" si="47"/>
        <v>-13.511146720441548</v>
      </c>
      <c r="CH19" s="69">
        <f>'RD T1'!E250</f>
        <v>3.879607694312972</v>
      </c>
      <c r="CI19" s="69">
        <f t="shared" si="48"/>
        <v>-9.6315390261285767</v>
      </c>
      <c r="CK19" t="str">
        <f t="shared" si="49"/>
        <v>41 Administrative occupations</v>
      </c>
      <c r="CL19" s="69">
        <v>8.3705192109906577</v>
      </c>
      <c r="CM19" s="69">
        <v>6.6513466254116693</v>
      </c>
      <c r="CN19" s="69">
        <v>7.657933191058329</v>
      </c>
      <c r="CO19" s="69">
        <v>5.0491583361580492</v>
      </c>
      <c r="CP19" s="69">
        <v>3.8430849324862097</v>
      </c>
      <c r="CQ19" s="69"/>
      <c r="CR19" s="69">
        <f t="shared" si="50"/>
        <v>-3.8148482585721193</v>
      </c>
      <c r="CS19" s="69">
        <f>'RD T1'!E279</f>
        <v>1.6362178981589348</v>
      </c>
      <c r="CT19" s="69">
        <f t="shared" si="51"/>
        <v>-2.1786303604131847</v>
      </c>
    </row>
    <row r="20" spans="1:98" x14ac:dyDescent="0.2">
      <c r="A20" s="10" t="str">
        <f>name!D16</f>
        <v>42 Secretarial and related occupations</v>
      </c>
      <c r="B20" s="69">
        <v>6.034173221994605E-2</v>
      </c>
      <c r="C20" s="69">
        <v>7.1137510573619889E-2</v>
      </c>
      <c r="D20" s="69">
        <v>8.4036149282270392E-2</v>
      </c>
      <c r="E20" s="69">
        <v>0.12843820063159847</v>
      </c>
      <c r="F20" s="69">
        <v>0.21433844007414202</v>
      </c>
      <c r="G20" s="11"/>
      <c r="H20" s="69">
        <f t="shared" si="26"/>
        <v>0.13030229079187161</v>
      </c>
      <c r="I20" s="69">
        <f>'RD T1'!E48</f>
        <v>8.6789718618484515E-2</v>
      </c>
      <c r="J20" s="69">
        <f t="shared" si="27"/>
        <v>0.21709200941035611</v>
      </c>
      <c r="L20" t="str">
        <f t="shared" si="28"/>
        <v>42 Secretarial and related occupations</v>
      </c>
      <c r="M20" s="69">
        <v>1.2109543324426835</v>
      </c>
      <c r="N20" s="69">
        <v>1.5512750699292448</v>
      </c>
      <c r="O20" s="69">
        <v>1.7725283918823069</v>
      </c>
      <c r="P20" s="69">
        <v>2.5034841857796648</v>
      </c>
      <c r="Q20" s="69">
        <v>2.2791723923755205</v>
      </c>
      <c r="R20" s="11"/>
      <c r="S20" s="69">
        <f t="shared" si="29"/>
        <v>0.50664400049321356</v>
      </c>
      <c r="T20" s="69">
        <f>'RD T1'!E77</f>
        <v>1.2623885786680478</v>
      </c>
      <c r="U20" s="69">
        <f t="shared" si="30"/>
        <v>1.7690325791612613</v>
      </c>
      <c r="W20" t="str">
        <f t="shared" si="31"/>
        <v>42 Secretarial and related occupations</v>
      </c>
      <c r="X20" s="69">
        <v>4.7981792450990381</v>
      </c>
      <c r="Y20" s="69">
        <v>4.4327089549162855</v>
      </c>
      <c r="Z20" s="69">
        <v>5.3132220281541525</v>
      </c>
      <c r="AA20" s="69">
        <v>7.3338184371011668</v>
      </c>
      <c r="AB20" s="69">
        <v>9.6038543805453163</v>
      </c>
      <c r="AC20" s="69"/>
      <c r="AD20" s="69">
        <f t="shared" si="32"/>
        <v>4.2906323523911638</v>
      </c>
      <c r="AE20" s="69">
        <f>'RD T1'!E106</f>
        <v>4.9830922719525299</v>
      </c>
      <c r="AF20" s="69">
        <f t="shared" si="33"/>
        <v>9.2737246243436928</v>
      </c>
      <c r="AH20" t="str">
        <f t="shared" si="34"/>
        <v>42 Secretarial and related occupations</v>
      </c>
      <c r="AI20" s="69">
        <v>2.235628817280829</v>
      </c>
      <c r="AJ20" s="69">
        <v>2.0199881980694538</v>
      </c>
      <c r="AK20" s="69">
        <v>2.5223969249703475</v>
      </c>
      <c r="AL20" s="69">
        <v>3.1319113508545162</v>
      </c>
      <c r="AM20" s="69">
        <v>3.3279576364633394</v>
      </c>
      <c r="AN20" s="69"/>
      <c r="AO20" s="69">
        <f t="shared" si="35"/>
        <v>0.80556071149299191</v>
      </c>
      <c r="AP20" s="69">
        <f>'RD T1'!E135</f>
        <v>1.9212617553416034</v>
      </c>
      <c r="AQ20" s="69">
        <f t="shared" si="36"/>
        <v>2.7268224668345953</v>
      </c>
      <c r="AS20" t="str">
        <f t="shared" si="37"/>
        <v>42 Secretarial and related occupations</v>
      </c>
      <c r="AT20" s="69">
        <v>1.9532664670007882</v>
      </c>
      <c r="AU20" s="69">
        <v>1.6192999902296081</v>
      </c>
      <c r="AV20" s="69">
        <v>2.015868397127154</v>
      </c>
      <c r="AW20" s="69">
        <v>2.3792989714684993</v>
      </c>
      <c r="AX20" s="69">
        <v>2.4538114602805998</v>
      </c>
      <c r="AY20" s="69"/>
      <c r="AZ20" s="69">
        <f t="shared" si="38"/>
        <v>0.43794306315344578</v>
      </c>
      <c r="BA20" s="69">
        <f>'RD T1'!E164</f>
        <v>1.3532774606296207</v>
      </c>
      <c r="BB20" s="69">
        <f t="shared" si="39"/>
        <v>1.7912205237830665</v>
      </c>
      <c r="BD20" t="str">
        <f t="shared" si="40"/>
        <v>42 Secretarial and related occupations</v>
      </c>
      <c r="BE20" s="69">
        <v>7.1059874033676351</v>
      </c>
      <c r="BF20" s="69">
        <v>6.79140721526002</v>
      </c>
      <c r="BG20" s="69">
        <v>6.373045371719833</v>
      </c>
      <c r="BH20" s="69">
        <v>7.0030796797601731</v>
      </c>
      <c r="BI20" s="69">
        <v>2.3266710252317639</v>
      </c>
      <c r="BJ20" s="69"/>
      <c r="BK20" s="69">
        <f t="shared" si="41"/>
        <v>-4.0463743464880686</v>
      </c>
      <c r="BL20" s="69">
        <f>'RD T1'!E193</f>
        <v>2.5697733600680404</v>
      </c>
      <c r="BM20" s="69">
        <f t="shared" si="42"/>
        <v>-1.4766009864200282</v>
      </c>
      <c r="BO20" t="str">
        <f t="shared" si="43"/>
        <v>42 Secretarial and related occupations</v>
      </c>
      <c r="BP20" s="69">
        <v>10.506769694034679</v>
      </c>
      <c r="BQ20" s="69">
        <v>8.7377905800237894</v>
      </c>
      <c r="BR20" s="69">
        <v>7.2895078453311566</v>
      </c>
      <c r="BS20" s="69">
        <v>6.2205579013978971</v>
      </c>
      <c r="BT20" s="69">
        <v>1.7268331675488271</v>
      </c>
      <c r="BU20" s="69"/>
      <c r="BV20" s="69">
        <f t="shared" si="44"/>
        <v>-5.5626746777823293</v>
      </c>
      <c r="BW20" s="69">
        <f>'RD T1'!E222</f>
        <v>2.223496870442323</v>
      </c>
      <c r="BX20" s="69">
        <f t="shared" si="45"/>
        <v>-3.3391778073400062</v>
      </c>
      <c r="BZ20" t="str">
        <f t="shared" si="46"/>
        <v>42 Secretarial and related occupations</v>
      </c>
      <c r="CA20" s="69">
        <v>8.602695882952391</v>
      </c>
      <c r="CB20" s="69">
        <v>7.8327989560800404</v>
      </c>
      <c r="CC20" s="69">
        <v>6.4161753150291458</v>
      </c>
      <c r="CD20" s="69">
        <v>5.1196969243358721</v>
      </c>
      <c r="CE20" s="69">
        <v>0.97049349361968651</v>
      </c>
      <c r="CF20" s="69"/>
      <c r="CG20" s="69">
        <f t="shared" si="47"/>
        <v>-5.4456818214094591</v>
      </c>
      <c r="CH20" s="69">
        <f>'RD T1'!E251</f>
        <v>1.6151438367089392</v>
      </c>
      <c r="CI20" s="69">
        <f t="shared" si="48"/>
        <v>-3.8305379847005199</v>
      </c>
      <c r="CK20" t="str">
        <f t="shared" si="49"/>
        <v>42 Secretarial and related occupations</v>
      </c>
      <c r="CL20" s="69">
        <v>2.8253413978561612</v>
      </c>
      <c r="CM20" s="69">
        <v>2.3880375894638552</v>
      </c>
      <c r="CN20" s="69">
        <v>2.7737520347764888</v>
      </c>
      <c r="CO20" s="69">
        <v>2.5482458050070149</v>
      </c>
      <c r="CP20" s="69">
        <v>2.0627948674580181</v>
      </c>
      <c r="CQ20" s="69"/>
      <c r="CR20" s="69">
        <f t="shared" si="50"/>
        <v>-0.7109571673184707</v>
      </c>
      <c r="CS20" s="69">
        <f>'RD T1'!E280</f>
        <v>1.0073605161864532</v>
      </c>
      <c r="CT20" s="69">
        <f t="shared" si="51"/>
        <v>0.29640334886798247</v>
      </c>
    </row>
    <row r="21" spans="1:98" x14ac:dyDescent="0.2">
      <c r="A21" s="10" t="str">
        <f>name!D17</f>
        <v>51 Skilled agricultural and related trades</v>
      </c>
      <c r="B21" s="69">
        <v>2.5382115358348552E-2</v>
      </c>
      <c r="C21" s="69">
        <v>3.6477867496237819E-2</v>
      </c>
      <c r="D21" s="69">
        <v>2.8466276261630438E-2</v>
      </c>
      <c r="E21" s="69">
        <v>3.6318405381476924E-2</v>
      </c>
      <c r="F21" s="69">
        <v>6.5010398738635761E-2</v>
      </c>
      <c r="G21" s="11"/>
      <c r="H21" s="69">
        <f t="shared" si="26"/>
        <v>3.6544122477005322E-2</v>
      </c>
      <c r="I21" s="69">
        <f>'RD T1'!E49</f>
        <v>2.7503793968018646E-2</v>
      </c>
      <c r="J21" s="69">
        <f t="shared" si="27"/>
        <v>6.4047916445023972E-2</v>
      </c>
      <c r="L21" t="str">
        <f t="shared" si="28"/>
        <v>51 Skilled agricultural and related trades</v>
      </c>
      <c r="M21" s="69">
        <v>0.22913474205599815</v>
      </c>
      <c r="N21" s="69">
        <v>0.2396166049870854</v>
      </c>
      <c r="O21" s="69">
        <v>0.20053922171837915</v>
      </c>
      <c r="P21" s="69">
        <v>0.25034417861284025</v>
      </c>
      <c r="Q21" s="69">
        <v>0.36053341217395646</v>
      </c>
      <c r="R21" s="11"/>
      <c r="S21" s="69">
        <f t="shared" si="29"/>
        <v>0.15999419045557731</v>
      </c>
      <c r="T21" s="69">
        <f>'RD T1'!E78</f>
        <v>0.14605630722540119</v>
      </c>
      <c r="U21" s="69">
        <f t="shared" si="30"/>
        <v>0.30605049768097847</v>
      </c>
      <c r="W21" t="str">
        <f t="shared" si="31"/>
        <v>51 Skilled agricultural and related trades</v>
      </c>
      <c r="X21" s="69">
        <v>1.8044138494483282</v>
      </c>
      <c r="Y21" s="69">
        <v>1.4277041033348408</v>
      </c>
      <c r="Z21" s="69">
        <v>1.3526137959171496</v>
      </c>
      <c r="AA21" s="69">
        <v>1.5620397834837976</v>
      </c>
      <c r="AB21" s="69">
        <v>2.1164457898130058</v>
      </c>
      <c r="AC21" s="69"/>
      <c r="AD21" s="69">
        <f t="shared" si="32"/>
        <v>0.76383199389585621</v>
      </c>
      <c r="AE21" s="69">
        <f>'RD T1'!E107</f>
        <v>1.1612447269718784</v>
      </c>
      <c r="AF21" s="69">
        <f t="shared" si="33"/>
        <v>1.9250767208677346</v>
      </c>
      <c r="AH21" t="str">
        <f t="shared" si="34"/>
        <v>51 Skilled agricultural and related trades</v>
      </c>
      <c r="AI21" s="69">
        <v>0.69329350701822634</v>
      </c>
      <c r="AJ21" s="69">
        <v>0.62303681177525116</v>
      </c>
      <c r="AK21" s="69">
        <v>0.56321980590723963</v>
      </c>
      <c r="AL21" s="69">
        <v>0.68984751943391975</v>
      </c>
      <c r="AM21" s="69">
        <v>0.939469723065951</v>
      </c>
      <c r="AN21" s="69"/>
      <c r="AO21" s="69">
        <f t="shared" si="35"/>
        <v>0.37624991715871137</v>
      </c>
      <c r="AP21" s="69">
        <f>'RD T1'!E136</f>
        <v>0.53066461623018846</v>
      </c>
      <c r="AQ21" s="69">
        <f t="shared" si="36"/>
        <v>0.90691453338889982</v>
      </c>
      <c r="AS21" t="str">
        <f t="shared" si="37"/>
        <v>51 Skilled agricultural and related trades</v>
      </c>
      <c r="AT21" s="69">
        <v>1.2829420476215561</v>
      </c>
      <c r="AU21" s="69">
        <v>1.105711325411626</v>
      </c>
      <c r="AV21" s="69">
        <v>0.98202136828019526</v>
      </c>
      <c r="AW21" s="69">
        <v>1.1641318137666015</v>
      </c>
      <c r="AX21" s="69">
        <v>1.7442114598588767</v>
      </c>
      <c r="AY21" s="69"/>
      <c r="AZ21" s="69">
        <f t="shared" si="38"/>
        <v>0.76219009157868145</v>
      </c>
      <c r="BA21" s="69">
        <f>'RD T1'!E165</f>
        <v>0.83026621871235606</v>
      </c>
      <c r="BB21" s="69">
        <f t="shared" si="39"/>
        <v>1.5924563102910376</v>
      </c>
      <c r="BD21" t="str">
        <f t="shared" si="40"/>
        <v>51 Skilled agricultural and related trades</v>
      </c>
      <c r="BE21" s="69">
        <v>2.0840371876858388</v>
      </c>
      <c r="BF21" s="69">
        <v>2.0256100876798193</v>
      </c>
      <c r="BG21" s="69">
        <v>1.5664455232038277</v>
      </c>
      <c r="BH21" s="69">
        <v>1.6416854208141209</v>
      </c>
      <c r="BI21" s="69">
        <v>1.7824796487089722</v>
      </c>
      <c r="BJ21" s="69"/>
      <c r="BK21" s="69">
        <f t="shared" si="41"/>
        <v>0.21603412550514456</v>
      </c>
      <c r="BL21" s="69">
        <f>'RD T1'!E194</f>
        <v>0.8891734483627749</v>
      </c>
      <c r="BM21" s="69">
        <f t="shared" si="42"/>
        <v>1.1052075738679195</v>
      </c>
      <c r="BO21" t="str">
        <f t="shared" si="43"/>
        <v>51 Skilled agricultural and related trades</v>
      </c>
      <c r="BP21" s="69">
        <v>3.7663393943915269</v>
      </c>
      <c r="BQ21" s="69">
        <v>3.6109431852127378</v>
      </c>
      <c r="BR21" s="69">
        <v>2.682106262819278</v>
      </c>
      <c r="BS21" s="69">
        <v>2.8126833496794785</v>
      </c>
      <c r="BT21" s="69">
        <v>2.6642505516058215</v>
      </c>
      <c r="BU21" s="69"/>
      <c r="BV21" s="69">
        <f t="shared" si="44"/>
        <v>-1.7855711213456527E-2</v>
      </c>
      <c r="BW21" s="69">
        <f>'RD T1'!E223</f>
        <v>1.5608479416464278</v>
      </c>
      <c r="BX21" s="69">
        <f t="shared" si="45"/>
        <v>1.5429922304329713</v>
      </c>
      <c r="BZ21" t="str">
        <f t="shared" si="46"/>
        <v>51 Skilled agricultural and related trades</v>
      </c>
      <c r="CA21" s="69">
        <v>2.9329443087764906</v>
      </c>
      <c r="CB21" s="69">
        <v>2.5145547920124689</v>
      </c>
      <c r="CC21" s="69">
        <v>2.4599424505801726</v>
      </c>
      <c r="CD21" s="69">
        <v>2.4613380529158357</v>
      </c>
      <c r="CE21" s="69">
        <v>2.8569135218039934</v>
      </c>
      <c r="CF21" s="69"/>
      <c r="CG21" s="69">
        <f t="shared" si="47"/>
        <v>0.3969710712238208</v>
      </c>
      <c r="CH21" s="69">
        <f>'RD T1'!E252</f>
        <v>1.2063473072868482</v>
      </c>
      <c r="CI21" s="69">
        <f t="shared" si="48"/>
        <v>1.6033183785106691</v>
      </c>
      <c r="CK21" t="str">
        <f t="shared" si="49"/>
        <v>51 Skilled agricultural and related trades</v>
      </c>
      <c r="CL21" s="69">
        <v>2.8149652474715068</v>
      </c>
      <c r="CM21" s="69">
        <v>2.2766678677295635</v>
      </c>
      <c r="CN21" s="69">
        <v>1.8138594962822283</v>
      </c>
      <c r="CO21" s="69">
        <v>1.4689689418975693</v>
      </c>
      <c r="CP21" s="69">
        <v>0.84818053980442842</v>
      </c>
      <c r="CQ21" s="69"/>
      <c r="CR21" s="69">
        <f t="shared" si="50"/>
        <v>-0.96567895647779989</v>
      </c>
      <c r="CS21" s="69">
        <f>'RD T1'!E281</f>
        <v>0.49362712541111076</v>
      </c>
      <c r="CT21" s="69">
        <f t="shared" si="51"/>
        <v>-0.47205183106668913</v>
      </c>
    </row>
    <row r="22" spans="1:98" x14ac:dyDescent="0.2">
      <c r="A22" s="10" t="str">
        <f>name!D18</f>
        <v>52 Skilled metal, electrical and electronic trades</v>
      </c>
      <c r="B22" s="69">
        <v>5.17548689564497E-2</v>
      </c>
      <c r="C22" s="69">
        <v>5.8951329712182331E-2</v>
      </c>
      <c r="D22" s="69">
        <v>4.4089329061434375E-2</v>
      </c>
      <c r="E22" s="69">
        <v>5.7046866458270194E-2</v>
      </c>
      <c r="F22" s="69">
        <v>8.4706389260365486E-2</v>
      </c>
      <c r="G22" s="11"/>
      <c r="H22" s="69">
        <f t="shared" si="26"/>
        <v>4.0617060198931111E-2</v>
      </c>
      <c r="I22" s="69">
        <f>'RD T1'!E50</f>
        <v>2.6346498833618975E-2</v>
      </c>
      <c r="J22" s="69">
        <f t="shared" si="27"/>
        <v>6.696355903255008E-2</v>
      </c>
      <c r="L22" t="str">
        <f t="shared" si="28"/>
        <v>52 Skilled metal, electrical and electronic trades</v>
      </c>
      <c r="M22" s="69">
        <v>1.2420155386287999</v>
      </c>
      <c r="N22" s="69">
        <v>1.6497205895328946</v>
      </c>
      <c r="O22" s="69">
        <v>1.1864878294355263</v>
      </c>
      <c r="P22" s="69">
        <v>2.0268721777470322</v>
      </c>
      <c r="Q22" s="69">
        <v>3.3515775691049603</v>
      </c>
      <c r="R22" s="11"/>
      <c r="S22" s="69">
        <f t="shared" si="29"/>
        <v>2.1650897396694342</v>
      </c>
      <c r="T22" s="69">
        <f>'RD T1'!E79</f>
        <v>1.0737972844482377</v>
      </c>
      <c r="U22" s="69">
        <f t="shared" si="30"/>
        <v>3.2388870241176719</v>
      </c>
      <c r="W22" t="str">
        <f t="shared" si="31"/>
        <v>52 Skilled metal, electrical and electronic trades</v>
      </c>
      <c r="X22" s="69">
        <v>4.0011400319954529</v>
      </c>
      <c r="Y22" s="69">
        <v>3.899506263048405</v>
      </c>
      <c r="Z22" s="69">
        <v>3.155665052479629</v>
      </c>
      <c r="AA22" s="69">
        <v>3.9706066737191672</v>
      </c>
      <c r="AB22" s="69">
        <v>4.9031265912253312</v>
      </c>
      <c r="AC22" s="69"/>
      <c r="AD22" s="69">
        <f t="shared" si="32"/>
        <v>1.7474615387457022</v>
      </c>
      <c r="AE22" s="69">
        <f>'RD T1'!E108</f>
        <v>2.0483114007293723</v>
      </c>
      <c r="AF22" s="69">
        <f t="shared" si="33"/>
        <v>3.7957729394750745</v>
      </c>
      <c r="AH22" t="str">
        <f t="shared" si="34"/>
        <v>52 Skilled metal, electrical and electronic trades</v>
      </c>
      <c r="AI22" s="69">
        <v>1.4987450137236806</v>
      </c>
      <c r="AJ22" s="69">
        <v>1.3548300953404857</v>
      </c>
      <c r="AK22" s="69">
        <v>1.1376454509204437</v>
      </c>
      <c r="AL22" s="69">
        <v>1.2312712615091015</v>
      </c>
      <c r="AM22" s="69">
        <v>1.4843538720854044</v>
      </c>
      <c r="AN22" s="69"/>
      <c r="AO22" s="69">
        <f t="shared" si="35"/>
        <v>0.3467084211649607</v>
      </c>
      <c r="AP22" s="69">
        <f>'RD T1'!E137</f>
        <v>0.56003876090044291</v>
      </c>
      <c r="AQ22" s="69">
        <f t="shared" si="36"/>
        <v>0.90674718206540361</v>
      </c>
      <c r="AS22" t="str">
        <f t="shared" si="37"/>
        <v>52 Skilled metal, electrical and electronic trades</v>
      </c>
      <c r="AT22" s="69">
        <v>6.7162874364651861</v>
      </c>
      <c r="AU22" s="69">
        <v>6.1473095559531687</v>
      </c>
      <c r="AV22" s="69">
        <v>5.339531965664376</v>
      </c>
      <c r="AW22" s="69">
        <v>5.6239939983842433</v>
      </c>
      <c r="AX22" s="69">
        <v>6.2347410201823568</v>
      </c>
      <c r="AY22" s="69"/>
      <c r="AZ22" s="69">
        <f t="shared" si="38"/>
        <v>0.89520905451798072</v>
      </c>
      <c r="BA22" s="69">
        <f>'RD T1'!E166</f>
        <v>2.4976103712514997</v>
      </c>
      <c r="BB22" s="69">
        <f t="shared" si="39"/>
        <v>3.3928194257694804</v>
      </c>
      <c r="BD22" t="str">
        <f t="shared" si="40"/>
        <v>52 Skilled metal, electrical and electronic trades</v>
      </c>
      <c r="BE22" s="69">
        <v>31.750979328237804</v>
      </c>
      <c r="BF22" s="69">
        <v>34.988596758172754</v>
      </c>
      <c r="BG22" s="69">
        <v>29.142869045002776</v>
      </c>
      <c r="BH22" s="69">
        <v>29.194700631214928</v>
      </c>
      <c r="BI22" s="69">
        <v>28.075891043254792</v>
      </c>
      <c r="BJ22" s="69"/>
      <c r="BK22" s="69">
        <f t="shared" si="41"/>
        <v>-1.0669780017479837</v>
      </c>
      <c r="BL22" s="69">
        <f>'RD T1'!E195</f>
        <v>10.096206157791315</v>
      </c>
      <c r="BM22" s="69">
        <f t="shared" si="42"/>
        <v>9.029228156043331</v>
      </c>
      <c r="BO22" t="str">
        <f t="shared" si="43"/>
        <v>52 Skilled metal, electrical and electronic trades</v>
      </c>
      <c r="BP22" s="69">
        <v>20.317513538751513</v>
      </c>
      <c r="BQ22" s="69">
        <v>21.317118688511911</v>
      </c>
      <c r="BR22" s="69">
        <v>17.122190780975792</v>
      </c>
      <c r="BS22" s="69">
        <v>16.93568474259477</v>
      </c>
      <c r="BT22" s="69">
        <v>14.538020460008026</v>
      </c>
      <c r="BU22" s="69"/>
      <c r="BV22" s="69">
        <f t="shared" si="44"/>
        <v>-2.5841703209677664</v>
      </c>
      <c r="BW22" s="69">
        <f>'RD T1'!E224</f>
        <v>6.1293309663820166</v>
      </c>
      <c r="BX22" s="69">
        <f t="shared" si="45"/>
        <v>3.5451606454142501</v>
      </c>
      <c r="BZ22" t="str">
        <f t="shared" si="46"/>
        <v>52 Skilled metal, electrical and electronic trades</v>
      </c>
      <c r="CA22" s="69">
        <v>10.678490511700062</v>
      </c>
      <c r="CB22" s="69">
        <v>9.6979349692689087</v>
      </c>
      <c r="CC22" s="69">
        <v>8.5433034091634443</v>
      </c>
      <c r="CD22" s="69">
        <v>7.0338513417345343</v>
      </c>
      <c r="CE22" s="69">
        <v>3.8487610079978438</v>
      </c>
      <c r="CF22" s="69"/>
      <c r="CG22" s="69">
        <f t="shared" si="47"/>
        <v>-4.6945424011656005</v>
      </c>
      <c r="CH22" s="69">
        <f>'RD T1'!E253</f>
        <v>2.1830236370623717</v>
      </c>
      <c r="CI22" s="69">
        <f t="shared" si="48"/>
        <v>-2.5115187641032288</v>
      </c>
      <c r="CK22" t="str">
        <f t="shared" si="49"/>
        <v>52 Skilled metal, electrical and electronic trades</v>
      </c>
      <c r="CL22" s="69">
        <v>6.3465955793431714</v>
      </c>
      <c r="CM22" s="69">
        <v>5.5107595443076427</v>
      </c>
      <c r="CN22" s="69">
        <v>4.3587845400028105</v>
      </c>
      <c r="CO22" s="69">
        <v>2.6886988699998993</v>
      </c>
      <c r="CP22" s="69">
        <v>1.738644517551597</v>
      </c>
      <c r="CQ22" s="69"/>
      <c r="CR22" s="69">
        <f t="shared" si="50"/>
        <v>-2.6201400224512135</v>
      </c>
      <c r="CS22" s="69">
        <f>'RD T1'!E282</f>
        <v>0.91291598900947935</v>
      </c>
      <c r="CT22" s="69">
        <f t="shared" si="51"/>
        <v>-1.7072240334417341</v>
      </c>
    </row>
    <row r="23" spans="1:98" x14ac:dyDescent="0.2">
      <c r="A23" s="10" t="str">
        <f>name!D19</f>
        <v>53 Skilled construction and building trades</v>
      </c>
      <c r="B23" s="69">
        <v>2.4881738133019242E-2</v>
      </c>
      <c r="C23" s="69">
        <v>2.0723730910223472E-2</v>
      </c>
      <c r="D23" s="69">
        <v>1.2716127986207202E-2</v>
      </c>
      <c r="E23" s="69">
        <v>1.9973612903541361E-2</v>
      </c>
      <c r="F23" s="69">
        <v>2.1896097362156575E-2</v>
      </c>
      <c r="G23" s="11"/>
      <c r="H23" s="69">
        <f t="shared" si="26"/>
        <v>9.1799693759493737E-3</v>
      </c>
      <c r="I23" s="69">
        <f>'RD T1'!E51</f>
        <v>7.954739179749001E-3</v>
      </c>
      <c r="J23" s="69">
        <f t="shared" si="27"/>
        <v>1.7134708555698375E-2</v>
      </c>
      <c r="L23" t="str">
        <f t="shared" si="28"/>
        <v>53 Skilled construction and building trades</v>
      </c>
      <c r="M23" s="69">
        <v>0.49203109288112035</v>
      </c>
      <c r="N23" s="69">
        <v>0.64871025719230957</v>
      </c>
      <c r="O23" s="69">
        <v>0.4603325177000458</v>
      </c>
      <c r="P23" s="69">
        <v>0.66093297656762373</v>
      </c>
      <c r="Q23" s="69">
        <v>0.96424715051401644</v>
      </c>
      <c r="R23" s="11"/>
      <c r="S23" s="69">
        <f t="shared" si="29"/>
        <v>0.50391463281397064</v>
      </c>
      <c r="T23" s="69">
        <f>'RD T1'!E80</f>
        <v>0.33117475653047351</v>
      </c>
      <c r="U23" s="69">
        <f t="shared" si="30"/>
        <v>0.83508938934444421</v>
      </c>
      <c r="W23" t="str">
        <f t="shared" si="31"/>
        <v>53 Skilled construction and building trades</v>
      </c>
      <c r="X23" s="69">
        <v>2.0448824329725497</v>
      </c>
      <c r="Y23" s="69">
        <v>1.9099826968269342</v>
      </c>
      <c r="Z23" s="69">
        <v>1.5440611010165846</v>
      </c>
      <c r="AA23" s="69">
        <v>1.9460024990191336</v>
      </c>
      <c r="AB23" s="69">
        <v>2.23199947698579</v>
      </c>
      <c r="AC23" s="69"/>
      <c r="AD23" s="69">
        <f t="shared" si="32"/>
        <v>0.68793837596920548</v>
      </c>
      <c r="AE23" s="69">
        <f>'RD T1'!E109</f>
        <v>0.99365763362991444</v>
      </c>
      <c r="AF23" s="69">
        <f t="shared" si="33"/>
        <v>1.68159600959912</v>
      </c>
      <c r="AH23" t="str">
        <f t="shared" si="34"/>
        <v>53 Skilled construction and building trades</v>
      </c>
      <c r="AI23" s="69">
        <v>1.2011588819933141</v>
      </c>
      <c r="AJ23" s="69">
        <v>1.3352565870492459</v>
      </c>
      <c r="AK23" s="69">
        <v>1.1781318665122398</v>
      </c>
      <c r="AL23" s="69">
        <v>1.411946531095909</v>
      </c>
      <c r="AM23" s="69">
        <v>1.6535151768126362</v>
      </c>
      <c r="AN23" s="69"/>
      <c r="AO23" s="69">
        <f t="shared" si="35"/>
        <v>0.47538331030039638</v>
      </c>
      <c r="AP23" s="69">
        <f>'RD T1'!E138</f>
        <v>0.77622239850843888</v>
      </c>
      <c r="AQ23" s="69">
        <f t="shared" si="36"/>
        <v>1.2516057088088353</v>
      </c>
      <c r="AS23" t="str">
        <f t="shared" si="37"/>
        <v>53 Skilled construction and building trades</v>
      </c>
      <c r="AT23" s="69">
        <v>1.7340221213352207</v>
      </c>
      <c r="AU23" s="69">
        <v>1.8605411376497005</v>
      </c>
      <c r="AV23" s="69">
        <v>1.6032768550656149</v>
      </c>
      <c r="AW23" s="69">
        <v>1.9857176075867791</v>
      </c>
      <c r="AX23" s="69">
        <v>2.145147393331492</v>
      </c>
      <c r="AY23" s="69"/>
      <c r="AZ23" s="69">
        <f t="shared" si="38"/>
        <v>0.54187053826587706</v>
      </c>
      <c r="BA23" s="69">
        <f>'RD T1'!E167</f>
        <v>1.0132032787875755</v>
      </c>
      <c r="BB23" s="69">
        <f t="shared" si="39"/>
        <v>1.5550738170534526</v>
      </c>
      <c r="BD23" t="str">
        <f t="shared" si="40"/>
        <v>53 Skilled construction and building trades</v>
      </c>
      <c r="BE23" s="69">
        <v>17.836139687956155</v>
      </c>
      <c r="BF23" s="69">
        <v>20.899376806592766</v>
      </c>
      <c r="BG23" s="69">
        <v>17.357633204145564</v>
      </c>
      <c r="BH23" s="69">
        <v>18.104595015318544</v>
      </c>
      <c r="BI23" s="69">
        <v>16.398977429036719</v>
      </c>
      <c r="BJ23" s="69"/>
      <c r="BK23" s="69">
        <f t="shared" si="41"/>
        <v>-0.95865577510884492</v>
      </c>
      <c r="BL23" s="69">
        <f>'RD T1'!E196</f>
        <v>6.6909963000082557</v>
      </c>
      <c r="BM23" s="69">
        <f t="shared" si="42"/>
        <v>5.7323405248994108</v>
      </c>
      <c r="BO23" t="str">
        <f t="shared" si="43"/>
        <v>53 Skilled construction and building trades</v>
      </c>
      <c r="BP23" s="69">
        <v>16.97442313326431</v>
      </c>
      <c r="BQ23" s="69">
        <v>21.341947741492007</v>
      </c>
      <c r="BR23" s="69">
        <v>17.060600434736202</v>
      </c>
      <c r="BS23" s="69">
        <v>19.684056530065156</v>
      </c>
      <c r="BT23" s="69">
        <v>18.724912431228546</v>
      </c>
      <c r="BU23" s="69"/>
      <c r="BV23" s="69">
        <f t="shared" si="44"/>
        <v>1.6643119964923443</v>
      </c>
      <c r="BW23" s="69">
        <f>'RD T1'!E225</f>
        <v>8.815745216707267</v>
      </c>
      <c r="BX23" s="69">
        <f t="shared" si="45"/>
        <v>10.480057213199611</v>
      </c>
      <c r="BZ23" t="str">
        <f t="shared" si="46"/>
        <v>53 Skilled construction and building trades</v>
      </c>
      <c r="CA23" s="69">
        <v>9.3246248824909923</v>
      </c>
      <c r="CB23" s="69">
        <v>9.2888050586397828</v>
      </c>
      <c r="CC23" s="69">
        <v>8.116717837520568</v>
      </c>
      <c r="CD23" s="69">
        <v>7.2617364155404287</v>
      </c>
      <c r="CE23" s="69">
        <v>5.1415885332530342</v>
      </c>
      <c r="CF23" s="69"/>
      <c r="CG23" s="69">
        <f t="shared" si="47"/>
        <v>-2.9751293042675337</v>
      </c>
      <c r="CH23" s="69">
        <f>'RD T1'!E254</f>
        <v>2.6254820341906671</v>
      </c>
      <c r="CI23" s="69">
        <f t="shared" si="48"/>
        <v>-0.34964727007686669</v>
      </c>
      <c r="CK23" t="str">
        <f t="shared" si="49"/>
        <v>53 Skilled construction and building trades</v>
      </c>
      <c r="CL23" s="69">
        <v>7.2672750279028246</v>
      </c>
      <c r="CM23" s="69">
        <v>7.369717000516709</v>
      </c>
      <c r="CN23" s="69">
        <v>6.0420560397828931</v>
      </c>
      <c r="CO23" s="69">
        <v>3.2034538973315865</v>
      </c>
      <c r="CP23" s="69">
        <v>0.6307424998251987</v>
      </c>
      <c r="CQ23" s="69"/>
      <c r="CR23" s="69">
        <f t="shared" si="50"/>
        <v>-5.4113135399576944</v>
      </c>
      <c r="CS23" s="69">
        <f>'RD T1'!E283</f>
        <v>0.76526582852385738</v>
      </c>
      <c r="CT23" s="69">
        <f t="shared" si="51"/>
        <v>-4.6460477114338374</v>
      </c>
    </row>
    <row r="24" spans="1:98" x14ac:dyDescent="0.2">
      <c r="A24" s="10" t="str">
        <f>name!D20</f>
        <v>54 Textiles, printing and other skilled trades</v>
      </c>
      <c r="B24" s="69">
        <v>0.10760193616597137</v>
      </c>
      <c r="C24" s="69">
        <v>0.11324647769800797</v>
      </c>
      <c r="D24" s="69">
        <v>0.10217655857119874</v>
      </c>
      <c r="E24" s="69">
        <v>0.13190577988047106</v>
      </c>
      <c r="F24" s="69">
        <v>0.17361057428266871</v>
      </c>
      <c r="G24" s="11"/>
      <c r="H24" s="69">
        <f t="shared" si="26"/>
        <v>7.143401571146997E-2</v>
      </c>
      <c r="I24" s="69">
        <f>'RD T1'!E52</f>
        <v>6.6316671797350582E-2</v>
      </c>
      <c r="J24" s="69">
        <f t="shared" si="27"/>
        <v>0.13775068750882055</v>
      </c>
      <c r="L24" t="str">
        <f t="shared" si="28"/>
        <v>54 Textiles, printing and other skilled trades</v>
      </c>
      <c r="M24" s="69">
        <v>0.70509095908548447</v>
      </c>
      <c r="N24" s="69">
        <v>0.92677311430738474</v>
      </c>
      <c r="O24" s="69">
        <v>0.99134655100778846</v>
      </c>
      <c r="P24" s="69">
        <v>1.3137083230410216</v>
      </c>
      <c r="Q24" s="69">
        <v>2.072655187550513</v>
      </c>
      <c r="R24" s="11"/>
      <c r="S24" s="69">
        <f t="shared" si="29"/>
        <v>1.0813086365427247</v>
      </c>
      <c r="T24" s="69">
        <f>'RD T1'!E81</f>
        <v>0.80270314503739659</v>
      </c>
      <c r="U24" s="69">
        <f t="shared" si="30"/>
        <v>1.8840117815801212</v>
      </c>
      <c r="W24" t="str">
        <f t="shared" si="31"/>
        <v>54 Textiles, printing and other skilled trades</v>
      </c>
      <c r="X24" s="69">
        <v>2.2933612817906086</v>
      </c>
      <c r="Y24" s="69">
        <v>2.0083039099356439</v>
      </c>
      <c r="Z24" s="69">
        <v>2.2472658801534471</v>
      </c>
      <c r="AA24" s="69">
        <v>2.6818530177375264</v>
      </c>
      <c r="AB24" s="69">
        <v>3.4446050366562915</v>
      </c>
      <c r="AC24" s="69"/>
      <c r="AD24" s="69">
        <f t="shared" si="32"/>
        <v>1.1973391565028444</v>
      </c>
      <c r="AE24" s="69">
        <f>'RD T1'!E110</f>
        <v>1.6509407190693322</v>
      </c>
      <c r="AF24" s="69">
        <f t="shared" si="33"/>
        <v>2.8482798755721763</v>
      </c>
      <c r="AH24" t="str">
        <f t="shared" si="34"/>
        <v>54 Textiles, printing and other skilled trades</v>
      </c>
      <c r="AI24" s="69">
        <v>0.8900944798298982</v>
      </c>
      <c r="AJ24" s="69">
        <v>0.70229033421207332</v>
      </c>
      <c r="AK24" s="69">
        <v>0.88538380328434174</v>
      </c>
      <c r="AL24" s="69">
        <v>0.91367087382707068</v>
      </c>
      <c r="AM24" s="69">
        <v>1.1040236084967228</v>
      </c>
      <c r="AN24" s="69"/>
      <c r="AO24" s="69">
        <f t="shared" si="35"/>
        <v>0.21863980521238102</v>
      </c>
      <c r="AP24" s="69">
        <f>'RD T1'!E139</f>
        <v>0.57888799438613503</v>
      </c>
      <c r="AQ24" s="69">
        <f t="shared" si="36"/>
        <v>0.79752779959851605</v>
      </c>
      <c r="AS24" t="str">
        <f t="shared" si="37"/>
        <v>54 Textiles, printing and other skilled trades</v>
      </c>
      <c r="AT24" s="69">
        <v>1.0266479222723017</v>
      </c>
      <c r="AU24" s="69">
        <v>0.82898514117519784</v>
      </c>
      <c r="AV24" s="69">
        <v>0.97684652142073292</v>
      </c>
      <c r="AW24" s="69">
        <v>1.0611523953610653</v>
      </c>
      <c r="AX24" s="69">
        <v>1.2488324110242506</v>
      </c>
      <c r="AY24" s="69"/>
      <c r="AZ24" s="69">
        <f t="shared" si="38"/>
        <v>0.27198588960351766</v>
      </c>
      <c r="BA24" s="69">
        <f>'RD T1'!E168</f>
        <v>0.60758306240547866</v>
      </c>
      <c r="BB24" s="69">
        <f t="shared" si="39"/>
        <v>0.87956895200899632</v>
      </c>
      <c r="BD24" t="str">
        <f t="shared" si="40"/>
        <v>54 Textiles, printing and other skilled trades</v>
      </c>
      <c r="BE24" s="69">
        <v>6.8332432433449695</v>
      </c>
      <c r="BF24" s="69">
        <v>6.9251262392353308</v>
      </c>
      <c r="BG24" s="69">
        <v>6.5852141911062283</v>
      </c>
      <c r="BH24" s="69">
        <v>7.168521621529913</v>
      </c>
      <c r="BI24" s="69">
        <v>7.128772137245325</v>
      </c>
      <c r="BJ24" s="69"/>
      <c r="BK24" s="69">
        <f t="shared" si="41"/>
        <v>0.54355794613909669</v>
      </c>
      <c r="BL24" s="69">
        <f>'RD T1'!E197</f>
        <v>2.8737018557315395</v>
      </c>
      <c r="BM24" s="69">
        <f t="shared" si="42"/>
        <v>3.4172598018706362</v>
      </c>
      <c r="BO24" t="str">
        <f t="shared" si="43"/>
        <v>54 Textiles, printing and other skilled trades</v>
      </c>
      <c r="BP24" s="69">
        <v>8.5167699582517287</v>
      </c>
      <c r="BQ24" s="69">
        <v>7.5643482876232273</v>
      </c>
      <c r="BR24" s="69">
        <v>7.1416905460384958</v>
      </c>
      <c r="BS24" s="69">
        <v>6.9712257172149705</v>
      </c>
      <c r="BT24" s="69">
        <v>6.6016685671217576</v>
      </c>
      <c r="BU24" s="69"/>
      <c r="BV24" s="69">
        <f t="shared" si="44"/>
        <v>-0.5400219789167382</v>
      </c>
      <c r="BW24" s="69">
        <f>'RD T1'!E226</f>
        <v>2.7934689203071983</v>
      </c>
      <c r="BX24" s="69">
        <f t="shared" si="45"/>
        <v>2.2534469413904601</v>
      </c>
      <c r="BZ24" t="str">
        <f t="shared" si="46"/>
        <v>54 Textiles, printing and other skilled trades</v>
      </c>
      <c r="CA24" s="69">
        <v>6.6814432622014568</v>
      </c>
      <c r="CB24" s="69">
        <v>5.5639051419762104</v>
      </c>
      <c r="CC24" s="69">
        <v>5.4571319630761206</v>
      </c>
      <c r="CD24" s="69">
        <v>4.7594462899198957</v>
      </c>
      <c r="CE24" s="69">
        <v>2.8786408203502458</v>
      </c>
      <c r="CF24" s="69"/>
      <c r="CG24" s="69">
        <f t="shared" si="47"/>
        <v>-2.5784911427258748</v>
      </c>
      <c r="CH24" s="69">
        <f>'RD T1'!E255</f>
        <v>1.5583617218254706</v>
      </c>
      <c r="CI24" s="69">
        <f t="shared" si="48"/>
        <v>-1.0201294209004041</v>
      </c>
      <c r="CK24" t="str">
        <f t="shared" si="49"/>
        <v>54 Textiles, printing and other skilled trades</v>
      </c>
      <c r="CL24" s="69">
        <v>4.8147443579752469</v>
      </c>
      <c r="CM24" s="69">
        <v>3.634147915391555</v>
      </c>
      <c r="CN24" s="69">
        <v>3.8897487855290964</v>
      </c>
      <c r="CO24" s="69">
        <v>2.1280105521237438</v>
      </c>
      <c r="CP24" s="69">
        <v>1.4838150883353494</v>
      </c>
      <c r="CQ24" s="69"/>
      <c r="CR24" s="69">
        <f t="shared" si="50"/>
        <v>-2.4059336971937473</v>
      </c>
      <c r="CS24" s="69">
        <f>'RD T1'!E284</f>
        <v>0.69068367234420169</v>
      </c>
      <c r="CT24" s="69">
        <f t="shared" si="51"/>
        <v>-1.7152500248495457</v>
      </c>
    </row>
    <row r="25" spans="1:98" x14ac:dyDescent="0.2">
      <c r="A25" s="10" t="str">
        <f>name!D21</f>
        <v>61 Caring personal service occupations</v>
      </c>
      <c r="B25" s="69">
        <v>6.2039424580701101E-2</v>
      </c>
      <c r="C25" s="69">
        <v>8.8825069971384715E-2</v>
      </c>
      <c r="D25" s="69">
        <v>8.8980823349648255E-2</v>
      </c>
      <c r="E25" s="69">
        <v>0.12441647047816916</v>
      </c>
      <c r="F25" s="69">
        <v>0.22542831967122923</v>
      </c>
      <c r="G25" s="11"/>
      <c r="H25" s="69">
        <f t="shared" si="26"/>
        <v>0.13644749632158099</v>
      </c>
      <c r="I25" s="69">
        <f>'RD T1'!E53</f>
        <v>7.9721939925787882E-2</v>
      </c>
      <c r="J25" s="69">
        <f t="shared" si="27"/>
        <v>0.21616943624736887</v>
      </c>
      <c r="L25" t="str">
        <f t="shared" si="28"/>
        <v>61 Caring personal service occupations</v>
      </c>
      <c r="M25" s="69">
        <v>3.6600113501833569</v>
      </c>
      <c r="N25" s="69">
        <v>5.6535093510503556</v>
      </c>
      <c r="O25" s="69">
        <v>5.8580105540619849</v>
      </c>
      <c r="P25" s="69">
        <v>8.3976673549034118</v>
      </c>
      <c r="Q25" s="69">
        <v>16.166872315900768</v>
      </c>
      <c r="R25" s="11"/>
      <c r="S25" s="69">
        <f t="shared" si="29"/>
        <v>10.308861761838784</v>
      </c>
      <c r="T25" s="69">
        <f>'RD T1'!E82</f>
        <v>5.8665447612833885</v>
      </c>
      <c r="U25" s="69">
        <f t="shared" si="30"/>
        <v>16.175406523122174</v>
      </c>
      <c r="W25" t="str">
        <f t="shared" si="31"/>
        <v>61 Caring personal service occupations</v>
      </c>
      <c r="X25" s="69">
        <v>14.241609618287381</v>
      </c>
      <c r="Y25" s="69">
        <v>15.014829054955724</v>
      </c>
      <c r="Z25" s="69">
        <v>17.524055032109832</v>
      </c>
      <c r="AA25" s="69">
        <v>20.582952993521474</v>
      </c>
      <c r="AB25" s="69">
        <v>26.998870696267126</v>
      </c>
      <c r="AC25" s="69"/>
      <c r="AD25" s="69">
        <f t="shared" si="32"/>
        <v>9.474815664157294</v>
      </c>
      <c r="AE25" s="69">
        <f>'RD T1'!E111</f>
        <v>15.016975436480074</v>
      </c>
      <c r="AF25" s="69">
        <f t="shared" si="33"/>
        <v>24.491791100637368</v>
      </c>
      <c r="AH25" t="str">
        <f t="shared" si="34"/>
        <v>61 Caring personal service occupations</v>
      </c>
      <c r="AI25" s="69">
        <v>12.755953767516514</v>
      </c>
      <c r="AJ25" s="69">
        <v>12.034208407225552</v>
      </c>
      <c r="AK25" s="69">
        <v>14.332523355186995</v>
      </c>
      <c r="AL25" s="69">
        <v>14.71492276670401</v>
      </c>
      <c r="AM25" s="69">
        <v>16.495980976984058</v>
      </c>
      <c r="AN25" s="69"/>
      <c r="AO25" s="69">
        <f t="shared" si="35"/>
        <v>2.1634576217970629</v>
      </c>
      <c r="AP25" s="69">
        <f>'RD T1'!E140</f>
        <v>9.1648069612142926</v>
      </c>
      <c r="AQ25" s="69">
        <f t="shared" si="36"/>
        <v>11.328264583011356</v>
      </c>
      <c r="AS25" t="str">
        <f t="shared" si="37"/>
        <v>61 Caring personal service occupations</v>
      </c>
      <c r="AT25" s="69">
        <v>6.5310585341857799</v>
      </c>
      <c r="AU25" s="69">
        <v>6.5672565394462143</v>
      </c>
      <c r="AV25" s="69">
        <v>7.6976847287203745</v>
      </c>
      <c r="AW25" s="69">
        <v>7.9824019227396459</v>
      </c>
      <c r="AX25" s="69">
        <v>9.3066443547851296</v>
      </c>
      <c r="AY25" s="69"/>
      <c r="AZ25" s="69">
        <f t="shared" si="38"/>
        <v>1.6089596260647552</v>
      </c>
      <c r="BA25" s="69">
        <f>'RD T1'!E169</f>
        <v>5.1310794120489431</v>
      </c>
      <c r="BB25" s="69">
        <f t="shared" si="39"/>
        <v>6.7400390381136983</v>
      </c>
      <c r="BD25" t="str">
        <f t="shared" si="40"/>
        <v>61 Caring personal service occupations</v>
      </c>
      <c r="BE25" s="69">
        <v>41.906466116192313</v>
      </c>
      <c r="BF25" s="69">
        <v>50.376487770995901</v>
      </c>
      <c r="BG25" s="69">
        <v>47.824255597522878</v>
      </c>
      <c r="BH25" s="69">
        <v>53.373005367930091</v>
      </c>
      <c r="BI25" s="69">
        <v>58.568717434747434</v>
      </c>
      <c r="BJ25" s="69"/>
      <c r="BK25" s="69">
        <f t="shared" si="41"/>
        <v>10.744461837224556</v>
      </c>
      <c r="BL25" s="69">
        <f>'RD T1'!E198</f>
        <v>30.641859341865171</v>
      </c>
      <c r="BM25" s="69">
        <f t="shared" si="42"/>
        <v>41.386321179089727</v>
      </c>
      <c r="BO25" t="str">
        <f t="shared" si="43"/>
        <v>61 Caring personal service occupations</v>
      </c>
      <c r="BP25" s="69">
        <v>36.800055574196982</v>
      </c>
      <c r="BQ25" s="69">
        <v>39.474248219310361</v>
      </c>
      <c r="BR25" s="69">
        <v>32.516706257797331</v>
      </c>
      <c r="BS25" s="69">
        <v>34.308020286255925</v>
      </c>
      <c r="BT25" s="69">
        <v>28.175013769330477</v>
      </c>
      <c r="BU25" s="69"/>
      <c r="BV25" s="69">
        <f t="shared" si="44"/>
        <v>-4.3416924884668546</v>
      </c>
      <c r="BW25" s="69">
        <f>'RD T1'!E227</f>
        <v>16.811673831953531</v>
      </c>
      <c r="BX25" s="69">
        <f t="shared" si="45"/>
        <v>12.469981343486676</v>
      </c>
      <c r="BZ25" t="str">
        <f t="shared" si="46"/>
        <v>61 Caring personal service occupations</v>
      </c>
      <c r="CA25" s="69">
        <v>10.656477461510853</v>
      </c>
      <c r="CB25" s="69">
        <v>6.3912535327523576</v>
      </c>
      <c r="CC25" s="69">
        <v>5.1979301577780452</v>
      </c>
      <c r="CD25" s="69">
        <v>3.5696567212212016</v>
      </c>
      <c r="CE25" s="69">
        <v>2.5735367506884992</v>
      </c>
      <c r="CF25" s="69"/>
      <c r="CG25" s="69">
        <f t="shared" si="47"/>
        <v>-2.624393407089546</v>
      </c>
      <c r="CH25" s="69">
        <f>'RD T1'!E256</f>
        <v>1.1434998222663744</v>
      </c>
      <c r="CI25" s="69">
        <f t="shared" si="48"/>
        <v>-1.4808935848231717</v>
      </c>
      <c r="CK25" t="str">
        <f t="shared" si="49"/>
        <v>61 Caring personal service occupations</v>
      </c>
      <c r="CL25" s="69">
        <v>2.1487415810655897</v>
      </c>
      <c r="CM25" s="69">
        <v>1.7127541102935799</v>
      </c>
      <c r="CN25" s="69">
        <v>1.832308233942443</v>
      </c>
      <c r="CO25" s="69">
        <v>1.4545058316362269</v>
      </c>
      <c r="CP25" s="69">
        <v>1.0724770213552346</v>
      </c>
      <c r="CQ25" s="69"/>
      <c r="CR25" s="69">
        <f t="shared" si="50"/>
        <v>-0.75983121258720843</v>
      </c>
      <c r="CS25" s="69">
        <f>'RD T1'!E285</f>
        <v>0.41357150053921532</v>
      </c>
      <c r="CT25" s="69">
        <f t="shared" si="51"/>
        <v>-0.34625971204799311</v>
      </c>
    </row>
    <row r="26" spans="1:98" x14ac:dyDescent="0.2">
      <c r="A26" s="10" t="str">
        <f>name!D22</f>
        <v>62 Leisure, travel and related personal service occupations</v>
      </c>
      <c r="B26" s="69">
        <v>2.8584035385024967E-2</v>
      </c>
      <c r="C26" s="69">
        <v>5.1494723379424408E-2</v>
      </c>
      <c r="D26" s="69">
        <v>5.4223483138725728E-2</v>
      </c>
      <c r="E26" s="69">
        <v>7.9423938786610346E-2</v>
      </c>
      <c r="F26" s="69">
        <v>0.14251284715601659</v>
      </c>
      <c r="G26" s="11"/>
      <c r="H26" s="69">
        <f t="shared" si="26"/>
        <v>8.8289364017290858E-2</v>
      </c>
      <c r="I26" s="69">
        <f>'RD T1'!E54</f>
        <v>5.2172239088188764E-2</v>
      </c>
      <c r="J26" s="69">
        <f t="shared" si="27"/>
        <v>0.14046160310547962</v>
      </c>
      <c r="L26" t="str">
        <f t="shared" si="28"/>
        <v>62 Leisure, travel and related personal service occupations</v>
      </c>
      <c r="M26" s="69">
        <v>0.65363555773800552</v>
      </c>
      <c r="N26" s="69">
        <v>0.85490854626611457</v>
      </c>
      <c r="O26" s="69">
        <v>0.8439996818847818</v>
      </c>
      <c r="P26" s="69">
        <v>1.1082722815647239</v>
      </c>
      <c r="Q26" s="69">
        <v>2.0283230571107502</v>
      </c>
      <c r="R26" s="11"/>
      <c r="S26" s="69">
        <f t="shared" si="29"/>
        <v>1.1843233752259685</v>
      </c>
      <c r="T26" s="69">
        <f>'RD T1'!E83</f>
        <v>0.72526208999901476</v>
      </c>
      <c r="U26" s="69">
        <f t="shared" si="30"/>
        <v>1.9095854652249833</v>
      </c>
      <c r="W26" t="str">
        <f t="shared" si="31"/>
        <v>62 Leisure, travel and related personal service occupations</v>
      </c>
      <c r="X26" s="69">
        <v>3.0303127525604174</v>
      </c>
      <c r="Y26" s="69">
        <v>3.2435742062737667</v>
      </c>
      <c r="Z26" s="69">
        <v>3.4076579880336699</v>
      </c>
      <c r="AA26" s="69">
        <v>4.2041237368421616</v>
      </c>
      <c r="AB26" s="69">
        <v>6.0138341845119765</v>
      </c>
      <c r="AC26" s="69"/>
      <c r="AD26" s="69">
        <f t="shared" si="32"/>
        <v>2.6061761964783066</v>
      </c>
      <c r="AE26" s="69">
        <f>'RD T1'!E112</f>
        <v>2.947151106862254</v>
      </c>
      <c r="AF26" s="69">
        <f t="shared" si="33"/>
        <v>5.553327303340561</v>
      </c>
      <c r="AH26" t="str">
        <f t="shared" si="34"/>
        <v>62 Leisure, travel and related personal service occupations</v>
      </c>
      <c r="AI26" s="69">
        <v>2.0006148116556446</v>
      </c>
      <c r="AJ26" s="69">
        <v>2.0685906297625052</v>
      </c>
      <c r="AK26" s="69">
        <v>2.2437200461485132</v>
      </c>
      <c r="AL26" s="69">
        <v>2.5661849442857472</v>
      </c>
      <c r="AM26" s="69">
        <v>3.5355674249747953</v>
      </c>
      <c r="AN26" s="69"/>
      <c r="AO26" s="69">
        <f t="shared" si="35"/>
        <v>1.2918473788262821</v>
      </c>
      <c r="AP26" s="69">
        <f>'RD T1'!E141</f>
        <v>1.8095389234156347</v>
      </c>
      <c r="AQ26" s="69">
        <f t="shared" si="36"/>
        <v>3.1013863022419166</v>
      </c>
      <c r="AS26" t="str">
        <f t="shared" si="37"/>
        <v>62 Leisure, travel and related personal service occupations</v>
      </c>
      <c r="AT26" s="69">
        <v>2.2624544168224463</v>
      </c>
      <c r="AU26" s="69">
        <v>2.3009395480311388</v>
      </c>
      <c r="AV26" s="69">
        <v>2.5874718617580172</v>
      </c>
      <c r="AW26" s="69">
        <v>3.0982091160718088</v>
      </c>
      <c r="AX26" s="69">
        <v>4.3837910259399449</v>
      </c>
      <c r="AY26" s="69"/>
      <c r="AZ26" s="69">
        <f t="shared" si="38"/>
        <v>1.7963191641819276</v>
      </c>
      <c r="BA26" s="69">
        <f>'RD T1'!E170</f>
        <v>2.1854360861080182</v>
      </c>
      <c r="BB26" s="69">
        <f t="shared" si="39"/>
        <v>3.9817552502899458</v>
      </c>
      <c r="BD26" t="str">
        <f t="shared" si="40"/>
        <v>62 Leisure, travel and related personal service occupations</v>
      </c>
      <c r="BE26" s="69">
        <v>9.0898425735714117</v>
      </c>
      <c r="BF26" s="69">
        <v>8.6068556527548168</v>
      </c>
      <c r="BG26" s="69">
        <v>7.6963083910216463</v>
      </c>
      <c r="BH26" s="69">
        <v>7.6635937075906595</v>
      </c>
      <c r="BI26" s="69">
        <v>7.1497937436442163</v>
      </c>
      <c r="BJ26" s="69"/>
      <c r="BK26" s="69">
        <f t="shared" si="41"/>
        <v>-0.54651464737743005</v>
      </c>
      <c r="BL26" s="69">
        <f>'RD T1'!E199</f>
        <v>3.3731322331082878</v>
      </c>
      <c r="BM26" s="69">
        <f t="shared" si="42"/>
        <v>2.8266175857308578</v>
      </c>
      <c r="BO26" t="str">
        <f t="shared" si="43"/>
        <v>62 Leisure, travel and related personal service occupations</v>
      </c>
      <c r="BP26" s="69">
        <v>10.819521421102589</v>
      </c>
      <c r="BQ26" s="69">
        <v>10.264178501073738</v>
      </c>
      <c r="BR26" s="69">
        <v>8.2805831672396675</v>
      </c>
      <c r="BS26" s="69">
        <v>8.2931398456347409</v>
      </c>
      <c r="BT26" s="69">
        <v>6.9123166934265781</v>
      </c>
      <c r="BU26" s="69"/>
      <c r="BV26" s="69">
        <f t="shared" si="44"/>
        <v>-1.3682664738130894</v>
      </c>
      <c r="BW26" s="69">
        <f>'RD T1'!E228</f>
        <v>3.8591360909051091</v>
      </c>
      <c r="BX26" s="69">
        <f t="shared" si="45"/>
        <v>2.4908696170920197</v>
      </c>
      <c r="BZ26" t="str">
        <f t="shared" si="46"/>
        <v>62 Leisure, travel and related personal service occupations</v>
      </c>
      <c r="CA26" s="69">
        <v>6.4243075543291575</v>
      </c>
      <c r="CB26" s="69">
        <v>6.0691825704672313</v>
      </c>
      <c r="CC26" s="69">
        <v>5.140806762268304</v>
      </c>
      <c r="CD26" s="69">
        <v>4.8009674068670032</v>
      </c>
      <c r="CE26" s="69">
        <v>3.2464209863704654</v>
      </c>
      <c r="CF26" s="69"/>
      <c r="CG26" s="69">
        <f t="shared" si="47"/>
        <v>-1.8943857758978386</v>
      </c>
      <c r="CH26" s="69">
        <f>'RD T1'!E257</f>
        <v>1.8521050755104631</v>
      </c>
      <c r="CI26" s="69">
        <f t="shared" si="48"/>
        <v>-4.2280700387375525E-2</v>
      </c>
      <c r="CK26" t="str">
        <f t="shared" si="49"/>
        <v>62 Leisure, travel and related personal service occupations</v>
      </c>
      <c r="CL26" s="69">
        <v>3.4934021051213957</v>
      </c>
      <c r="CM26" s="69">
        <v>2.6985299702282584</v>
      </c>
      <c r="CN26" s="69">
        <v>2.7338201289382504</v>
      </c>
      <c r="CO26" s="69">
        <v>1.7528958161161172</v>
      </c>
      <c r="CP26" s="69">
        <v>1.1692202693810732</v>
      </c>
      <c r="CQ26" s="69"/>
      <c r="CR26" s="69">
        <f t="shared" si="50"/>
        <v>-1.5645998595571773</v>
      </c>
      <c r="CS26" s="69">
        <f>'RD T1'!E286</f>
        <v>0.53396823745173161</v>
      </c>
      <c r="CT26" s="69">
        <f t="shared" si="51"/>
        <v>-1.0306316221054457</v>
      </c>
    </row>
    <row r="27" spans="1:98" x14ac:dyDescent="0.2">
      <c r="A27" s="10" t="str">
        <f>name!D23</f>
        <v>63 Community and civil enforcement occupations</v>
      </c>
      <c r="B27" s="69">
        <v>3.5409151448228221E-3</v>
      </c>
      <c r="C27" s="69">
        <v>5.602890692749587E-3</v>
      </c>
      <c r="D27" s="69">
        <v>4.6077439413654319E-3</v>
      </c>
      <c r="E27" s="69">
        <v>6.8068603813216865E-3</v>
      </c>
      <c r="F27" s="69">
        <v>1.1089691785346563E-2</v>
      </c>
      <c r="G27" s="11"/>
      <c r="H27" s="69">
        <f t="shared" si="26"/>
        <v>6.4819478439811307E-3</v>
      </c>
      <c r="I27" s="69">
        <f>'RD T1'!E55</f>
        <v>4.2092252593632761E-3</v>
      </c>
      <c r="J27" s="69">
        <f t="shared" si="27"/>
        <v>1.0691173103344408E-2</v>
      </c>
      <c r="L27" t="str">
        <f t="shared" si="28"/>
        <v>63 Community and civil enforcement occupations</v>
      </c>
      <c r="M27" s="69">
        <v>4.948972428322794E-2</v>
      </c>
      <c r="N27" s="69">
        <v>6.0085411681125245E-2</v>
      </c>
      <c r="O27" s="69">
        <v>6.3267000295026118E-2</v>
      </c>
      <c r="P27" s="69">
        <v>7.3278854744655925E-2</v>
      </c>
      <c r="Q27" s="69">
        <v>0.12292815394983689</v>
      </c>
      <c r="R27" s="11"/>
      <c r="S27" s="69">
        <f t="shared" si="29"/>
        <v>5.966115365481077E-2</v>
      </c>
      <c r="T27" s="69">
        <f>'RD T1'!E84</f>
        <v>4.5609678010419312E-2</v>
      </c>
      <c r="U27" s="69">
        <f t="shared" si="30"/>
        <v>0.10527083166523007</v>
      </c>
      <c r="W27" t="str">
        <f t="shared" si="31"/>
        <v>63 Community and civil enforcement occupations</v>
      </c>
      <c r="X27" s="69">
        <v>0.24576238163508535</v>
      </c>
      <c r="Y27" s="69">
        <v>0.24259072767518158</v>
      </c>
      <c r="Z27" s="69">
        <v>0.28353016565713413</v>
      </c>
      <c r="AA27" s="69">
        <v>0.32498448224388188</v>
      </c>
      <c r="AB27" s="69">
        <v>0.41844605971869908</v>
      </c>
      <c r="AC27" s="69"/>
      <c r="AD27" s="69">
        <f t="shared" si="32"/>
        <v>0.13491589406156496</v>
      </c>
      <c r="AE27" s="69">
        <f>'RD T1'!E113</f>
        <v>0.23510404243206268</v>
      </c>
      <c r="AF27" s="69">
        <f t="shared" si="33"/>
        <v>0.37001993649362763</v>
      </c>
      <c r="AH27" t="str">
        <f t="shared" si="34"/>
        <v>63 Community and civil enforcement occupations</v>
      </c>
      <c r="AI27" s="69">
        <v>7.1022295708029246E-2</v>
      </c>
      <c r="AJ27" s="69">
        <v>6.4040896334528447E-2</v>
      </c>
      <c r="AK27" s="69">
        <v>8.478150476095192E-2</v>
      </c>
      <c r="AL27" s="69">
        <v>8.1171310409964656E-2</v>
      </c>
      <c r="AM27" s="69">
        <v>0.10616724378654166</v>
      </c>
      <c r="AN27" s="69"/>
      <c r="AO27" s="69">
        <f t="shared" si="35"/>
        <v>2.1385739025589739E-2</v>
      </c>
      <c r="AP27" s="69">
        <f>'RD T1'!E142</f>
        <v>5.3023413370553871E-2</v>
      </c>
      <c r="AQ27" s="69">
        <f t="shared" si="36"/>
        <v>7.440915239614361E-2</v>
      </c>
      <c r="AS27" t="str">
        <f t="shared" si="37"/>
        <v>63 Community and civil enforcement occupations</v>
      </c>
      <c r="AT27" s="69">
        <v>7.1918855139083568E-2</v>
      </c>
      <c r="AU27" s="69">
        <v>6.1188083653622403E-2</v>
      </c>
      <c r="AV27" s="69">
        <v>7.865379144122947E-2</v>
      </c>
      <c r="AW27" s="69">
        <v>6.6886302441207343E-2</v>
      </c>
      <c r="AX27" s="69">
        <v>7.3790969717834928E-2</v>
      </c>
      <c r="AY27" s="69"/>
      <c r="AZ27" s="69">
        <f t="shared" si="38"/>
        <v>-4.862821723394542E-3</v>
      </c>
      <c r="BA27" s="69">
        <f>'RD T1'!E171</f>
        <v>4.5164981391844369E-2</v>
      </c>
      <c r="BB27" s="69">
        <f t="shared" si="39"/>
        <v>4.0302159668449827E-2</v>
      </c>
      <c r="BD27" t="str">
        <f t="shared" si="40"/>
        <v>63 Community and civil enforcement occupations</v>
      </c>
      <c r="BE27" s="69">
        <v>0.25502449246783004</v>
      </c>
      <c r="BF27" s="69">
        <v>0.19949012610742531</v>
      </c>
      <c r="BG27" s="69">
        <v>0.2775470118704666</v>
      </c>
      <c r="BH27" s="69">
        <v>0.19740544069745219</v>
      </c>
      <c r="BI27" s="69">
        <v>0.22290031489182863</v>
      </c>
      <c r="BJ27" s="69"/>
      <c r="BK27" s="69">
        <f t="shared" si="41"/>
        <v>-5.4646696978637971E-2</v>
      </c>
      <c r="BL27" s="69">
        <f>'RD T1'!E200</f>
        <v>7.8307744411595312E-2</v>
      </c>
      <c r="BM27" s="69">
        <f t="shared" si="42"/>
        <v>2.3661047432957341E-2</v>
      </c>
      <c r="BO27" t="str">
        <f t="shared" si="43"/>
        <v>63 Community and civil enforcement occupations</v>
      </c>
      <c r="BP27" s="69">
        <v>0.39824955198817819</v>
      </c>
      <c r="BQ27" s="69">
        <v>0.38134262762448634</v>
      </c>
      <c r="BR27" s="69">
        <v>0.44458483104069535</v>
      </c>
      <c r="BS27" s="69">
        <v>0.37524481664559017</v>
      </c>
      <c r="BT27" s="69">
        <v>0.39806173162510688</v>
      </c>
      <c r="BU27" s="69"/>
      <c r="BV27" s="69">
        <f t="shared" si="44"/>
        <v>-4.6523099415588465E-2</v>
      </c>
      <c r="BW27" s="69">
        <f>'RD T1'!E229</f>
        <v>0.17543812067902601</v>
      </c>
      <c r="BX27" s="69">
        <f t="shared" si="45"/>
        <v>0.12891502126343754</v>
      </c>
      <c r="BZ27" t="str">
        <f t="shared" si="46"/>
        <v>63 Community and civil enforcement occupations</v>
      </c>
      <c r="CA27" s="69">
        <v>0.33218574043540205</v>
      </c>
      <c r="CB27" s="69">
        <v>0.30335662569311073</v>
      </c>
      <c r="CC27" s="69">
        <v>0.37299481572151066</v>
      </c>
      <c r="CD27" s="69">
        <v>0.2877874187370621</v>
      </c>
      <c r="CE27" s="69">
        <v>0.23648061388909414</v>
      </c>
      <c r="CF27" s="69"/>
      <c r="CG27" s="69">
        <f t="shared" si="47"/>
        <v>-0.13651420183241653</v>
      </c>
      <c r="CH27" s="69">
        <f>'RD T1'!E258</f>
        <v>0.11322957726628882</v>
      </c>
      <c r="CI27" s="69">
        <f t="shared" si="48"/>
        <v>-2.3284624566127704E-2</v>
      </c>
      <c r="CK27" t="str">
        <f t="shared" si="49"/>
        <v>63 Community and civil enforcement occupations</v>
      </c>
      <c r="CL27" s="69">
        <v>0.16915406179669459</v>
      </c>
      <c r="CM27" s="69">
        <v>0.10506598777163456</v>
      </c>
      <c r="CN27" s="69">
        <v>0.15475492041224909</v>
      </c>
      <c r="CO27" s="69">
        <v>5.996080274778702E-2</v>
      </c>
      <c r="CP27" s="69">
        <v>3.3497437608715555E-2</v>
      </c>
      <c r="CQ27" s="69"/>
      <c r="CR27" s="69">
        <f t="shared" si="50"/>
        <v>-0.12125748280353353</v>
      </c>
      <c r="CS27" s="69">
        <f>'RD T1'!E287</f>
        <v>1.6338838904650765E-2</v>
      </c>
      <c r="CT27" s="69">
        <f t="shared" si="51"/>
        <v>-0.10491864389888277</v>
      </c>
    </row>
    <row r="28" spans="1:98" x14ac:dyDescent="0.2">
      <c r="A28" s="10" t="str">
        <f>name!D24</f>
        <v>71 Sales occupations</v>
      </c>
      <c r="B28" s="69">
        <v>0.190263050727522</v>
      </c>
      <c r="C28" s="69">
        <v>0.22878800454804457</v>
      </c>
      <c r="D28" s="69">
        <v>0.2023869891337878</v>
      </c>
      <c r="E28" s="69">
        <v>0.24102965278013944</v>
      </c>
      <c r="F28" s="69">
        <v>0.35148480589580622</v>
      </c>
      <c r="G28" s="11"/>
      <c r="H28" s="69">
        <f t="shared" si="26"/>
        <v>0.14909781676201841</v>
      </c>
      <c r="I28" s="69">
        <f>'RD T1'!E56</f>
        <v>0.12192701669633794</v>
      </c>
      <c r="J28" s="69">
        <f t="shared" si="27"/>
        <v>0.27102483345835637</v>
      </c>
      <c r="L28" t="str">
        <f t="shared" si="28"/>
        <v>71 Sales occupations</v>
      </c>
      <c r="M28" s="69">
        <v>2.6120192474229502</v>
      </c>
      <c r="N28" s="69">
        <v>3.3892164438136452</v>
      </c>
      <c r="O28" s="69">
        <v>3.3196793052355744</v>
      </c>
      <c r="P28" s="69">
        <v>4.300465034243623</v>
      </c>
      <c r="Q28" s="69">
        <v>7.2948679994950663</v>
      </c>
      <c r="R28" s="11"/>
      <c r="S28" s="69">
        <f t="shared" si="29"/>
        <v>3.9751886942594918</v>
      </c>
      <c r="T28" s="69">
        <f>'RD T1'!E85</f>
        <v>2.3066275995903616</v>
      </c>
      <c r="U28" s="69">
        <f t="shared" si="30"/>
        <v>6.2818162938498538</v>
      </c>
      <c r="W28" t="str">
        <f t="shared" si="31"/>
        <v>71 Sales occupations</v>
      </c>
      <c r="X28" s="69">
        <v>12.141922843384416</v>
      </c>
      <c r="Y28" s="69">
        <v>11.553437634520956</v>
      </c>
      <c r="Z28" s="69">
        <v>13.014098095661719</v>
      </c>
      <c r="AA28" s="69">
        <v>14.016037060244871</v>
      </c>
      <c r="AB28" s="69">
        <v>18.123620399212374</v>
      </c>
      <c r="AC28" s="69"/>
      <c r="AD28" s="69">
        <f t="shared" si="32"/>
        <v>5.109522303550655</v>
      </c>
      <c r="AE28" s="69">
        <f>'RD T1'!E114</f>
        <v>8.1326854282313885</v>
      </c>
      <c r="AF28" s="69">
        <f t="shared" si="33"/>
        <v>13.242207731782043</v>
      </c>
      <c r="AH28" t="str">
        <f t="shared" si="34"/>
        <v>71 Sales occupations</v>
      </c>
      <c r="AI28" s="69">
        <v>3.9655832353241705</v>
      </c>
      <c r="AJ28" s="69">
        <v>3.7154073522953692</v>
      </c>
      <c r="AK28" s="69">
        <v>4.3374352358944908</v>
      </c>
      <c r="AL28" s="69">
        <v>4.4090192640379833</v>
      </c>
      <c r="AM28" s="69">
        <v>5.5264208486426245</v>
      </c>
      <c r="AN28" s="69"/>
      <c r="AO28" s="69">
        <f t="shared" si="35"/>
        <v>1.1889856127481337</v>
      </c>
      <c r="AP28" s="69">
        <f>'RD T1'!E143</f>
        <v>2.5483544411615777</v>
      </c>
      <c r="AQ28" s="69">
        <f t="shared" si="36"/>
        <v>3.7373400539097115</v>
      </c>
      <c r="AS28" t="str">
        <f t="shared" si="37"/>
        <v>71 Sales occupations</v>
      </c>
      <c r="AT28" s="69">
        <v>3.565450572985132</v>
      </c>
      <c r="AU28" s="69">
        <v>3.2289328754122351</v>
      </c>
      <c r="AV28" s="69">
        <v>3.5970845853821118</v>
      </c>
      <c r="AW28" s="69">
        <v>3.51561851445681</v>
      </c>
      <c r="AX28" s="69">
        <v>4.2294842233722578</v>
      </c>
      <c r="AY28" s="69"/>
      <c r="AZ28" s="69">
        <f t="shared" si="38"/>
        <v>0.63239963799014598</v>
      </c>
      <c r="BA28" s="69">
        <f>'RD T1'!E172</f>
        <v>1.7699352046138337</v>
      </c>
      <c r="BB28" s="69">
        <f t="shared" si="39"/>
        <v>2.4023348426039797</v>
      </c>
      <c r="BD28" t="str">
        <f t="shared" si="40"/>
        <v>71 Sales occupations</v>
      </c>
      <c r="BE28" s="69">
        <v>24.297966556457467</v>
      </c>
      <c r="BF28" s="69">
        <v>24.685880882780257</v>
      </c>
      <c r="BG28" s="69">
        <v>24.582690514566384</v>
      </c>
      <c r="BH28" s="69">
        <v>24.096405854887166</v>
      </c>
      <c r="BI28" s="69">
        <v>23.940015654794898</v>
      </c>
      <c r="BJ28" s="69"/>
      <c r="BK28" s="69">
        <f t="shared" si="41"/>
        <v>-0.64267485977148553</v>
      </c>
      <c r="BL28" s="69">
        <f>'RD T1'!E201</f>
        <v>10.581562287487362</v>
      </c>
      <c r="BM28" s="69">
        <f t="shared" si="42"/>
        <v>9.9388874277158763</v>
      </c>
      <c r="BO28" t="str">
        <f t="shared" si="43"/>
        <v>71 Sales occupations</v>
      </c>
      <c r="BP28" s="69">
        <v>28.635597136619975</v>
      </c>
      <c r="BQ28" s="69">
        <v>26.977121988319258</v>
      </c>
      <c r="BR28" s="69">
        <v>23.664835461347568</v>
      </c>
      <c r="BS28" s="69">
        <v>22.440560295554494</v>
      </c>
      <c r="BT28" s="69">
        <v>18.117500637914375</v>
      </c>
      <c r="BU28" s="69"/>
      <c r="BV28" s="69">
        <f t="shared" si="44"/>
        <v>-5.547334823433193</v>
      </c>
      <c r="BW28" s="69">
        <f>'RD T1'!E230</f>
        <v>10.073586656848237</v>
      </c>
      <c r="BX28" s="69">
        <f t="shared" si="45"/>
        <v>4.5262518334150439</v>
      </c>
      <c r="BZ28" t="str">
        <f t="shared" si="46"/>
        <v>71 Sales occupations</v>
      </c>
      <c r="CA28" s="69">
        <v>18.61051972463758</v>
      </c>
      <c r="CB28" s="69">
        <v>16.569343646249244</v>
      </c>
      <c r="CC28" s="69">
        <v>15.114056252605504</v>
      </c>
      <c r="CD28" s="69">
        <v>11.605204351844408</v>
      </c>
      <c r="CE28" s="69">
        <v>4.7877243880002736</v>
      </c>
      <c r="CF28" s="69"/>
      <c r="CG28" s="69">
        <f t="shared" si="47"/>
        <v>-10.32633186460523</v>
      </c>
      <c r="CH28" s="69">
        <f>'RD T1'!E259</f>
        <v>3.5478571966520329</v>
      </c>
      <c r="CI28" s="69">
        <f t="shared" si="48"/>
        <v>-6.7784746679531969</v>
      </c>
      <c r="CK28" t="str">
        <f t="shared" si="49"/>
        <v>71 Sales occupations</v>
      </c>
      <c r="CL28" s="69">
        <v>12.013775423583162</v>
      </c>
      <c r="CM28" s="69">
        <v>9.003879301149107</v>
      </c>
      <c r="CN28" s="69">
        <v>9.1976239905473633</v>
      </c>
      <c r="CO28" s="69">
        <v>4.9094963539409031</v>
      </c>
      <c r="CP28" s="69">
        <v>2.4429549606473357</v>
      </c>
      <c r="CQ28" s="69"/>
      <c r="CR28" s="69">
        <f t="shared" si="50"/>
        <v>-6.7546690299000272</v>
      </c>
      <c r="CS28" s="69">
        <f>'RD T1'!E288</f>
        <v>1.2247175713863245</v>
      </c>
      <c r="CT28" s="69">
        <f t="shared" si="51"/>
        <v>-5.5299514585137022</v>
      </c>
    </row>
    <row r="29" spans="1:98" x14ac:dyDescent="0.2">
      <c r="A29" s="10" t="str">
        <f>name!D25</f>
        <v>72 Customer service occupations</v>
      </c>
      <c r="B29" s="69">
        <v>9.6138255874878481E-2</v>
      </c>
      <c r="C29" s="69">
        <v>0.12955869253560701</v>
      </c>
      <c r="D29" s="69">
        <v>0.13882395965751332</v>
      </c>
      <c r="E29" s="69">
        <v>0.25081181524804796</v>
      </c>
      <c r="F29" s="69">
        <v>0.47440941524888419</v>
      </c>
      <c r="G29" s="11"/>
      <c r="H29" s="69">
        <f>F29-D29</f>
        <v>0.33558545559137087</v>
      </c>
      <c r="I29" s="69">
        <f>'RD T1'!E57</f>
        <v>0.13480222533661942</v>
      </c>
      <c r="J29" s="69">
        <f t="shared" si="27"/>
        <v>0.47038768092799033</v>
      </c>
      <c r="L29" t="str">
        <f t="shared" si="28"/>
        <v>72 Customer service occupations</v>
      </c>
      <c r="M29" s="69">
        <v>0.8870478888974942</v>
      </c>
      <c r="N29" s="69">
        <v>1.3255300906013272</v>
      </c>
      <c r="O29" s="69">
        <v>1.4188356844920873</v>
      </c>
      <c r="P29" s="69">
        <v>2.3822288553184467</v>
      </c>
      <c r="Q29" s="69">
        <v>4.3343957125795365</v>
      </c>
      <c r="R29" s="11"/>
      <c r="S29" s="69">
        <f t="shared" si="29"/>
        <v>2.915560028087449</v>
      </c>
      <c r="T29" s="69">
        <f>'RD T1'!E86</f>
        <v>1.3401698076409403</v>
      </c>
      <c r="U29" s="69">
        <f t="shared" si="30"/>
        <v>4.2557298357283893</v>
      </c>
      <c r="W29" t="str">
        <f t="shared" si="31"/>
        <v>72 Customer service occupations</v>
      </c>
      <c r="X29" s="69">
        <v>4.5198727067661268</v>
      </c>
      <c r="Y29" s="69">
        <v>4.7372374736516436</v>
      </c>
      <c r="Z29" s="69">
        <v>5.6968076306904631</v>
      </c>
      <c r="AA29" s="69">
        <v>7.8890670800987195</v>
      </c>
      <c r="AB29" s="69">
        <v>10.729007826212932</v>
      </c>
      <c r="AC29" s="69"/>
      <c r="AD29" s="69">
        <f t="shared" si="32"/>
        <v>5.0322001955224689</v>
      </c>
      <c r="AE29" s="69">
        <f>'RD T1'!E115</f>
        <v>4.4726308216276962</v>
      </c>
      <c r="AF29" s="69">
        <f t="shared" si="33"/>
        <v>9.5048310171501651</v>
      </c>
      <c r="AH29" t="str">
        <f t="shared" si="34"/>
        <v>72 Customer service occupations</v>
      </c>
      <c r="AI29" s="69">
        <v>1.2348658785830222</v>
      </c>
      <c r="AJ29" s="69">
        <v>1.3117439939254736</v>
      </c>
      <c r="AK29" s="69">
        <v>1.6600279895440522</v>
      </c>
      <c r="AL29" s="69">
        <v>2.3152937908355637</v>
      </c>
      <c r="AM29" s="69">
        <v>3.2772947122180662</v>
      </c>
      <c r="AN29" s="69"/>
      <c r="AO29" s="69">
        <f t="shared" si="35"/>
        <v>1.6172667226740141</v>
      </c>
      <c r="AP29" s="69">
        <f>'RD T1'!E144</f>
        <v>1.3751707052959243</v>
      </c>
      <c r="AQ29" s="69">
        <f t="shared" si="36"/>
        <v>2.9924374279699384</v>
      </c>
      <c r="AS29" t="str">
        <f t="shared" si="37"/>
        <v>72 Customer service occupations</v>
      </c>
      <c r="AT29" s="69">
        <v>2.5795621387037158</v>
      </c>
      <c r="AU29" s="69">
        <v>2.5972614907083624</v>
      </c>
      <c r="AV29" s="69">
        <v>2.8210549590344045</v>
      </c>
      <c r="AW29" s="69">
        <v>3.7991953224156791</v>
      </c>
      <c r="AX29" s="69">
        <v>4.5541388875180555</v>
      </c>
      <c r="AY29" s="69"/>
      <c r="AZ29" s="69">
        <f t="shared" si="38"/>
        <v>1.733083928483651</v>
      </c>
      <c r="BA29" s="69">
        <f>'RD T1'!E173</f>
        <v>1.8128067186996923</v>
      </c>
      <c r="BB29" s="69">
        <f t="shared" si="39"/>
        <v>3.5458906471833433</v>
      </c>
      <c r="BD29" t="str">
        <f t="shared" si="40"/>
        <v>72 Customer service occupations</v>
      </c>
      <c r="BE29" s="69">
        <v>7.3206207790322306</v>
      </c>
      <c r="BF29" s="69">
        <v>8.4283149115760381</v>
      </c>
      <c r="BG29" s="69">
        <v>8.4244191274271252</v>
      </c>
      <c r="BH29" s="69">
        <v>11.034261659589502</v>
      </c>
      <c r="BI29" s="69">
        <v>12.457530195190568</v>
      </c>
      <c r="BJ29" s="69"/>
      <c r="BK29" s="69">
        <f t="shared" si="41"/>
        <v>4.0331110677634427</v>
      </c>
      <c r="BL29" s="69">
        <f>'RD T1'!E202</f>
        <v>4.6829336021415306</v>
      </c>
      <c r="BM29" s="69">
        <f t="shared" si="42"/>
        <v>8.7160446699049743</v>
      </c>
      <c r="BO29" t="str">
        <f t="shared" si="43"/>
        <v>72 Customer service occupations</v>
      </c>
      <c r="BP29" s="69">
        <v>8.3637950394236391</v>
      </c>
      <c r="BQ29" s="69">
        <v>9.7621335075042399</v>
      </c>
      <c r="BR29" s="69">
        <v>8.6931057966699452</v>
      </c>
      <c r="BS29" s="69">
        <v>11.463223859529025</v>
      </c>
      <c r="BT29" s="69">
        <v>11.177921485560997</v>
      </c>
      <c r="BU29" s="69"/>
      <c r="BV29" s="69">
        <f t="shared" si="44"/>
        <v>2.484815688891052</v>
      </c>
      <c r="BW29" s="69">
        <f>'RD T1'!E231</f>
        <v>5.338355682734611</v>
      </c>
      <c r="BX29" s="69">
        <f t="shared" si="45"/>
        <v>7.823171371625663</v>
      </c>
      <c r="BZ29" t="str">
        <f t="shared" si="46"/>
        <v>72 Customer service occupations</v>
      </c>
      <c r="CA29" s="69">
        <v>4.3990724668484305</v>
      </c>
      <c r="CB29" s="69">
        <v>4.2381535349099204</v>
      </c>
      <c r="CC29" s="69">
        <v>4.2018217756332765</v>
      </c>
      <c r="CD29" s="69">
        <v>4.5522070977746729</v>
      </c>
      <c r="CE29" s="69">
        <v>3.8769095509759439</v>
      </c>
      <c r="CF29" s="69"/>
      <c r="CG29" s="69">
        <f t="shared" si="47"/>
        <v>-0.3249122246573326</v>
      </c>
      <c r="CH29" s="69">
        <f>'RD T1'!E260</f>
        <v>1.4503231104907683</v>
      </c>
      <c r="CI29" s="69">
        <f t="shared" si="48"/>
        <v>1.1254108858334357</v>
      </c>
      <c r="CK29" t="str">
        <f t="shared" si="49"/>
        <v>72 Customer service occupations</v>
      </c>
      <c r="CL29" s="69">
        <v>1.6494973828017896</v>
      </c>
      <c r="CM29" s="69">
        <v>1.6955105959843921</v>
      </c>
      <c r="CN29" s="69">
        <v>2.0194389073037722</v>
      </c>
      <c r="CO29" s="69">
        <v>2.0877766947326708</v>
      </c>
      <c r="CP29" s="69">
        <v>2.0016460302087067</v>
      </c>
      <c r="CQ29" s="69"/>
      <c r="CR29" s="69">
        <f t="shared" si="50"/>
        <v>-1.7792877095065496E-2</v>
      </c>
      <c r="CS29" s="69">
        <f>'RD T1'!E289</f>
        <v>0.70479631154880962</v>
      </c>
      <c r="CT29" s="69">
        <f t="shared" si="51"/>
        <v>0.68700343445374412</v>
      </c>
    </row>
    <row r="30" spans="1:98" x14ac:dyDescent="0.2">
      <c r="A30" s="10" t="str">
        <f>name!D26</f>
        <v>81 Process, plant and machine operatives</v>
      </c>
      <c r="B30" s="69">
        <v>8.0659100912951753E-2</v>
      </c>
      <c r="C30" s="69">
        <v>0.10983869852924863</v>
      </c>
      <c r="D30" s="69">
        <v>9.6184861771580421E-2</v>
      </c>
      <c r="E30" s="69">
        <v>0.16127653103680936</v>
      </c>
      <c r="F30" s="69">
        <v>0.35788139227571431</v>
      </c>
      <c r="G30" s="11"/>
      <c r="H30" s="69">
        <f t="shared" si="26"/>
        <v>0.26169653050413388</v>
      </c>
      <c r="I30" s="69">
        <f>'RD T1'!E58</f>
        <v>0.11509446665397145</v>
      </c>
      <c r="J30" s="69">
        <f t="shared" si="27"/>
        <v>0.37679099715810532</v>
      </c>
      <c r="L30" t="str">
        <f t="shared" si="28"/>
        <v>81 Process, plant and machine operatives</v>
      </c>
      <c r="M30" s="69">
        <v>0.52767805046042748</v>
      </c>
      <c r="N30" s="69">
        <v>0.73802658505133545</v>
      </c>
      <c r="O30" s="69">
        <v>0.61234413502535134</v>
      </c>
      <c r="P30" s="69">
        <v>1.0983953670502582</v>
      </c>
      <c r="Q30" s="69">
        <v>2.0710481902577857</v>
      </c>
      <c r="R30" s="11"/>
      <c r="S30" s="69">
        <f t="shared" si="29"/>
        <v>1.4587040552324344</v>
      </c>
      <c r="T30" s="69">
        <f>'RD T1'!E87</f>
        <v>0.62069793473258639</v>
      </c>
      <c r="U30" s="69">
        <f t="shared" si="30"/>
        <v>2.0794019899650209</v>
      </c>
      <c r="W30" t="str">
        <f t="shared" si="31"/>
        <v>81 Process, plant and machine operatives</v>
      </c>
      <c r="X30" s="69">
        <v>1.8809094268022286</v>
      </c>
      <c r="Y30" s="69">
        <v>1.866021929835509</v>
      </c>
      <c r="Z30" s="69">
        <v>1.7705156175650012</v>
      </c>
      <c r="AA30" s="69">
        <v>2.9463396300335565</v>
      </c>
      <c r="AB30" s="69">
        <v>5.0835447884611504</v>
      </c>
      <c r="AC30" s="69"/>
      <c r="AD30" s="69">
        <f t="shared" si="32"/>
        <v>3.313029170896149</v>
      </c>
      <c r="AE30" s="69">
        <f>'RD T1'!E116</f>
        <v>1.9177683427495564</v>
      </c>
      <c r="AF30" s="69">
        <f t="shared" si="33"/>
        <v>5.2307975136457054</v>
      </c>
      <c r="AH30" t="str">
        <f t="shared" si="34"/>
        <v>81 Process, plant and machine operatives</v>
      </c>
      <c r="AI30" s="69">
        <v>0.86358297843622289</v>
      </c>
      <c r="AJ30" s="69">
        <v>0.85552097487353973</v>
      </c>
      <c r="AK30" s="69">
        <v>0.8115124945919151</v>
      </c>
      <c r="AL30" s="69">
        <v>1.2287623445384148</v>
      </c>
      <c r="AM30" s="69">
        <v>1.7021686299395358</v>
      </c>
      <c r="AN30" s="69"/>
      <c r="AO30" s="69">
        <f t="shared" si="35"/>
        <v>0.89065613534762067</v>
      </c>
      <c r="AP30" s="69">
        <f>'RD T1'!E145</f>
        <v>0.62802396255897952</v>
      </c>
      <c r="AQ30" s="69">
        <f t="shared" si="36"/>
        <v>1.5186800979066002</v>
      </c>
      <c r="AS30" t="str">
        <f t="shared" si="37"/>
        <v>81 Process, plant and machine operatives</v>
      </c>
      <c r="AT30" s="69">
        <v>2.1839416287084523</v>
      </c>
      <c r="AU30" s="69">
        <v>1.9766269293922147</v>
      </c>
      <c r="AV30" s="69">
        <v>1.8090021155623941</v>
      </c>
      <c r="AW30" s="69">
        <v>2.6779173110056873</v>
      </c>
      <c r="AX30" s="69">
        <v>3.6771425151509671</v>
      </c>
      <c r="AY30" s="69"/>
      <c r="AZ30" s="69">
        <f t="shared" si="38"/>
        <v>1.868140399588573</v>
      </c>
      <c r="BA30" s="69">
        <f>'RD T1'!E174</f>
        <v>1.3944195461612729</v>
      </c>
      <c r="BB30" s="69">
        <f t="shared" si="39"/>
        <v>3.262559945749846</v>
      </c>
      <c r="BD30" t="str">
        <f t="shared" si="40"/>
        <v>81 Process, plant and machine operatives</v>
      </c>
      <c r="BE30" s="69">
        <v>13.125401826278129</v>
      </c>
      <c r="BF30" s="69">
        <v>14.578209425011963</v>
      </c>
      <c r="BG30" s="69">
        <v>12.404136824346317</v>
      </c>
      <c r="BH30" s="69">
        <v>17.527638078899123</v>
      </c>
      <c r="BI30" s="69">
        <v>20.468167015956489</v>
      </c>
      <c r="BJ30" s="69"/>
      <c r="BK30" s="69">
        <f t="shared" si="41"/>
        <v>8.064030191610172</v>
      </c>
      <c r="BL30" s="69">
        <f>'RD T1'!E203</f>
        <v>6.6985342642916512</v>
      </c>
      <c r="BM30" s="69">
        <f t="shared" si="42"/>
        <v>14.762564455901824</v>
      </c>
      <c r="BO30" t="str">
        <f t="shared" si="43"/>
        <v>81 Process, plant and machine operatives</v>
      </c>
      <c r="BP30" s="69">
        <v>18.1582647166519</v>
      </c>
      <c r="BQ30" s="69">
        <v>19.283676222105033</v>
      </c>
      <c r="BR30" s="69">
        <v>15.402201834335385</v>
      </c>
      <c r="BS30" s="69">
        <v>21.563263940617915</v>
      </c>
      <c r="BT30" s="69">
        <v>21.508227542043247</v>
      </c>
      <c r="BU30" s="69"/>
      <c r="BV30" s="69">
        <f t="shared" si="44"/>
        <v>6.1060257077078628</v>
      </c>
      <c r="BW30" s="69">
        <f>'RD T1'!E232</f>
        <v>8.7499105681492981</v>
      </c>
      <c r="BX30" s="69">
        <f t="shared" si="45"/>
        <v>14.855936275857161</v>
      </c>
      <c r="BZ30" t="str">
        <f t="shared" si="46"/>
        <v>81 Process, plant and machine operatives</v>
      </c>
      <c r="CA30" s="69">
        <v>15.912497678404176</v>
      </c>
      <c r="CB30" s="69">
        <v>14.649637711195423</v>
      </c>
      <c r="CC30" s="69">
        <v>12.468145223237062</v>
      </c>
      <c r="CD30" s="69">
        <v>13.555424799781932</v>
      </c>
      <c r="CE30" s="69">
        <v>6.9928428546800188</v>
      </c>
      <c r="CF30" s="69"/>
      <c r="CG30" s="69">
        <f t="shared" si="47"/>
        <v>-5.4753023685570437</v>
      </c>
      <c r="CH30" s="69">
        <f>'RD T1'!E261</f>
        <v>4.1943156544445621</v>
      </c>
      <c r="CI30" s="69">
        <f t="shared" si="48"/>
        <v>-1.2809867141124816</v>
      </c>
      <c r="CK30" t="str">
        <f t="shared" si="49"/>
        <v>81 Process, plant and machine operatives</v>
      </c>
      <c r="CL30" s="69">
        <v>11.825626248803117</v>
      </c>
      <c r="CM30" s="69">
        <v>8.4158171122132366</v>
      </c>
      <c r="CN30" s="69">
        <v>7.2836597917186188</v>
      </c>
      <c r="CO30" s="69">
        <v>3.2914848859264314</v>
      </c>
      <c r="CP30" s="69">
        <v>1.4171301685235635</v>
      </c>
      <c r="CQ30" s="69"/>
      <c r="CR30" s="69">
        <f t="shared" si="50"/>
        <v>-5.8665296231950554</v>
      </c>
      <c r="CS30" s="69">
        <f>'RD T1'!E290</f>
        <v>0.80328116465772803</v>
      </c>
      <c r="CT30" s="69">
        <f t="shared" si="51"/>
        <v>-5.063248458537327</v>
      </c>
    </row>
    <row r="31" spans="1:98" x14ac:dyDescent="0.2">
      <c r="A31" s="10" t="str">
        <f>name!D27</f>
        <v>82 Transport and mobile machine drivers and operatives</v>
      </c>
      <c r="B31" s="69">
        <v>0.12509141055817063</v>
      </c>
      <c r="C31" s="69">
        <v>0.20773468758043528</v>
      </c>
      <c r="D31" s="69">
        <v>0.15736335399203336</v>
      </c>
      <c r="E31" s="69">
        <v>0.27802500385593265</v>
      </c>
      <c r="F31" s="69">
        <v>0.51925560720347363</v>
      </c>
      <c r="G31" s="11"/>
      <c r="H31" s="69">
        <f t="shared" si="26"/>
        <v>0.36189225321144025</v>
      </c>
      <c r="I31" s="69">
        <f>'RD T1'!E59</f>
        <v>0.20347461088724225</v>
      </c>
      <c r="J31" s="69">
        <f t="shared" si="27"/>
        <v>0.56536686409868253</v>
      </c>
      <c r="L31" t="str">
        <f t="shared" si="28"/>
        <v>82 Transport and mobile machine drivers and operatives</v>
      </c>
      <c r="M31" s="69">
        <v>0.76404195475032843</v>
      </c>
      <c r="N31" s="69">
        <v>1.1301897210189558</v>
      </c>
      <c r="O31" s="69">
        <v>0.89802080288570663</v>
      </c>
      <c r="P31" s="69">
        <v>1.4566718604191111</v>
      </c>
      <c r="Q31" s="69">
        <v>2.6261325494246806</v>
      </c>
      <c r="R31" s="11"/>
      <c r="S31" s="69">
        <f t="shared" si="29"/>
        <v>1.7281117465389739</v>
      </c>
      <c r="T31" s="69">
        <f>'RD T1'!E88</f>
        <v>1.0335430223737825</v>
      </c>
      <c r="U31" s="69">
        <f t="shared" si="30"/>
        <v>2.7616547689127566</v>
      </c>
      <c r="W31" t="str">
        <f t="shared" si="31"/>
        <v>82 Transport and mobile machine drivers and operatives</v>
      </c>
      <c r="X31" s="69">
        <v>2.7642642477078128</v>
      </c>
      <c r="Y31" s="69">
        <v>3.2617612482412364</v>
      </c>
      <c r="Z31" s="69">
        <v>3.224153800661643</v>
      </c>
      <c r="AA31" s="69">
        <v>4.3302959016450924</v>
      </c>
      <c r="AB31" s="69">
        <v>6.3163336305396642</v>
      </c>
      <c r="AC31" s="69"/>
      <c r="AD31" s="69">
        <f t="shared" si="32"/>
        <v>3.0921798298780212</v>
      </c>
      <c r="AE31" s="69">
        <f>'RD T1'!E117</f>
        <v>3.1770291559970238</v>
      </c>
      <c r="AF31" s="69">
        <f t="shared" si="33"/>
        <v>6.2692089858750446</v>
      </c>
      <c r="AH31" t="str">
        <f t="shared" si="34"/>
        <v>82 Transport and mobile machine drivers and operatives</v>
      </c>
      <c r="AI31" s="69">
        <v>1.4329178603768491</v>
      </c>
      <c r="AJ31" s="69">
        <v>1.6137103517777784</v>
      </c>
      <c r="AK31" s="69">
        <v>1.5029229780550062</v>
      </c>
      <c r="AL31" s="69">
        <v>1.962105367811132</v>
      </c>
      <c r="AM31" s="69">
        <v>2.5437883287291823</v>
      </c>
      <c r="AN31" s="69"/>
      <c r="AO31" s="69">
        <f t="shared" si="35"/>
        <v>1.0408653506741761</v>
      </c>
      <c r="AP31" s="69">
        <f>'RD T1'!E146</f>
        <v>1.3241015093711861</v>
      </c>
      <c r="AQ31" s="69">
        <f t="shared" si="36"/>
        <v>2.3649668600453619</v>
      </c>
      <c r="AS31" t="str">
        <f t="shared" si="37"/>
        <v>82 Transport and mobile machine drivers and operatives</v>
      </c>
      <c r="AT31" s="69">
        <v>2.3893601515301222</v>
      </c>
      <c r="AU31" s="69">
        <v>2.4797967410450168</v>
      </c>
      <c r="AV31" s="69">
        <v>2.348455133270118</v>
      </c>
      <c r="AW31" s="69">
        <v>2.9422579054398339</v>
      </c>
      <c r="AX31" s="69">
        <v>3.710238631381332</v>
      </c>
      <c r="AY31" s="69"/>
      <c r="AZ31" s="69">
        <f t="shared" si="38"/>
        <v>1.361783498111214</v>
      </c>
      <c r="BA31" s="69">
        <f>'RD T1'!E175</f>
        <v>2.018968658586239</v>
      </c>
      <c r="BB31" s="69">
        <f t="shared" si="39"/>
        <v>3.380752156697453</v>
      </c>
      <c r="BD31" t="str">
        <f t="shared" si="40"/>
        <v>82 Transport and mobile machine drivers and operatives</v>
      </c>
      <c r="BE31" s="69">
        <v>12.212949324103047</v>
      </c>
      <c r="BF31" s="69">
        <v>14.760928068970181</v>
      </c>
      <c r="BG31" s="69">
        <v>13.467562904311729</v>
      </c>
      <c r="BH31" s="69">
        <v>16.778127353152477</v>
      </c>
      <c r="BI31" s="69">
        <v>20.09531753679337</v>
      </c>
      <c r="BJ31" s="69"/>
      <c r="BK31" s="69">
        <f t="shared" si="41"/>
        <v>6.6277546324816417</v>
      </c>
      <c r="BL31" s="69">
        <f>'RD T1'!E204</f>
        <v>8.9405937082655349</v>
      </c>
      <c r="BM31" s="69">
        <f t="shared" si="42"/>
        <v>15.568348340747177</v>
      </c>
      <c r="BO31" t="str">
        <f t="shared" si="43"/>
        <v>82 Transport and mobile machine drivers and operatives</v>
      </c>
      <c r="BP31" s="69">
        <v>21.740631379342183</v>
      </c>
      <c r="BQ31" s="69">
        <v>25.645317857996108</v>
      </c>
      <c r="BR31" s="69">
        <v>21.286316314077258</v>
      </c>
      <c r="BS31" s="69">
        <v>27.050430081787542</v>
      </c>
      <c r="BT31" s="69">
        <v>28.862587486069977</v>
      </c>
      <c r="BU31" s="69"/>
      <c r="BV31" s="69">
        <f t="shared" si="44"/>
        <v>7.5762711719927189</v>
      </c>
      <c r="BW31" s="69">
        <f>'RD T1'!E233</f>
        <v>15.439934079501072</v>
      </c>
      <c r="BX31" s="69">
        <f t="shared" si="45"/>
        <v>23.01620525149379</v>
      </c>
      <c r="BZ31" t="str">
        <f t="shared" si="46"/>
        <v>82 Transport and mobile machine drivers and operatives</v>
      </c>
      <c r="CA31" s="69">
        <v>20.370255860108681</v>
      </c>
      <c r="CB31" s="69">
        <v>19.348812535725383</v>
      </c>
      <c r="CC31" s="69">
        <v>17.402982155213625</v>
      </c>
      <c r="CD31" s="69">
        <v>16.327821363575381</v>
      </c>
      <c r="CE31" s="69">
        <v>12.354346390481453</v>
      </c>
      <c r="CF31" s="69"/>
      <c r="CG31" s="69">
        <f t="shared" si="47"/>
        <v>-5.0486357647321718</v>
      </c>
      <c r="CH31" s="69">
        <f>'RD T1'!E262</f>
        <v>7.0371624577832561</v>
      </c>
      <c r="CI31" s="69">
        <f t="shared" si="48"/>
        <v>1.9885266930510843</v>
      </c>
      <c r="CK31" t="str">
        <f t="shared" si="49"/>
        <v>82 Transport and mobile machine drivers and operatives</v>
      </c>
      <c r="CL31" s="69">
        <v>12.879095152707125</v>
      </c>
      <c r="CM31" s="69">
        <v>13.344549734042042</v>
      </c>
      <c r="CN31" s="69">
        <v>12.160233573503104</v>
      </c>
      <c r="CO31" s="69">
        <v>7.9548033412104999</v>
      </c>
      <c r="CP31" s="69">
        <v>3.536487573652856</v>
      </c>
      <c r="CQ31" s="69"/>
      <c r="CR31" s="69">
        <f t="shared" si="50"/>
        <v>-8.6237459998502484</v>
      </c>
      <c r="CS31" s="69">
        <f>'RD T1'!E291</f>
        <v>2.8343658274986638</v>
      </c>
      <c r="CT31" s="69">
        <f t="shared" si="51"/>
        <v>-5.789380172351585</v>
      </c>
    </row>
    <row r="32" spans="1:98" x14ac:dyDescent="0.2">
      <c r="A32" s="10" t="str">
        <f>name!D28</f>
        <v>91 Elementary trades and related occupations</v>
      </c>
      <c r="B32" s="69">
        <v>1.2415652002623042E-3</v>
      </c>
      <c r="C32" s="69">
        <v>1.2745181189426854E-3</v>
      </c>
      <c r="D32" s="69">
        <v>9.9175289327132154E-4</v>
      </c>
      <c r="E32" s="69">
        <v>1.209318352000001E-3</v>
      </c>
      <c r="F32" s="69">
        <v>2.0064327113900058E-3</v>
      </c>
      <c r="G32" s="11"/>
      <c r="H32" s="69">
        <f t="shared" si="26"/>
        <v>1.0146798181186842E-3</v>
      </c>
      <c r="I32" s="69">
        <f>'RD T1'!E60</f>
        <v>8.1331384241322649E-4</v>
      </c>
      <c r="J32" s="69">
        <f t="shared" si="27"/>
        <v>1.8279936605319108E-3</v>
      </c>
      <c r="L32" t="str">
        <f t="shared" si="28"/>
        <v>91 Elementary trades and related occupations</v>
      </c>
      <c r="M32" s="69">
        <v>0.3114021091247054</v>
      </c>
      <c r="N32" s="69">
        <v>0.39551342138702489</v>
      </c>
      <c r="O32" s="69">
        <v>0.27428922711810605</v>
      </c>
      <c r="P32" s="69">
        <v>0.38050192835118157</v>
      </c>
      <c r="Q32" s="69">
        <v>0.73013395295240635</v>
      </c>
      <c r="R32" s="11"/>
      <c r="S32" s="69">
        <f t="shared" si="29"/>
        <v>0.4558447258343003</v>
      </c>
      <c r="T32" s="69">
        <f>'RD T1'!E89</f>
        <v>0.25389017032688066</v>
      </c>
      <c r="U32" s="69">
        <f t="shared" si="30"/>
        <v>0.70973489616118091</v>
      </c>
      <c r="W32" t="str">
        <f t="shared" si="31"/>
        <v>91 Elementary trades and related occupations</v>
      </c>
      <c r="X32" s="69">
        <v>1.2010864113893005</v>
      </c>
      <c r="Y32" s="69">
        <v>1.0112885035922832</v>
      </c>
      <c r="Z32" s="69">
        <v>0.92284339343204591</v>
      </c>
      <c r="AA32" s="69">
        <v>0.9570716257176004</v>
      </c>
      <c r="AB32" s="69">
        <v>1.1598936397855866</v>
      </c>
      <c r="AC32" s="69"/>
      <c r="AD32" s="69">
        <f t="shared" si="32"/>
        <v>0.23705024635354066</v>
      </c>
      <c r="AE32" s="69">
        <f>'RD T1'!E118</f>
        <v>0.64376731520979535</v>
      </c>
      <c r="AF32" s="69">
        <f t="shared" si="33"/>
        <v>0.88081756156333602</v>
      </c>
      <c r="AH32" t="str">
        <f t="shared" si="34"/>
        <v>91 Elementary trades and related occupations</v>
      </c>
      <c r="AI32" s="69">
        <v>0.8476608871989928</v>
      </c>
      <c r="AJ32" s="69">
        <v>0.74439242704983211</v>
      </c>
      <c r="AK32" s="69">
        <v>0.65719181796113846</v>
      </c>
      <c r="AL32" s="69">
        <v>0.70651510375931348</v>
      </c>
      <c r="AM32" s="69">
        <v>0.92077830007867023</v>
      </c>
      <c r="AN32" s="69"/>
      <c r="AO32" s="69">
        <f t="shared" si="35"/>
        <v>0.26358648211753177</v>
      </c>
      <c r="AP32" s="69">
        <f>'RD T1'!E147</f>
        <v>0.47443243918785583</v>
      </c>
      <c r="AQ32" s="69">
        <f t="shared" si="36"/>
        <v>0.7380189213053876</v>
      </c>
      <c r="AS32" t="str">
        <f t="shared" si="37"/>
        <v>91 Elementary trades and related occupations</v>
      </c>
      <c r="AT32" s="69">
        <v>0.92478010697596535</v>
      </c>
      <c r="AU32" s="69">
        <v>0.78656934488978247</v>
      </c>
      <c r="AV32" s="69">
        <v>0.76750832635621813</v>
      </c>
      <c r="AW32" s="69">
        <v>0.80438424021093236</v>
      </c>
      <c r="AX32" s="69">
        <v>0.94920252722383514</v>
      </c>
      <c r="AY32" s="69"/>
      <c r="AZ32" s="69">
        <f t="shared" si="38"/>
        <v>0.18169420086761701</v>
      </c>
      <c r="BA32" s="69">
        <f>'RD T1'!E176</f>
        <v>0.47789619208599654</v>
      </c>
      <c r="BB32" s="69">
        <f t="shared" si="39"/>
        <v>0.65959039295361355</v>
      </c>
      <c r="BD32" t="str">
        <f t="shared" si="40"/>
        <v>91 Elementary trades and related occupations</v>
      </c>
      <c r="BE32" s="69">
        <v>4.2869908346032908</v>
      </c>
      <c r="BF32" s="69">
        <v>4.2574732597206193</v>
      </c>
      <c r="BG32" s="69">
        <v>3.6416943512298774</v>
      </c>
      <c r="BH32" s="69">
        <v>3.749413726840598</v>
      </c>
      <c r="BI32" s="69">
        <v>4.5122753015485566</v>
      </c>
      <c r="BJ32" s="69"/>
      <c r="BK32" s="69">
        <f t="shared" si="41"/>
        <v>0.87058095031867921</v>
      </c>
      <c r="BL32" s="69">
        <f>'RD T1'!E205</f>
        <v>1.3992207005129114</v>
      </c>
      <c r="BM32" s="69">
        <f t="shared" si="42"/>
        <v>2.2698016508315906</v>
      </c>
      <c r="BO32" t="str">
        <f t="shared" si="43"/>
        <v>91 Elementary trades and related occupations</v>
      </c>
      <c r="BP32" s="69">
        <v>8.1669678925471363</v>
      </c>
      <c r="BQ32" s="69">
        <v>7.8712241131511451</v>
      </c>
      <c r="BR32" s="69">
        <v>6.5656020062870466</v>
      </c>
      <c r="BS32" s="69">
        <v>6.4600756969349007</v>
      </c>
      <c r="BT32" s="69">
        <v>6.572343218754547</v>
      </c>
      <c r="BU32" s="69"/>
      <c r="BV32" s="69">
        <f t="shared" si="44"/>
        <v>6.7412124675003682E-3</v>
      </c>
      <c r="BW32" s="69">
        <f>'RD T1'!E234</f>
        <v>2.534070279169407</v>
      </c>
      <c r="BX32" s="69">
        <f t="shared" si="45"/>
        <v>2.5408114916369073</v>
      </c>
      <c r="BZ32" t="str">
        <f t="shared" si="46"/>
        <v>91 Elementary trades and related occupations</v>
      </c>
      <c r="CA32" s="69">
        <v>11.012836587462585</v>
      </c>
      <c r="CB32" s="69">
        <v>9.8944658588141081</v>
      </c>
      <c r="CC32" s="69">
        <v>8.4991167615216821</v>
      </c>
      <c r="CD32" s="69">
        <v>6.7681677455727982</v>
      </c>
      <c r="CE32" s="69">
        <v>5.2133023750297367</v>
      </c>
      <c r="CF32" s="69"/>
      <c r="CG32" s="69">
        <f t="shared" si="47"/>
        <v>-3.2858143864919453</v>
      </c>
      <c r="CH32" s="69">
        <f>'RD T1'!E263</f>
        <v>2.5662634255087009</v>
      </c>
      <c r="CI32" s="69">
        <f t="shared" si="48"/>
        <v>-0.71955096098324445</v>
      </c>
      <c r="CK32" t="str">
        <f t="shared" si="49"/>
        <v>91 Elementary trades and related occupations</v>
      </c>
      <c r="CL32" s="69">
        <v>8.2189337569450807</v>
      </c>
      <c r="CM32" s="69">
        <v>6.4136527624837196</v>
      </c>
      <c r="CN32" s="69">
        <v>6.1162276374333704</v>
      </c>
      <c r="CO32" s="69">
        <v>3.6535457566892737</v>
      </c>
      <c r="CP32" s="69">
        <v>2.3099797963326396</v>
      </c>
      <c r="CQ32" s="69"/>
      <c r="CR32" s="69">
        <f t="shared" si="50"/>
        <v>-3.8062478411007308</v>
      </c>
      <c r="CS32" s="69">
        <f>'RD T1'!E292</f>
        <v>1.1145801026185937</v>
      </c>
      <c r="CT32" s="69">
        <f t="shared" si="51"/>
        <v>-2.691667738482137</v>
      </c>
    </row>
    <row r="33" spans="1:98" x14ac:dyDescent="0.2">
      <c r="A33" s="10" t="str">
        <f>name!D29</f>
        <v>92 Elementary administration and service occupations</v>
      </c>
      <c r="B33" s="69">
        <v>8.7837937714124056E-2</v>
      </c>
      <c r="C33" s="69">
        <v>0.13478597234326142</v>
      </c>
      <c r="D33" s="69">
        <v>0.11418049226150667</v>
      </c>
      <c r="E33" s="69">
        <v>0.17673113709524768</v>
      </c>
      <c r="F33" s="69">
        <v>0.30039563422188437</v>
      </c>
      <c r="G33" s="11"/>
      <c r="H33" s="69">
        <f t="shared" ref="H33" si="52">F33-D33</f>
        <v>0.18621514196037769</v>
      </c>
      <c r="I33" s="69">
        <f>'RD T1'!E61</f>
        <v>0.10839986511249702</v>
      </c>
      <c r="J33" s="69">
        <f t="shared" ref="J33" si="53">SUM(H33:I33)</f>
        <v>0.29461500707287469</v>
      </c>
      <c r="L33" t="str">
        <f t="shared" ref="L33" si="54">A33</f>
        <v>92 Elementary administration and service occupations</v>
      </c>
      <c r="M33" s="69">
        <v>2.1171236100638766</v>
      </c>
      <c r="N33" s="69">
        <v>3.2578950148289811</v>
      </c>
      <c r="O33" s="69">
        <v>3.0588620549301604</v>
      </c>
      <c r="P33" s="69">
        <v>4.6948055076780806</v>
      </c>
      <c r="Q33" s="69">
        <v>9.438317231189405</v>
      </c>
      <c r="R33" s="11"/>
      <c r="S33" s="69">
        <f t="shared" ref="S33" si="55">Q33-O33</f>
        <v>6.3794551762592446</v>
      </c>
      <c r="T33" s="69">
        <f>'RD T1'!E90</f>
        <v>3.2602726500945263</v>
      </c>
      <c r="U33" s="69">
        <f t="shared" ref="U33" si="56">SUM(S33:T33)</f>
        <v>9.63972782635377</v>
      </c>
      <c r="W33" t="str">
        <f t="shared" ref="W33" si="57">A33</f>
        <v>92 Elementary administration and service occupations</v>
      </c>
      <c r="X33" s="69">
        <v>8.9423452845446381</v>
      </c>
      <c r="Y33" s="69">
        <v>9.6463354265341135</v>
      </c>
      <c r="Z33" s="69">
        <v>10.58744212358569</v>
      </c>
      <c r="AA33" s="69">
        <v>13.15844615947908</v>
      </c>
      <c r="AB33" s="69">
        <v>17.679627705810624</v>
      </c>
      <c r="AC33" s="69"/>
      <c r="AD33" s="69">
        <f t="shared" ref="AD33" si="58">AB33-Z33</f>
        <v>7.0921855822249338</v>
      </c>
      <c r="AE33" s="69">
        <f>'RD T1'!E119</f>
        <v>9.4096432576788427</v>
      </c>
      <c r="AF33" s="69">
        <f t="shared" ref="AF33" si="59">SUM(AD33:AE33)</f>
        <v>16.501828839903776</v>
      </c>
      <c r="AH33" t="str">
        <f t="shared" ref="AH33" si="60">L33</f>
        <v>92 Elementary administration and service occupations</v>
      </c>
      <c r="AI33" s="69">
        <v>4.2632169806840041</v>
      </c>
      <c r="AJ33" s="69">
        <v>4.5929787573696057</v>
      </c>
      <c r="AK33" s="69">
        <v>5.0259444816555456</v>
      </c>
      <c r="AL33" s="69">
        <v>6.1433205776444639</v>
      </c>
      <c r="AM33" s="69">
        <v>8.6446748017207593</v>
      </c>
      <c r="AN33" s="69"/>
      <c r="AO33" s="69">
        <f t="shared" ref="AO33" si="61">AM33-AK33</f>
        <v>3.6187303200652137</v>
      </c>
      <c r="AP33" s="69">
        <f>'RD T1'!E148</f>
        <v>4.1698557937956675</v>
      </c>
      <c r="AQ33" s="69">
        <f t="shared" ref="AQ33" si="62">SUM(AO33:AP33)</f>
        <v>7.7885861138608812</v>
      </c>
      <c r="AS33" t="str">
        <f t="shared" ref="AS33" si="63">W33</f>
        <v>92 Elementary administration and service occupations</v>
      </c>
      <c r="AT33" s="69">
        <v>4.0476011384705766</v>
      </c>
      <c r="AU33" s="69">
        <v>4.1228148925302177</v>
      </c>
      <c r="AV33" s="69">
        <v>4.573129509330192</v>
      </c>
      <c r="AW33" s="69">
        <v>5.5557985509438446</v>
      </c>
      <c r="AX33" s="69">
        <v>7.7446012944606464</v>
      </c>
      <c r="AY33" s="69"/>
      <c r="AZ33" s="69">
        <f t="shared" ref="AZ33" si="64">AX33-AV33</f>
        <v>3.1714717851304544</v>
      </c>
      <c r="BA33" s="69">
        <f>'RD T1'!E177</f>
        <v>3.8591817145023146</v>
      </c>
      <c r="BB33" s="69">
        <f t="shared" ref="BB33" si="65">SUM(AZ33:BA33)</f>
        <v>7.030653499632769</v>
      </c>
      <c r="BD33" t="str">
        <f t="shared" ref="BD33" si="66">AH33</f>
        <v>92 Elementary administration and service occupations</v>
      </c>
      <c r="BE33" s="69">
        <v>24.149231883084497</v>
      </c>
      <c r="BF33" s="69">
        <v>25.065882681728663</v>
      </c>
      <c r="BG33" s="69">
        <v>23.075688917961021</v>
      </c>
      <c r="BH33" s="69">
        <v>23.886400739363662</v>
      </c>
      <c r="BI33" s="69">
        <v>22.438267679324035</v>
      </c>
      <c r="BJ33" s="69"/>
      <c r="BK33" s="69">
        <f t="shared" ref="BK33" si="67">BI33-BG33</f>
        <v>-0.63742123863698552</v>
      </c>
      <c r="BL33" s="69">
        <f>'RD T1'!E206</f>
        <v>11.513903363316807</v>
      </c>
      <c r="BM33" s="69">
        <f t="shared" ref="BM33" si="68">SUM(BK33:BL33)</f>
        <v>10.876482124679821</v>
      </c>
      <c r="BO33" t="str">
        <f t="shared" ref="BO33" si="69">AS33</f>
        <v>92 Elementary administration and service occupations</v>
      </c>
      <c r="BP33" s="69">
        <v>44.659005980792422</v>
      </c>
      <c r="BQ33" s="69">
        <v>51.074833341428842</v>
      </c>
      <c r="BR33" s="69">
        <v>41.685741327768923</v>
      </c>
      <c r="BS33" s="69">
        <v>47.930642084079672</v>
      </c>
      <c r="BT33" s="69">
        <v>45.348158528468339</v>
      </c>
      <c r="BU33" s="69"/>
      <c r="BV33" s="69">
        <f t="shared" ref="BV33" si="70">BT33-BR33</f>
        <v>3.6624172006994158</v>
      </c>
      <c r="BW33" s="69">
        <f>'RD T1'!E235</f>
        <v>23.528278398754509</v>
      </c>
      <c r="BX33" s="69">
        <f t="shared" ref="BX33" si="71">SUM(BV33:BW33)</f>
        <v>27.190695599453925</v>
      </c>
      <c r="BZ33" t="str">
        <f t="shared" ref="BZ33" si="72">BD33</f>
        <v>92 Elementary administration and service occupations</v>
      </c>
      <c r="CA33" s="69">
        <v>40.306756506604358</v>
      </c>
      <c r="CB33" s="69">
        <v>41.777080025792429</v>
      </c>
      <c r="CC33" s="69">
        <v>35.768935769985426</v>
      </c>
      <c r="CD33" s="69">
        <v>33.539548797719597</v>
      </c>
      <c r="CE33" s="69">
        <v>22.57875337364435</v>
      </c>
      <c r="CF33" s="69"/>
      <c r="CG33" s="69">
        <f t="shared" ref="CG33" si="73">CE33-CC33</f>
        <v>-13.190182396341076</v>
      </c>
      <c r="CH33" s="69">
        <f>'RD T1'!E264</f>
        <v>12.427596141914085</v>
      </c>
      <c r="CI33" s="69">
        <f t="shared" ref="CI33" si="74">SUM(CG33:CH33)</f>
        <v>-0.76258625442699035</v>
      </c>
      <c r="CK33" t="str">
        <f t="shared" ref="CK33" si="75">BO33</f>
        <v>92 Elementary administration and service occupations</v>
      </c>
      <c r="CL33" s="69">
        <v>29.753447275754663</v>
      </c>
      <c r="CM33" s="69">
        <v>21.779203524195154</v>
      </c>
      <c r="CN33" s="69">
        <v>21.133128436726309</v>
      </c>
      <c r="CO33" s="69">
        <v>13.117307238091016</v>
      </c>
      <c r="CP33" s="69">
        <v>7.1587812707343463</v>
      </c>
      <c r="CQ33" s="69"/>
      <c r="CR33" s="69">
        <f t="shared" ref="CR33" si="76">CP33-CN33</f>
        <v>-13.974347165991963</v>
      </c>
      <c r="CS33" s="69">
        <f>'RD T1'!E293</f>
        <v>3.6361016510867774</v>
      </c>
      <c r="CT33" s="69">
        <f t="shared" ref="CT33" si="77">SUM(CR33:CS33)</f>
        <v>-10.338245514905186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18.751845260659405</v>
      </c>
      <c r="C35" s="67">
        <f t="shared" ref="C35:F35" si="78">SUM(C8:C33)</f>
        <v>26.593180919777733</v>
      </c>
      <c r="D35" s="67">
        <f t="shared" si="78"/>
        <v>25.882375375458583</v>
      </c>
      <c r="E35" s="67">
        <f t="shared" si="78"/>
        <v>33.426980253027892</v>
      </c>
      <c r="F35" s="67">
        <f t="shared" si="78"/>
        <v>49.043438651813581</v>
      </c>
      <c r="G35" s="11"/>
      <c r="H35" s="67">
        <f>F35-D35</f>
        <v>23.161063276354998</v>
      </c>
      <c r="I35" s="67">
        <f>SUM(I8:I33)</f>
        <v>17.507039700841624</v>
      </c>
      <c r="J35" s="67">
        <f>SUM(H35:I35)</f>
        <v>40.668102977196625</v>
      </c>
      <c r="L35" s="24" t="str">
        <f>A35</f>
        <v>All occupations</v>
      </c>
      <c r="M35" s="67">
        <f>SUM(M8:M33)</f>
        <v>123.55674281110684</v>
      </c>
      <c r="N35" s="67">
        <f t="shared" ref="N35:Q35" si="79">SUM(N8:N33)</f>
        <v>178.86158026514514</v>
      </c>
      <c r="O35" s="67">
        <f t="shared" si="79"/>
        <v>178.61352669966047</v>
      </c>
      <c r="P35" s="67">
        <f t="shared" si="79"/>
        <v>227.17529645733046</v>
      </c>
      <c r="Q35" s="67">
        <f t="shared" si="79"/>
        <v>334.59327432697779</v>
      </c>
      <c r="R35" s="11"/>
      <c r="S35" s="67">
        <f t="shared" si="29"/>
        <v>155.97974762731732</v>
      </c>
      <c r="T35" s="67">
        <f>SUM(T8:T33)</f>
        <v>125.18788393234021</v>
      </c>
      <c r="U35" s="67">
        <f>SUM(S35:T35)</f>
        <v>281.16763155965754</v>
      </c>
      <c r="W35" s="24" t="str">
        <f>A35</f>
        <v>All occupations</v>
      </c>
      <c r="X35" s="67">
        <f>SUM(X8:X33)</f>
        <v>294.58479184062384</v>
      </c>
      <c r="Y35" s="67">
        <f t="shared" ref="Y35:AB35" si="80">SUM(Y8:Y33)</f>
        <v>302.23726701794175</v>
      </c>
      <c r="Z35" s="67">
        <f t="shared" si="80"/>
        <v>336.76195798427761</v>
      </c>
      <c r="AA35" s="67">
        <f t="shared" si="80"/>
        <v>359.38630434749638</v>
      </c>
      <c r="AB35" s="67">
        <f t="shared" si="80"/>
        <v>412.71236449735136</v>
      </c>
      <c r="AC35" s="69"/>
      <c r="AD35" s="67">
        <f t="shared" ref="AD35" si="81">AB35-Z35</f>
        <v>75.950406513073744</v>
      </c>
      <c r="AE35" s="67">
        <f>SUM(AE8:AE33)</f>
        <v>207.00216025077006</v>
      </c>
      <c r="AF35" s="67">
        <f>SUM(AD35:AE35)</f>
        <v>282.95256676384383</v>
      </c>
      <c r="AH35" s="24" t="str">
        <f>L35</f>
        <v>All occupations</v>
      </c>
      <c r="AI35" s="67">
        <f>SUM(AI8:AI33)</f>
        <v>90.881106851115561</v>
      </c>
      <c r="AJ35" s="67">
        <f t="shared" ref="AJ35:AM35" si="82">SUM(AJ8:AJ33)</f>
        <v>86.095004238815065</v>
      </c>
      <c r="AK35" s="67">
        <f t="shared" si="82"/>
        <v>96.229234986558083</v>
      </c>
      <c r="AL35" s="67">
        <f t="shared" si="82"/>
        <v>94.744861668583411</v>
      </c>
      <c r="AM35" s="67">
        <f t="shared" si="82"/>
        <v>104.90045757169716</v>
      </c>
      <c r="AN35" s="69"/>
      <c r="AO35" s="67">
        <f t="shared" ref="AO35" si="83">AM35-AK35</f>
        <v>8.671222585139077</v>
      </c>
      <c r="AP35" s="67">
        <f>SUM(AP8:AP33)</f>
        <v>52.848761231924321</v>
      </c>
      <c r="AQ35" s="67">
        <f>SUM(AO35:AP35)</f>
        <v>61.519983817063398</v>
      </c>
      <c r="AS35" s="24" t="str">
        <f>W35</f>
        <v>All occupations</v>
      </c>
      <c r="AT35" s="67">
        <f>SUM(AT8:AT33)</f>
        <v>88.744512817461626</v>
      </c>
      <c r="AU35" s="67">
        <f t="shared" ref="AU35:AX35" si="84">SUM(AU8:AU33)</f>
        <v>86.847709550486229</v>
      </c>
      <c r="AV35" s="67">
        <f t="shared" si="84"/>
        <v>95.289896015735764</v>
      </c>
      <c r="AW35" s="67">
        <f t="shared" si="84"/>
        <v>99.017938399161977</v>
      </c>
      <c r="AX35" s="67">
        <f t="shared" si="84"/>
        <v>113.4548209436939</v>
      </c>
      <c r="AY35" s="69"/>
      <c r="AZ35" s="67">
        <f t="shared" ref="AZ35" si="85">AX35-AV35</f>
        <v>18.16492492795814</v>
      </c>
      <c r="BA35" s="67">
        <f>SUM(BA8:BA33)</f>
        <v>53.720238003250969</v>
      </c>
      <c r="BB35" s="67">
        <f>SUM(AZ35:BA35)</f>
        <v>71.885162931209109</v>
      </c>
      <c r="BD35" s="24" t="str">
        <f>AH35</f>
        <v>All occupations</v>
      </c>
      <c r="BE35" s="67">
        <f>SUM(BE8:BE33)</f>
        <v>328.53824650308326</v>
      </c>
      <c r="BF35" s="67">
        <f t="shared" ref="BF35:BI35" si="86">SUM(BF8:BF33)</f>
        <v>368.78324191578787</v>
      </c>
      <c r="BG35" s="67">
        <f t="shared" si="86"/>
        <v>351.63191154574417</v>
      </c>
      <c r="BH35" s="67">
        <f t="shared" si="86"/>
        <v>366.26971183556628</v>
      </c>
      <c r="BI35" s="67">
        <f t="shared" si="86"/>
        <v>368.34722662096533</v>
      </c>
      <c r="BJ35" s="69"/>
      <c r="BK35" s="67">
        <f t="shared" ref="BK35" si="87">BI35-BG35</f>
        <v>16.715315075221156</v>
      </c>
      <c r="BL35" s="67">
        <f>SUM(BL8:BL33)</f>
        <v>164.04215394190646</v>
      </c>
      <c r="BM35" s="67">
        <f>SUM(BK35:BL35)</f>
        <v>180.75746901712762</v>
      </c>
      <c r="BO35" s="24" t="str">
        <f>AS35</f>
        <v>All occupations</v>
      </c>
      <c r="BP35" s="67">
        <f>SUM(BP8:BP33)</f>
        <v>365.04962666179216</v>
      </c>
      <c r="BQ35" s="67">
        <f t="shared" ref="BQ35:BT35" si="88">SUM(BQ8:BQ33)</f>
        <v>391.4875195453817</v>
      </c>
      <c r="BR35" s="67">
        <f t="shared" si="88"/>
        <v>338.0490232675977</v>
      </c>
      <c r="BS35" s="67">
        <f t="shared" si="88"/>
        <v>357.46348098933436</v>
      </c>
      <c r="BT35" s="67">
        <f t="shared" si="88"/>
        <v>315.09514936728129</v>
      </c>
      <c r="BU35" s="69"/>
      <c r="BV35" s="67">
        <f t="shared" ref="BV35" si="89">BT35-BR35</f>
        <v>-22.95387390031641</v>
      </c>
      <c r="BW35" s="67">
        <f>SUM(BW8:BW33)</f>
        <v>161.90703995631009</v>
      </c>
      <c r="BX35" s="67">
        <f>SUM(BV35:BW35)</f>
        <v>138.95316605599368</v>
      </c>
      <c r="BZ35" s="24" t="str">
        <f>BD35</f>
        <v>All occupations</v>
      </c>
      <c r="CA35" s="67">
        <f>SUM(CA8:CA33)</f>
        <v>240.88687320588863</v>
      </c>
      <c r="CB35" s="67">
        <f t="shared" ref="CB35:CE35" si="90">SUM(CB8:CB33)</f>
        <v>228.30955218876093</v>
      </c>
      <c r="CC35" s="67">
        <f t="shared" si="90"/>
        <v>207.74645083097258</v>
      </c>
      <c r="CD35" s="67">
        <f t="shared" si="90"/>
        <v>180.86733770144869</v>
      </c>
      <c r="CE35" s="67">
        <f t="shared" si="90"/>
        <v>113.35697146512493</v>
      </c>
      <c r="CF35" s="69"/>
      <c r="CG35" s="67">
        <f t="shared" ref="CG35" si="91">CE35-CC35</f>
        <v>-94.389479365847649</v>
      </c>
      <c r="CH35" s="67">
        <f>SUM(CH8:CH33)</f>
        <v>64.661470594199116</v>
      </c>
      <c r="CI35" s="67">
        <f>SUM(CG35:CH35)</f>
        <v>-29.728008771648533</v>
      </c>
      <c r="CK35" s="24" t="str">
        <f>BO35</f>
        <v>All occupations</v>
      </c>
      <c r="CL35" s="67">
        <f>SUM(CL8:CL33)</f>
        <v>130.80225404826891</v>
      </c>
      <c r="CM35" s="67">
        <f t="shared" ref="CM35:CP35" si="92">SUM(CM8:CM33)</f>
        <v>110.09994435790335</v>
      </c>
      <c r="CN35" s="67">
        <f t="shared" si="92"/>
        <v>108.76062329399525</v>
      </c>
      <c r="CO35" s="67">
        <f t="shared" si="92"/>
        <v>69.812088348050224</v>
      </c>
      <c r="CP35" s="67">
        <f t="shared" si="92"/>
        <v>43.911296555094133</v>
      </c>
      <c r="CQ35" s="69"/>
      <c r="CR35" s="67">
        <f t="shared" ref="CR35" si="93">CP35-CN35</f>
        <v>-64.849326738901112</v>
      </c>
      <c r="CS35" s="67">
        <f>SUM(CS8:CS33)</f>
        <v>21.94268102790808</v>
      </c>
      <c r="CT35" s="67">
        <f>SUM(CR35:CS35)</f>
        <v>-42.906645710993033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Midlands and Warwickshire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Midlands and Warwickshire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Midlands and Warwickshire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Midlands and Warwickshire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Midlands and Warwickshire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Midlands and Warwickshire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Midlands and Warwickshire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Midlands and Warwickshire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Midlands and Warwickshire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6.4689642643918628</v>
      </c>
      <c r="C45" s="18">
        <f t="shared" si="104"/>
        <v>6.444748712879858</v>
      </c>
      <c r="D45" s="18">
        <f t="shared" si="104"/>
        <v>6.2642519139820791</v>
      </c>
      <c r="E45" s="18">
        <f t="shared" si="104"/>
        <v>5.8373014263783363</v>
      </c>
      <c r="F45" s="18">
        <f t="shared" si="104"/>
        <v>6.1301064297921846</v>
      </c>
      <c r="H45" s="68">
        <f t="shared" ref="H45:H70" si="105">IF(D8&gt;0,(H8/D8)*100,0)</f>
        <v>85.428114259753784</v>
      </c>
      <c r="I45" s="69">
        <f t="shared" ref="I45:I70" si="106">IF(D8&gt;0,I8/D8*100,0)</f>
        <v>70.417759572832821</v>
      </c>
      <c r="J45" s="69">
        <f t="shared" ref="J45:J70" si="107">IF(D8&gt;0,(J8/D8)*100,0)</f>
        <v>155.84587383258662</v>
      </c>
      <c r="L45" t="str">
        <f>A45</f>
        <v>11 Corporate managers and directors</v>
      </c>
      <c r="M45" s="18">
        <f t="shared" ref="M45:Q54" si="108">M8/M$35*100</f>
        <v>7.6250176254454463</v>
      </c>
      <c r="N45" s="18">
        <f t="shared" si="108"/>
        <v>8.2699070199372251</v>
      </c>
      <c r="O45" s="18">
        <f t="shared" si="108"/>
        <v>8.026930694594407</v>
      </c>
      <c r="P45" s="18">
        <f t="shared" si="108"/>
        <v>7.3729553992292347</v>
      </c>
      <c r="Q45" s="18">
        <f t="shared" si="108"/>
        <v>7.5996779383945476</v>
      </c>
      <c r="S45" s="68">
        <f t="shared" ref="S45:S70" si="109">IF(O8&gt;0,(S8/O8)*100,0)</f>
        <v>77.357082489332967</v>
      </c>
      <c r="T45" s="69">
        <f t="shared" ref="T45:T70" si="110">IF(O8&gt;0,T8/O8*100,0)</f>
        <v>68.880415155129597</v>
      </c>
      <c r="U45" s="69">
        <f t="shared" ref="U45:U70" si="111">IF(O8&gt;0,(U8/O8)*100,0)</f>
        <v>146.23749764446254</v>
      </c>
      <c r="W45" t="str">
        <f>A45</f>
        <v>11 Corporate managers and directors</v>
      </c>
      <c r="X45" s="18">
        <f t="shared" ref="X45:AB54" si="112">X8/X$35*100</f>
        <v>9.3572919762790878</v>
      </c>
      <c r="Y45" s="18">
        <f t="shared" si="112"/>
        <v>10.193528987527296</v>
      </c>
      <c r="Z45" s="18">
        <f t="shared" si="112"/>
        <v>9.8367465780015628</v>
      </c>
      <c r="AA45" s="18">
        <f t="shared" si="112"/>
        <v>8.9291161868153246</v>
      </c>
      <c r="AB45" s="18">
        <f t="shared" si="112"/>
        <v>8.9543611751299625</v>
      </c>
      <c r="AD45" s="68">
        <f t="shared" ref="AD45:AD70" si="113">IF(Z8&gt;0,(AD8/Z8)*100,0)</f>
        <v>11.559761995962411</v>
      </c>
      <c r="AE45" s="69">
        <f t="shared" ref="AE45:AE70" si="114">IF(Z8&gt;0,AE8/Z8*100,0)</f>
        <v>59.14719603946682</v>
      </c>
      <c r="AF45" s="69">
        <f t="shared" ref="AF45:AF70" si="115">IF(Z8&gt;0,(AF8/Z8)*100,0)</f>
        <v>70.706958035429238</v>
      </c>
      <c r="AH45" t="str">
        <f>L45</f>
        <v>11 Corporate managers and directors</v>
      </c>
      <c r="AI45" s="18">
        <f t="shared" ref="AI45:AM54" si="116">AI8/AI$35*100</f>
        <v>5.7538313707249529</v>
      </c>
      <c r="AJ45" s="18">
        <f t="shared" si="116"/>
        <v>6.5887089589017744</v>
      </c>
      <c r="AK45" s="18">
        <f t="shared" si="116"/>
        <v>6.5218405113230347</v>
      </c>
      <c r="AL45" s="18">
        <f t="shared" si="116"/>
        <v>6.056264218795639</v>
      </c>
      <c r="AM45" s="18">
        <f t="shared" si="116"/>
        <v>5.9438943778990794</v>
      </c>
      <c r="AO45" s="68">
        <f t="shared" ref="AO45:AO70" si="117">IF(AK8&gt;0,(AO8/AK8)*100,0)</f>
        <v>-0.64922511873206601</v>
      </c>
      <c r="AP45" s="69">
        <f t="shared" ref="AP45:AP70" si="118">IF(AK8&gt;0,AP8/AK8*100,0)</f>
        <v>50.996371729941039</v>
      </c>
      <c r="AQ45" s="69">
        <f t="shared" ref="AQ45:AQ70" si="119">IF(AK8&gt;0,(AQ8/AK8)*100,0)</f>
        <v>50.34714661120897</v>
      </c>
      <c r="AS45" t="str">
        <f>W45</f>
        <v>11 Corporate managers and directors</v>
      </c>
      <c r="AT45" s="18">
        <f t="shared" ref="AT45:AX54" si="120">AT8/AT$35*100</f>
        <v>9.1276799898643883</v>
      </c>
      <c r="AU45" s="18">
        <f t="shared" si="120"/>
        <v>9.8133632071170194</v>
      </c>
      <c r="AV45" s="18">
        <f t="shared" si="120"/>
        <v>9.5300962685818398</v>
      </c>
      <c r="AW45" s="18">
        <f t="shared" si="120"/>
        <v>8.2334570954409934</v>
      </c>
      <c r="AX45" s="18">
        <f t="shared" si="120"/>
        <v>7.7223267634840846</v>
      </c>
      <c r="AZ45" s="68">
        <f t="shared" ref="AZ45:AZ70" si="121">IF(AV8&gt;0,(AZ8/AV8)*100,0)</f>
        <v>-3.5222895573143744</v>
      </c>
      <c r="BA45" s="69">
        <f t="shared" ref="BA45:BA70" si="122">IF(AV8&gt;0,BA8/AV8*100,0)</f>
        <v>49.976091096346224</v>
      </c>
      <c r="BB45" s="69">
        <f t="shared" ref="BB45:BB70" si="123">IF(AV8&gt;0,(BB8/AV8)*100,0)</f>
        <v>46.453801539031851</v>
      </c>
      <c r="BD45" t="str">
        <f>AH45</f>
        <v>11 Corporate managers and directors</v>
      </c>
      <c r="BE45" s="18">
        <f t="shared" ref="BE45:BI54" si="124">BE8/BE$35*100</f>
        <v>5.2421794075289618</v>
      </c>
      <c r="BF45" s="18">
        <f t="shared" si="124"/>
        <v>5.9635027939454934</v>
      </c>
      <c r="BG45" s="18">
        <f t="shared" si="124"/>
        <v>6.367962641250803</v>
      </c>
      <c r="BH45" s="18">
        <f t="shared" si="124"/>
        <v>5.5488809326888457</v>
      </c>
      <c r="BI45" s="18">
        <f t="shared" si="124"/>
        <v>5.8902583655009257</v>
      </c>
      <c r="BK45" s="68">
        <f t="shared" ref="BK45:BK70" si="125">IF(BG8&gt;0,(BK8/BG8)*100,0)</f>
        <v>-3.104644471273065</v>
      </c>
      <c r="BL45" s="69">
        <f t="shared" ref="BL45:BL70" si="126">IF(BG8&gt;0,BL8/BG8*100,0)</f>
        <v>41.842891815183911</v>
      </c>
      <c r="BM45" s="69">
        <f t="shared" ref="BM45:BM70" si="127">IF(BG8&gt;0,(BM8/BG8)*100,0)</f>
        <v>38.738247343910849</v>
      </c>
      <c r="BO45" t="str">
        <f>AS45</f>
        <v>11 Corporate managers and directors</v>
      </c>
      <c r="BP45" s="18">
        <f t="shared" ref="BP45:BT54" si="128">BP8/BP$35*100</f>
        <v>4.3297453033422499</v>
      </c>
      <c r="BQ45" s="18">
        <f t="shared" si="128"/>
        <v>4.74616719313528</v>
      </c>
      <c r="BR45" s="18">
        <f t="shared" si="128"/>
        <v>5.0902754666047789</v>
      </c>
      <c r="BS45" s="18">
        <f t="shared" si="128"/>
        <v>4.369493272646106</v>
      </c>
      <c r="BT45" s="18">
        <f t="shared" si="128"/>
        <v>4.3143116135474706</v>
      </c>
      <c r="BV45" s="68">
        <f t="shared" ref="BV45:BV70" si="129">IF(BR8&gt;0,(BV8/BR8)*100,0)</f>
        <v>-20.999060354708472</v>
      </c>
      <c r="BW45" s="69">
        <f t="shared" ref="BW45:BW70" si="130">IF(BR8&gt;0,BW8/BR8*100,0)</f>
        <v>42.642799704689658</v>
      </c>
      <c r="BX45" s="69">
        <f t="shared" ref="BX45:BX70" si="131">IF(BR8&gt;0,(BX8/BR8)*100,0)</f>
        <v>21.643739349981185</v>
      </c>
      <c r="BZ45" t="str">
        <f>BD45</f>
        <v>11 Corporate managers and directors</v>
      </c>
      <c r="CA45" s="18">
        <f t="shared" ref="CA45:CE54" si="132">CA8/CA$35*100</f>
        <v>4.6680497275827788</v>
      </c>
      <c r="CB45" s="18">
        <f t="shared" si="132"/>
        <v>5.3832987732192858</v>
      </c>
      <c r="CC45" s="18">
        <f t="shared" si="132"/>
        <v>6.0969766325247035</v>
      </c>
      <c r="CD45" s="18">
        <f t="shared" si="132"/>
        <v>5.7092047983216538</v>
      </c>
      <c r="CE45" s="18">
        <f t="shared" si="132"/>
        <v>6.6405491297318919</v>
      </c>
      <c r="CG45" s="68">
        <f t="shared" ref="CG45:CG70" si="133">IF(CC8&gt;0,(CG8/CC8)*100,0)</f>
        <v>-40.570225129860681</v>
      </c>
      <c r="CH45" s="69">
        <f t="shared" ref="CH45:CH70" si="134">IF(CC8&gt;0,CH8/CC8*100,0)</f>
        <v>34.321235566766738</v>
      </c>
      <c r="CI45" s="69">
        <f t="shared" ref="CI45:CI70" si="135">IF(CC8&gt;0,(CI8/CC8)*100,0)</f>
        <v>-6.2489895630939412</v>
      </c>
      <c r="CK45" t="str">
        <f>BO45</f>
        <v>11 Corporate managers and directors</v>
      </c>
      <c r="CL45" s="18">
        <f t="shared" ref="CL45:CP54" si="136">CL8/CL$35*100</f>
        <v>2.5131845611967454</v>
      </c>
      <c r="CM45" s="18">
        <f t="shared" si="136"/>
        <v>3.2662230192161057</v>
      </c>
      <c r="CN45" s="18">
        <f t="shared" si="136"/>
        <v>3.6304268265431165</v>
      </c>
      <c r="CO45" s="18">
        <f t="shared" si="136"/>
        <v>3.4259870055594619</v>
      </c>
      <c r="CP45" s="18">
        <f t="shared" si="136"/>
        <v>4.3666451072678472</v>
      </c>
      <c r="CR45" s="68">
        <f t="shared" ref="CR45:CR70" si="137">IF(CN8&gt;0,(CR8/CN8)*100,0)</f>
        <v>-51.438199357013104</v>
      </c>
      <c r="CS45" s="69">
        <f t="shared" ref="CS45:CS70" si="138">IF(CN8&gt;0,CS8/CN8*100,0)</f>
        <v>21.057548255927582</v>
      </c>
      <c r="CT45" s="69">
        <f t="shared" ref="CT45:CT70" si="139">IF(CN8&gt;0,(CT8/CN8)*100,0)</f>
        <v>-30.380651101085519</v>
      </c>
    </row>
    <row r="46" spans="1:98" x14ac:dyDescent="0.2">
      <c r="A46" t="str">
        <f t="shared" si="103"/>
        <v>12 Other managers and proprietors</v>
      </c>
      <c r="B46" s="18">
        <f t="shared" si="104"/>
        <v>2.084001255596355</v>
      </c>
      <c r="C46" s="18">
        <f t="shared" si="104"/>
        <v>2.0403202899564157</v>
      </c>
      <c r="D46" s="18">
        <f t="shared" si="104"/>
        <v>1.8922309875051619</v>
      </c>
      <c r="E46" s="18">
        <f t="shared" si="104"/>
        <v>2.3818061475491188</v>
      </c>
      <c r="F46" s="18">
        <f t="shared" si="104"/>
        <v>2.8317249698064013</v>
      </c>
      <c r="H46" s="68">
        <f t="shared" si="105"/>
        <v>183.56570250585349</v>
      </c>
      <c r="I46" s="69">
        <f t="shared" si="106"/>
        <v>117.61167635946082</v>
      </c>
      <c r="J46" s="69">
        <f t="shared" si="107"/>
        <v>301.17737886531432</v>
      </c>
      <c r="L46" t="str">
        <f t="shared" ref="L46:L69" si="140">A46</f>
        <v>12 Other managers and proprietors</v>
      </c>
      <c r="M46" s="18">
        <f t="shared" si="108"/>
        <v>2.7507171755026047</v>
      </c>
      <c r="N46" s="18">
        <f t="shared" si="108"/>
        <v>2.7125900291586809</v>
      </c>
      <c r="O46" s="18">
        <f t="shared" si="108"/>
        <v>2.7455194697003025</v>
      </c>
      <c r="P46" s="18">
        <f t="shared" si="108"/>
        <v>3.4175398105838313</v>
      </c>
      <c r="Q46" s="18">
        <f t="shared" si="108"/>
        <v>4.0547578254631409</v>
      </c>
      <c r="S46" s="68">
        <f t="shared" si="109"/>
        <v>176.65801342437439</v>
      </c>
      <c r="T46" s="69">
        <f t="shared" si="110"/>
        <v>110.92509625190128</v>
      </c>
      <c r="U46" s="69">
        <f t="shared" si="111"/>
        <v>287.58310967627563</v>
      </c>
      <c r="W46" t="str">
        <f t="shared" ref="W46:W69" si="141">A46</f>
        <v>12 Other managers and proprietors</v>
      </c>
      <c r="X46" s="18">
        <f t="shared" si="112"/>
        <v>3.0629162922023143</v>
      </c>
      <c r="Y46" s="18">
        <f t="shared" si="112"/>
        <v>3.0541308458782424</v>
      </c>
      <c r="Z46" s="18">
        <f t="shared" si="112"/>
        <v>3.1193329082103096</v>
      </c>
      <c r="AA46" s="18">
        <f t="shared" si="112"/>
        <v>3.7852627208639529</v>
      </c>
      <c r="AB46" s="18">
        <f t="shared" si="112"/>
        <v>4.206228664954164</v>
      </c>
      <c r="AD46" s="68">
        <f t="shared" si="113"/>
        <v>65.255379574453627</v>
      </c>
      <c r="AE46" s="69">
        <f t="shared" si="114"/>
        <v>92.396307414193075</v>
      </c>
      <c r="AF46" s="69">
        <f t="shared" si="115"/>
        <v>157.6516869886467</v>
      </c>
      <c r="AH46" t="str">
        <f t="shared" ref="AH46:AH69" si="142">L46</f>
        <v>12 Other managers and proprietors</v>
      </c>
      <c r="AI46" s="18">
        <f t="shared" si="116"/>
        <v>2.7747194617355646</v>
      </c>
      <c r="AJ46" s="18">
        <f t="shared" si="116"/>
        <v>2.9329006482323101</v>
      </c>
      <c r="AK46" s="18">
        <f t="shared" si="116"/>
        <v>3.1349450970202613</v>
      </c>
      <c r="AL46" s="18">
        <f t="shared" si="116"/>
        <v>3.847543425520799</v>
      </c>
      <c r="AM46" s="18">
        <f t="shared" si="116"/>
        <v>4.413075373986695</v>
      </c>
      <c r="AO46" s="68">
        <f t="shared" si="117"/>
        <v>53.45525144225072</v>
      </c>
      <c r="AP46" s="69">
        <f t="shared" si="118"/>
        <v>85.103211667350536</v>
      </c>
      <c r="AQ46" s="69">
        <f t="shared" si="119"/>
        <v>138.55846310960123</v>
      </c>
      <c r="AS46" t="str">
        <f t="shared" ref="AS46:AS69" si="143">W46</f>
        <v>12 Other managers and proprietors</v>
      </c>
      <c r="AT46" s="18">
        <f t="shared" si="120"/>
        <v>3.3607897088215752</v>
      </c>
      <c r="AU46" s="18">
        <f t="shared" si="120"/>
        <v>3.4417519988088201</v>
      </c>
      <c r="AV46" s="18">
        <f t="shared" si="120"/>
        <v>3.5585942942833166</v>
      </c>
      <c r="AW46" s="18">
        <f t="shared" si="120"/>
        <v>4.2807742061749501</v>
      </c>
      <c r="AX46" s="18">
        <f t="shared" si="120"/>
        <v>4.5153829854033303</v>
      </c>
      <c r="AZ46" s="68">
        <f t="shared" si="121"/>
        <v>51.074865331476538</v>
      </c>
      <c r="BA46" s="69">
        <f t="shared" si="122"/>
        <v>80.450081460016605</v>
      </c>
      <c r="BB46" s="69">
        <f t="shared" si="123"/>
        <v>131.52494679149316</v>
      </c>
      <c r="BD46" t="str">
        <f t="shared" ref="BD46:BD69" si="144">AH46</f>
        <v>12 Other managers and proprietors</v>
      </c>
      <c r="BE46" s="18">
        <f t="shared" si="124"/>
        <v>2.3138946025732414</v>
      </c>
      <c r="BF46" s="18">
        <f t="shared" si="124"/>
        <v>2.1988889014548247</v>
      </c>
      <c r="BG46" s="18">
        <f t="shared" si="124"/>
        <v>2.2854444968489722</v>
      </c>
      <c r="BH46" s="18">
        <f t="shared" si="124"/>
        <v>2.6076220725408814</v>
      </c>
      <c r="BI46" s="18">
        <f t="shared" si="124"/>
        <v>2.7842586661121169</v>
      </c>
      <c r="BK46" s="68">
        <f t="shared" si="125"/>
        <v>27.61685102399532</v>
      </c>
      <c r="BL46" s="69">
        <f t="shared" si="126"/>
        <v>56.70827433932488</v>
      </c>
      <c r="BM46" s="69">
        <f t="shared" si="127"/>
        <v>84.325125363320211</v>
      </c>
      <c r="BO46" t="str">
        <f t="shared" ref="BO46:BO69" si="145">AS46</f>
        <v>12 Other managers and proprietors</v>
      </c>
      <c r="BP46" s="18">
        <f t="shared" si="128"/>
        <v>2.3470651652201391</v>
      </c>
      <c r="BQ46" s="18">
        <f t="shared" si="128"/>
        <v>2.3493631408925904</v>
      </c>
      <c r="BR46" s="18">
        <f t="shared" si="128"/>
        <v>2.6487146724717552</v>
      </c>
      <c r="BS46" s="18">
        <f t="shared" si="128"/>
        <v>3.1643727806344306</v>
      </c>
      <c r="BT46" s="18">
        <f t="shared" si="128"/>
        <v>3.5228251646031583</v>
      </c>
      <c r="BV46" s="68">
        <f t="shared" si="129"/>
        <v>23.97038354091373</v>
      </c>
      <c r="BW46" s="69">
        <f t="shared" si="130"/>
        <v>71.987666674915502</v>
      </c>
      <c r="BX46" s="69">
        <f t="shared" si="131"/>
        <v>95.958050215829232</v>
      </c>
      <c r="BZ46" t="str">
        <f t="shared" ref="BZ46:BZ69" si="146">BD46</f>
        <v>12 Other managers and proprietors</v>
      </c>
      <c r="CA46" s="18">
        <f t="shared" si="132"/>
        <v>2.4318320836568592</v>
      </c>
      <c r="CB46" s="18">
        <f t="shared" si="132"/>
        <v>2.5943806498184183</v>
      </c>
      <c r="CC46" s="18">
        <f t="shared" si="132"/>
        <v>2.8757994639172586</v>
      </c>
      <c r="CD46" s="18">
        <f t="shared" si="132"/>
        <v>3.4549059297962432</v>
      </c>
      <c r="CE46" s="18">
        <f t="shared" si="132"/>
        <v>4.0839755178674189</v>
      </c>
      <c r="CG46" s="68">
        <f t="shared" si="133"/>
        <v>-22.511161174849885</v>
      </c>
      <c r="CH46" s="69">
        <f t="shared" si="134"/>
        <v>47.090244246109314</v>
      </c>
      <c r="CI46" s="69">
        <f t="shared" si="135"/>
        <v>24.579083071259429</v>
      </c>
      <c r="CK46" t="str">
        <f t="shared" ref="CK46:CK69" si="147">BO46</f>
        <v>12 Other managers and proprietors</v>
      </c>
      <c r="CL46" s="18">
        <f t="shared" si="136"/>
        <v>2.1230075331627964</v>
      </c>
      <c r="CM46" s="18">
        <f t="shared" si="136"/>
        <v>2.3046118690800128</v>
      </c>
      <c r="CN46" s="18">
        <f t="shared" si="136"/>
        <v>2.3840084536780179</v>
      </c>
      <c r="CO46" s="18">
        <f t="shared" si="136"/>
        <v>3.3826811326796213</v>
      </c>
      <c r="CP46" s="18">
        <f t="shared" si="136"/>
        <v>3.7033138281641875</v>
      </c>
      <c r="CR46" s="68">
        <f t="shared" si="137"/>
        <v>-37.282707951126937</v>
      </c>
      <c r="CS46" s="69">
        <f t="shared" si="138"/>
        <v>31.576050235105484</v>
      </c>
      <c r="CT46" s="69">
        <f t="shared" si="139"/>
        <v>-5.7066577160214544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19.872167574546005</v>
      </c>
      <c r="C47" s="18">
        <f t="shared" si="104"/>
        <v>19.909369269906971</v>
      </c>
      <c r="D47" s="18">
        <f t="shared" si="104"/>
        <v>18.637640829709316</v>
      </c>
      <c r="E47" s="18">
        <f t="shared" si="104"/>
        <v>18.313609175348066</v>
      </c>
      <c r="F47" s="18">
        <f t="shared" si="104"/>
        <v>17.366485309174021</v>
      </c>
      <c r="H47" s="68">
        <f t="shared" si="105"/>
        <v>76.562218273348108</v>
      </c>
      <c r="I47" s="69">
        <f t="shared" si="106"/>
        <v>50.708697176051551</v>
      </c>
      <c r="J47" s="69">
        <f t="shared" si="107"/>
        <v>127.27091544939965</v>
      </c>
      <c r="L47" t="str">
        <f t="shared" si="140"/>
        <v>21 Science, research, engineering and technology professionals</v>
      </c>
      <c r="M47" s="18">
        <f t="shared" si="108"/>
        <v>10.798857823773938</v>
      </c>
      <c r="N47" s="18">
        <f t="shared" si="108"/>
        <v>10.899110444976715</v>
      </c>
      <c r="O47" s="18">
        <f t="shared" si="108"/>
        <v>10.461464859082575</v>
      </c>
      <c r="P47" s="18">
        <f t="shared" si="108"/>
        <v>10.685925926938014</v>
      </c>
      <c r="Q47" s="18">
        <f t="shared" si="108"/>
        <v>10.425492706021144</v>
      </c>
      <c r="S47" s="68">
        <f t="shared" si="109"/>
        <v>86.68393627546395</v>
      </c>
      <c r="T47" s="69">
        <f t="shared" si="110"/>
        <v>54.996783168949207</v>
      </c>
      <c r="U47" s="69">
        <f t="shared" si="111"/>
        <v>141.68071944441317</v>
      </c>
      <c r="W47" t="str">
        <f t="shared" si="141"/>
        <v>21 Science, research, engineering and technology professionals</v>
      </c>
      <c r="X47" s="18">
        <f t="shared" si="112"/>
        <v>10.000838309573416</v>
      </c>
      <c r="Y47" s="18">
        <f t="shared" si="112"/>
        <v>9.9849982962304136</v>
      </c>
      <c r="Z47" s="18">
        <f t="shared" si="112"/>
        <v>9.9843895036296324</v>
      </c>
      <c r="AA47" s="18">
        <f t="shared" si="112"/>
        <v>9.4369490515352723</v>
      </c>
      <c r="AB47" s="18">
        <f t="shared" si="112"/>
        <v>8.4989587512453539</v>
      </c>
      <c r="AD47" s="68">
        <f t="shared" si="113"/>
        <v>4.3202599643472999</v>
      </c>
      <c r="AE47" s="69">
        <f t="shared" si="114"/>
        <v>40.119660356454759</v>
      </c>
      <c r="AF47" s="69">
        <f t="shared" si="115"/>
        <v>44.439920320802059</v>
      </c>
      <c r="AH47" t="str">
        <f t="shared" si="142"/>
        <v>21 Science, research, engineering and technology professionals</v>
      </c>
      <c r="AI47" s="18">
        <f t="shared" si="116"/>
        <v>3.3784356763940799</v>
      </c>
      <c r="AJ47" s="18">
        <f t="shared" si="116"/>
        <v>3.4598361900468588</v>
      </c>
      <c r="AK47" s="18">
        <f t="shared" si="116"/>
        <v>3.5713954074484988</v>
      </c>
      <c r="AL47" s="18">
        <f t="shared" si="116"/>
        <v>3.6245418790623138</v>
      </c>
      <c r="AM47" s="18">
        <f t="shared" si="116"/>
        <v>3.4917925853695735</v>
      </c>
      <c r="AO47" s="68">
        <f t="shared" si="117"/>
        <v>6.5812604512173776</v>
      </c>
      <c r="AP47" s="69">
        <f t="shared" si="118"/>
        <v>38.732804424402318</v>
      </c>
      <c r="AQ47" s="69">
        <f t="shared" si="119"/>
        <v>45.3140648756197</v>
      </c>
      <c r="AS47" t="str">
        <f t="shared" si="143"/>
        <v>21 Science, research, engineering and technology professionals</v>
      </c>
      <c r="AT47" s="18">
        <f t="shared" si="120"/>
        <v>9.6442586723711461</v>
      </c>
      <c r="AU47" s="18">
        <f t="shared" si="120"/>
        <v>9.8368561643950478</v>
      </c>
      <c r="AV47" s="18">
        <f t="shared" si="120"/>
        <v>9.973041701834596</v>
      </c>
      <c r="AW47" s="18">
        <f t="shared" si="120"/>
        <v>8.8380078440503684</v>
      </c>
      <c r="AX47" s="18">
        <f t="shared" si="120"/>
        <v>7.5436661627220793</v>
      </c>
      <c r="AZ47" s="68">
        <f t="shared" si="121"/>
        <v>-9.9402104920133016</v>
      </c>
      <c r="BA47" s="69">
        <f t="shared" si="122"/>
        <v>32.848343401175789</v>
      </c>
      <c r="BB47" s="69">
        <f t="shared" si="123"/>
        <v>22.908132909162486</v>
      </c>
      <c r="BD47" t="str">
        <f t="shared" si="144"/>
        <v>21 Science, research, engineering and technology professionals</v>
      </c>
      <c r="BE47" s="18">
        <f t="shared" si="124"/>
        <v>3.3231015653901235</v>
      </c>
      <c r="BF47" s="18">
        <f t="shared" si="124"/>
        <v>3.6077928283726863</v>
      </c>
      <c r="BG47" s="18">
        <f t="shared" si="124"/>
        <v>4.0185158181504557</v>
      </c>
      <c r="BH47" s="18">
        <f t="shared" si="124"/>
        <v>3.6531185005011451</v>
      </c>
      <c r="BI47" s="18">
        <f t="shared" si="124"/>
        <v>3.6076887742653332</v>
      </c>
      <c r="BK47" s="68">
        <f t="shared" si="125"/>
        <v>-5.9556940757927013</v>
      </c>
      <c r="BL47" s="69">
        <f t="shared" si="126"/>
        <v>28.656134772652774</v>
      </c>
      <c r="BM47" s="69">
        <f t="shared" si="127"/>
        <v>22.700440696860074</v>
      </c>
      <c r="BO47" t="str">
        <f t="shared" si="145"/>
        <v>21 Science, research, engineering and technology professionals</v>
      </c>
      <c r="BP47" s="18">
        <f t="shared" si="128"/>
        <v>2.3733570645164024</v>
      </c>
      <c r="BQ47" s="18">
        <f t="shared" si="128"/>
        <v>2.5865831048813992</v>
      </c>
      <c r="BR47" s="18">
        <f t="shared" si="128"/>
        <v>3.0215356096412935</v>
      </c>
      <c r="BS47" s="18">
        <f t="shared" si="128"/>
        <v>2.8321317093307421</v>
      </c>
      <c r="BT47" s="18">
        <f t="shared" si="128"/>
        <v>2.8407645781997148</v>
      </c>
      <c r="BV47" s="68">
        <f t="shared" si="129"/>
        <v>-12.366620672548954</v>
      </c>
      <c r="BW47" s="69">
        <f t="shared" si="130"/>
        <v>33.321425225437935</v>
      </c>
      <c r="BX47" s="69">
        <f t="shared" si="131"/>
        <v>20.954804552888977</v>
      </c>
      <c r="BZ47" t="str">
        <f t="shared" si="146"/>
        <v>21 Science, research, engineering and technology professionals</v>
      </c>
      <c r="CA47" s="18">
        <f t="shared" si="132"/>
        <v>2.1434279150941435</v>
      </c>
      <c r="CB47" s="18">
        <f t="shared" si="132"/>
        <v>2.4293990313074407</v>
      </c>
      <c r="CC47" s="18">
        <f t="shared" si="132"/>
        <v>2.9021071626741208</v>
      </c>
      <c r="CD47" s="18">
        <f t="shared" si="132"/>
        <v>2.9108082556830155</v>
      </c>
      <c r="CE47" s="18">
        <f t="shared" si="132"/>
        <v>3.2283632302494709</v>
      </c>
      <c r="CG47" s="68">
        <f t="shared" si="133"/>
        <v>-39.300715946055888</v>
      </c>
      <c r="CH47" s="69">
        <f t="shared" si="134"/>
        <v>24.899116226368296</v>
      </c>
      <c r="CI47" s="69">
        <f t="shared" si="135"/>
        <v>-14.401599719687594</v>
      </c>
      <c r="CK47" t="str">
        <f t="shared" si="147"/>
        <v>21 Science, research, engineering and technology professionals</v>
      </c>
      <c r="CL47" s="18">
        <f t="shared" si="136"/>
        <v>1.2565972216665933</v>
      </c>
      <c r="CM47" s="18">
        <f t="shared" si="136"/>
        <v>1.7150916568129897</v>
      </c>
      <c r="CN47" s="18">
        <f t="shared" si="136"/>
        <v>2.0227585873736795</v>
      </c>
      <c r="CO47" s="18">
        <f t="shared" si="136"/>
        <v>2.4784527726197658</v>
      </c>
      <c r="CP47" s="18">
        <f t="shared" si="136"/>
        <v>3.1193538219610408</v>
      </c>
      <c r="CR47" s="68">
        <f t="shared" si="137"/>
        <v>-37.737700263373092</v>
      </c>
      <c r="CS47" s="69">
        <f t="shared" si="138"/>
        <v>23.609201588622874</v>
      </c>
      <c r="CT47" s="69">
        <f t="shared" si="139"/>
        <v>-14.128498674750221</v>
      </c>
    </row>
    <row r="48" spans="1:98" x14ac:dyDescent="0.2">
      <c r="A48" t="str">
        <f t="shared" si="103"/>
        <v>22 Health professionals</v>
      </c>
      <c r="B48" s="18">
        <f t="shared" si="104"/>
        <v>17.446154971597849</v>
      </c>
      <c r="C48" s="18">
        <f t="shared" si="104"/>
        <v>21.179476401916652</v>
      </c>
      <c r="D48" s="18">
        <f t="shared" si="104"/>
        <v>21.156090391962341</v>
      </c>
      <c r="E48" s="18">
        <f t="shared" si="104"/>
        <v>22.070868916895886</v>
      </c>
      <c r="F48" s="18">
        <f t="shared" si="104"/>
        <v>22.611544619103029</v>
      </c>
      <c r="H48" s="68">
        <f t="shared" si="105"/>
        <v>102.52171567990428</v>
      </c>
      <c r="I48" s="69">
        <f t="shared" si="106"/>
        <v>72.843723718869626</v>
      </c>
      <c r="J48" s="69">
        <f t="shared" si="107"/>
        <v>175.3654393987739</v>
      </c>
      <c r="L48" t="str">
        <f t="shared" si="140"/>
        <v>22 Health professionals</v>
      </c>
      <c r="M48" s="18">
        <f t="shared" si="108"/>
        <v>7.9619038188216225</v>
      </c>
      <c r="N48" s="18">
        <f t="shared" si="108"/>
        <v>9.4584614687916808</v>
      </c>
      <c r="O48" s="18">
        <f t="shared" si="108"/>
        <v>9.3430702626872328</v>
      </c>
      <c r="P48" s="18">
        <f t="shared" si="108"/>
        <v>9.5631098824078009</v>
      </c>
      <c r="Q48" s="18">
        <f t="shared" si="108"/>
        <v>9.4981190290544362</v>
      </c>
      <c r="S48" s="68">
        <f t="shared" si="109"/>
        <v>90.436790793760281</v>
      </c>
      <c r="T48" s="69">
        <f t="shared" si="110"/>
        <v>73.344600071319192</v>
      </c>
      <c r="U48" s="69">
        <f t="shared" si="111"/>
        <v>163.78139086507946</v>
      </c>
      <c r="W48" t="str">
        <f t="shared" si="141"/>
        <v>22 Health professionals</v>
      </c>
      <c r="X48" s="18">
        <f t="shared" si="112"/>
        <v>8.3677661745982199</v>
      </c>
      <c r="Y48" s="18">
        <f t="shared" si="112"/>
        <v>9.8191556683702981</v>
      </c>
      <c r="Z48" s="18">
        <f t="shared" si="112"/>
        <v>9.3367686374556893</v>
      </c>
      <c r="AA48" s="18">
        <f t="shared" si="112"/>
        <v>9.6367211199854186</v>
      </c>
      <c r="AB48" s="18">
        <f t="shared" si="112"/>
        <v>8.8981575622277607</v>
      </c>
      <c r="AD48" s="68">
        <f t="shared" si="113"/>
        <v>16.795994415382989</v>
      </c>
      <c r="AE48" s="69">
        <f t="shared" si="114"/>
        <v>65.174318379292913</v>
      </c>
      <c r="AF48" s="69">
        <f t="shared" si="115"/>
        <v>81.970312794675905</v>
      </c>
      <c r="AH48" t="str">
        <f t="shared" si="142"/>
        <v>22 Health professionals</v>
      </c>
      <c r="AI48" s="18">
        <f t="shared" si="116"/>
        <v>14.217798509124579</v>
      </c>
      <c r="AJ48" s="18">
        <f t="shared" si="116"/>
        <v>12.589751291976897</v>
      </c>
      <c r="AK48" s="18">
        <f t="shared" si="116"/>
        <v>11.003097966383026</v>
      </c>
      <c r="AL48" s="18">
        <f t="shared" si="116"/>
        <v>6.779857447692117</v>
      </c>
      <c r="AM48" s="18">
        <f t="shared" si="116"/>
        <v>2.2807257574985362</v>
      </c>
      <c r="AO48" s="68">
        <f t="shared" si="117"/>
        <v>-77.404162804560798</v>
      </c>
      <c r="AP48" s="69">
        <f t="shared" si="118"/>
        <v>20.430162716572141</v>
      </c>
      <c r="AQ48" s="69">
        <f t="shared" si="119"/>
        <v>-56.974000087988649</v>
      </c>
      <c r="AS48" t="str">
        <f t="shared" si="143"/>
        <v>22 Health professionals</v>
      </c>
      <c r="AT48" s="18">
        <f t="shared" si="120"/>
        <v>1.8279606446956131</v>
      </c>
      <c r="AU48" s="18">
        <f t="shared" si="120"/>
        <v>2.132392859477438</v>
      </c>
      <c r="AV48" s="18">
        <f t="shared" si="120"/>
        <v>2.2086530499301924</v>
      </c>
      <c r="AW48" s="18">
        <f t="shared" si="120"/>
        <v>2.2211078272660667</v>
      </c>
      <c r="AX48" s="18">
        <f t="shared" si="120"/>
        <v>2.0754221546616249</v>
      </c>
      <c r="AZ48" s="68">
        <f t="shared" si="121"/>
        <v>11.880668017372841</v>
      </c>
      <c r="BA48" s="69">
        <f t="shared" si="122"/>
        <v>54.58937884944195</v>
      </c>
      <c r="BB48" s="69">
        <f t="shared" si="123"/>
        <v>66.470046866814798</v>
      </c>
      <c r="BD48" t="str">
        <f t="shared" si="144"/>
        <v>22 Health professionals</v>
      </c>
      <c r="BE48" s="18">
        <f t="shared" si="124"/>
        <v>2.1033888435328221</v>
      </c>
      <c r="BF48" s="18">
        <f t="shared" si="124"/>
        <v>2.6739994322827103</v>
      </c>
      <c r="BG48" s="18">
        <f t="shared" si="124"/>
        <v>2.5489020943873153</v>
      </c>
      <c r="BH48" s="18">
        <f t="shared" si="124"/>
        <v>2.7255860191931212</v>
      </c>
      <c r="BI48" s="18">
        <f t="shared" si="124"/>
        <v>2.5793002472390762</v>
      </c>
      <c r="BK48" s="68">
        <f t="shared" si="125"/>
        <v>6.0029296749466461</v>
      </c>
      <c r="BL48" s="69">
        <f t="shared" si="126"/>
        <v>61.369146038068138</v>
      </c>
      <c r="BM48" s="69">
        <f t="shared" si="127"/>
        <v>67.37207571301478</v>
      </c>
      <c r="BO48" t="str">
        <f t="shared" si="145"/>
        <v>22 Health professionals</v>
      </c>
      <c r="BP48" s="18">
        <f t="shared" si="128"/>
        <v>1.6567720291349162</v>
      </c>
      <c r="BQ48" s="18">
        <f t="shared" si="128"/>
        <v>2.0032810593307171</v>
      </c>
      <c r="BR48" s="18">
        <f t="shared" si="128"/>
        <v>1.9189095941805321</v>
      </c>
      <c r="BS48" s="18">
        <f t="shared" si="128"/>
        <v>1.9872048783570944</v>
      </c>
      <c r="BT48" s="18">
        <f t="shared" si="128"/>
        <v>1.8419291369098996</v>
      </c>
      <c r="BV48" s="68">
        <f t="shared" si="129"/>
        <v>-10.529382274374457</v>
      </c>
      <c r="BW48" s="69">
        <f t="shared" si="130"/>
        <v>53.865467187938819</v>
      </c>
      <c r="BX48" s="69">
        <f t="shared" si="131"/>
        <v>43.336084913564363</v>
      </c>
      <c r="BZ48" t="str">
        <f t="shared" si="146"/>
        <v>22 Health professionals</v>
      </c>
      <c r="CA48" s="18">
        <f t="shared" si="132"/>
        <v>1.344312273755881</v>
      </c>
      <c r="CB48" s="18">
        <f t="shared" si="132"/>
        <v>1.7906092225492602</v>
      </c>
      <c r="CC48" s="18">
        <f t="shared" si="132"/>
        <v>1.5034213298965222</v>
      </c>
      <c r="CD48" s="18">
        <f t="shared" si="132"/>
        <v>1.5329861106908127</v>
      </c>
      <c r="CE48" s="18">
        <f t="shared" si="132"/>
        <v>1.2140195822206121</v>
      </c>
      <c r="CG48" s="68">
        <f t="shared" si="133"/>
        <v>-55.938466719685799</v>
      </c>
      <c r="CH48" s="69">
        <f t="shared" si="134"/>
        <v>32.222021052087221</v>
      </c>
      <c r="CI48" s="69">
        <f t="shared" si="135"/>
        <v>-23.716445667598567</v>
      </c>
      <c r="CK48" t="str">
        <f t="shared" si="147"/>
        <v>22 Health professionals</v>
      </c>
      <c r="CL48" s="18">
        <f t="shared" si="136"/>
        <v>0.48828740752785316</v>
      </c>
      <c r="CM48" s="18">
        <f t="shared" si="136"/>
        <v>0.73065240637371376</v>
      </c>
      <c r="CN48" s="18">
        <f t="shared" si="136"/>
        <v>0.92725267744622508</v>
      </c>
      <c r="CO48" s="18">
        <f t="shared" si="136"/>
        <v>1.3350018670910104</v>
      </c>
      <c r="CP48" s="18">
        <f t="shared" si="136"/>
        <v>2.4766577995583638</v>
      </c>
      <c r="CR48" s="68">
        <f t="shared" si="137"/>
        <v>7.8381629353979516</v>
      </c>
      <c r="CS48" s="69">
        <f t="shared" si="138"/>
        <v>44.308645085995991</v>
      </c>
      <c r="CT48" s="69">
        <f t="shared" si="139"/>
        <v>52.146808021393944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28.966503578285348</v>
      </c>
      <c r="C49" s="18">
        <f t="shared" si="104"/>
        <v>25.256953757628143</v>
      </c>
      <c r="D49" s="18">
        <f t="shared" si="104"/>
        <v>26.80370007634771</v>
      </c>
      <c r="E49" s="18">
        <f t="shared" si="104"/>
        <v>25.033793294531637</v>
      </c>
      <c r="F49" s="18">
        <f t="shared" si="104"/>
        <v>21.939380706736337</v>
      </c>
      <c r="H49" s="68">
        <f t="shared" si="105"/>
        <v>55.098070863243585</v>
      </c>
      <c r="I49" s="69">
        <f t="shared" si="106"/>
        <v>63.723108469323634</v>
      </c>
      <c r="J49" s="69">
        <f t="shared" si="107"/>
        <v>118.82117933256724</v>
      </c>
      <c r="L49" t="str">
        <f t="shared" si="140"/>
        <v>23 Teaching and other educational professionals</v>
      </c>
      <c r="M49" s="18">
        <f t="shared" si="108"/>
        <v>24.367819470859686</v>
      </c>
      <c r="N49" s="18">
        <f t="shared" si="108"/>
        <v>21.726915771261226</v>
      </c>
      <c r="O49" s="18">
        <f t="shared" si="108"/>
        <v>22.695821751984859</v>
      </c>
      <c r="P49" s="18">
        <f t="shared" si="108"/>
        <v>21.27920036203566</v>
      </c>
      <c r="Q49" s="18">
        <f t="shared" si="108"/>
        <v>18.45162842473226</v>
      </c>
      <c r="S49" s="68">
        <f t="shared" si="109"/>
        <v>52.297105591125359</v>
      </c>
      <c r="T49" s="69">
        <f t="shared" si="110"/>
        <v>64.954686073515077</v>
      </c>
      <c r="U49" s="69">
        <f t="shared" si="111"/>
        <v>117.25179166464042</v>
      </c>
      <c r="W49" t="str">
        <f t="shared" si="141"/>
        <v>23 Teaching and other educational professionals</v>
      </c>
      <c r="X49" s="18">
        <f t="shared" si="112"/>
        <v>7.71112843946013</v>
      </c>
      <c r="Y49" s="18">
        <f t="shared" si="112"/>
        <v>5.8848600808291751</v>
      </c>
      <c r="Z49" s="18">
        <f t="shared" si="112"/>
        <v>5.9206086958541047</v>
      </c>
      <c r="AA49" s="18">
        <f t="shared" si="112"/>
        <v>4.6971541910226051</v>
      </c>
      <c r="AB49" s="18">
        <f t="shared" si="112"/>
        <v>3.0190307558362339</v>
      </c>
      <c r="AD49" s="68">
        <f t="shared" si="113"/>
        <v>-37.507826061555186</v>
      </c>
      <c r="AE49" s="69">
        <f t="shared" si="114"/>
        <v>42.900620578851829</v>
      </c>
      <c r="AF49" s="69">
        <f t="shared" si="115"/>
        <v>5.3927945172966441</v>
      </c>
      <c r="AH49" t="str">
        <f t="shared" si="142"/>
        <v>23 Teaching and other educational professionals</v>
      </c>
      <c r="AI49" s="18">
        <f t="shared" si="116"/>
        <v>3.4755406973963296</v>
      </c>
      <c r="AJ49" s="18">
        <f t="shared" si="116"/>
        <v>1.7811179765372824</v>
      </c>
      <c r="AK49" s="18">
        <f t="shared" si="116"/>
        <v>1.5697818418938667</v>
      </c>
      <c r="AL49" s="18">
        <f t="shared" si="116"/>
        <v>0.98955916335704297</v>
      </c>
      <c r="AM49" s="18">
        <f t="shared" si="116"/>
        <v>0.87998737258755466</v>
      </c>
      <c r="AO49" s="68">
        <f t="shared" si="117"/>
        <v>-38.890674741230789</v>
      </c>
      <c r="AP49" s="69">
        <f t="shared" si="118"/>
        <v>19.284016870177041</v>
      </c>
      <c r="AQ49" s="69">
        <f t="shared" si="119"/>
        <v>-19.606657871053752</v>
      </c>
      <c r="AS49" t="str">
        <f t="shared" si="143"/>
        <v>23 Teaching and other educational professionals</v>
      </c>
      <c r="AT49" s="18">
        <f t="shared" si="120"/>
        <v>0.85593084599569336</v>
      </c>
      <c r="AU49" s="18">
        <f t="shared" si="120"/>
        <v>0.73918690693720368</v>
      </c>
      <c r="AV49" s="18">
        <f t="shared" si="120"/>
        <v>0.77240347059256664</v>
      </c>
      <c r="AW49" s="18">
        <f t="shared" si="120"/>
        <v>0.61573525662365025</v>
      </c>
      <c r="AX49" s="18">
        <f t="shared" si="120"/>
        <v>0.45655088734209814</v>
      </c>
      <c r="AZ49" s="68">
        <f t="shared" si="121"/>
        <v>-29.624567574842551</v>
      </c>
      <c r="BA49" s="69">
        <f t="shared" si="122"/>
        <v>39.556923247054925</v>
      </c>
      <c r="BB49" s="69">
        <f t="shared" si="123"/>
        <v>9.9323556722123723</v>
      </c>
      <c r="BD49" t="str">
        <f t="shared" si="144"/>
        <v>23 Teaching and other educational professionals</v>
      </c>
      <c r="BE49" s="18">
        <f t="shared" si="124"/>
        <v>0.85847965395757164</v>
      </c>
      <c r="BF49" s="18">
        <f t="shared" si="124"/>
        <v>0.79146118805566867</v>
      </c>
      <c r="BG49" s="18">
        <f t="shared" si="124"/>
        <v>0.90331369006088047</v>
      </c>
      <c r="BH49" s="18">
        <f t="shared" si="124"/>
        <v>0.87577038691753861</v>
      </c>
      <c r="BI49" s="18">
        <f t="shared" si="124"/>
        <v>0.89271338216242135</v>
      </c>
      <c r="BK49" s="68">
        <f t="shared" si="125"/>
        <v>3.5243650743771928</v>
      </c>
      <c r="BL49" s="69">
        <f t="shared" si="126"/>
        <v>44.977303989191483</v>
      </c>
      <c r="BM49" s="69">
        <f t="shared" si="127"/>
        <v>48.501669063568677</v>
      </c>
      <c r="BO49" t="str">
        <f t="shared" si="145"/>
        <v>23 Teaching and other educational professionals</v>
      </c>
      <c r="BP49" s="18">
        <f t="shared" si="128"/>
        <v>0.74366247452281364</v>
      </c>
      <c r="BQ49" s="18">
        <f t="shared" si="128"/>
        <v>0.69734490663903503</v>
      </c>
      <c r="BR49" s="18">
        <f t="shared" si="128"/>
        <v>0.73298036836936942</v>
      </c>
      <c r="BS49" s="18">
        <f t="shared" si="128"/>
        <v>0.69350262158361675</v>
      </c>
      <c r="BT49" s="18">
        <f t="shared" si="128"/>
        <v>0.62954981618016737</v>
      </c>
      <c r="BV49" s="68">
        <f t="shared" si="129"/>
        <v>-19.942911696013379</v>
      </c>
      <c r="BW49" s="69">
        <f t="shared" si="130"/>
        <v>48.48956814110187</v>
      </c>
      <c r="BX49" s="69">
        <f t="shared" si="131"/>
        <v>28.546656445088491</v>
      </c>
      <c r="BZ49" t="str">
        <f t="shared" si="146"/>
        <v>23 Teaching and other educational professionals</v>
      </c>
      <c r="CA49" s="18">
        <f t="shared" si="132"/>
        <v>0.73175883005992193</v>
      </c>
      <c r="CB49" s="18">
        <f t="shared" si="132"/>
        <v>0.74503523437077379</v>
      </c>
      <c r="CC49" s="18">
        <f t="shared" si="132"/>
        <v>0.82887228000283752</v>
      </c>
      <c r="CD49" s="18">
        <f t="shared" si="132"/>
        <v>0.82659376986157718</v>
      </c>
      <c r="CE49" s="18">
        <f t="shared" si="132"/>
        <v>0.79289463804234717</v>
      </c>
      <c r="CG49" s="68">
        <f t="shared" si="133"/>
        <v>-47.803367315373904</v>
      </c>
      <c r="CH49" s="69">
        <f t="shared" si="134"/>
        <v>36.116068234821377</v>
      </c>
      <c r="CI49" s="69">
        <f t="shared" si="135"/>
        <v>-11.687299080552524</v>
      </c>
      <c r="CK49" t="str">
        <f t="shared" si="147"/>
        <v>23 Teaching and other educational professionals</v>
      </c>
      <c r="CL49" s="18">
        <f t="shared" si="136"/>
        <v>0.36934523014200837</v>
      </c>
      <c r="CM49" s="18">
        <f t="shared" si="136"/>
        <v>0.45830265776254192</v>
      </c>
      <c r="CN49" s="18">
        <f t="shared" si="136"/>
        <v>0.63956420097256816</v>
      </c>
      <c r="CO49" s="18">
        <f t="shared" si="136"/>
        <v>0.77724476364589945</v>
      </c>
      <c r="CP49" s="18">
        <f t="shared" si="136"/>
        <v>0.90610520415870843</v>
      </c>
      <c r="CR49" s="68">
        <f t="shared" si="137"/>
        <v>-42.799601950129556</v>
      </c>
      <c r="CS49" s="69">
        <f t="shared" si="138"/>
        <v>32.673064110949049</v>
      </c>
      <c r="CT49" s="69">
        <f t="shared" si="139"/>
        <v>-10.126537839180513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6.5854026074020204</v>
      </c>
      <c r="C50" s="18">
        <f t="shared" si="104"/>
        <v>6.9236629857816299</v>
      </c>
      <c r="D50" s="18">
        <f t="shared" si="104"/>
        <v>7.2391391297056797</v>
      </c>
      <c r="E50" s="18">
        <f t="shared" si="104"/>
        <v>7.9180214469504753</v>
      </c>
      <c r="F50" s="18">
        <f t="shared" si="104"/>
        <v>8.3382514048723273</v>
      </c>
      <c r="H50" s="68">
        <f t="shared" si="105"/>
        <v>118.25532236250014</v>
      </c>
      <c r="I50" s="69">
        <f t="shared" si="106"/>
        <v>76.102374266647772</v>
      </c>
      <c r="J50" s="69">
        <f t="shared" si="107"/>
        <v>194.35769662914791</v>
      </c>
      <c r="L50" t="str">
        <f t="shared" si="140"/>
        <v>24 Business, media and public service professionals</v>
      </c>
      <c r="M50" s="18">
        <f t="shared" si="108"/>
        <v>12.082230364516324</v>
      </c>
      <c r="N50" s="18">
        <f t="shared" si="108"/>
        <v>12.92247731183312</v>
      </c>
      <c r="O50" s="18">
        <f t="shared" si="108"/>
        <v>12.957354160746339</v>
      </c>
      <c r="P50" s="18">
        <f t="shared" si="108"/>
        <v>13.274148035284162</v>
      </c>
      <c r="Q50" s="18">
        <f t="shared" si="108"/>
        <v>12.683668957294717</v>
      </c>
      <c r="S50" s="68">
        <f t="shared" si="109"/>
        <v>83.371328052484017</v>
      </c>
      <c r="T50" s="69">
        <f t="shared" si="110"/>
        <v>68.27030382198555</v>
      </c>
      <c r="U50" s="69">
        <f t="shared" si="111"/>
        <v>151.64163187446954</v>
      </c>
      <c r="W50" t="str">
        <f t="shared" si="141"/>
        <v>24 Business, media and public service professionals</v>
      </c>
      <c r="X50" s="18">
        <f t="shared" si="112"/>
        <v>10.786343001749408</v>
      </c>
      <c r="Y50" s="18">
        <f t="shared" si="112"/>
        <v>11.221835559344566</v>
      </c>
      <c r="Z50" s="18">
        <f t="shared" si="112"/>
        <v>11.840591015445327</v>
      </c>
      <c r="AA50" s="18">
        <f t="shared" si="112"/>
        <v>12.054438808558141</v>
      </c>
      <c r="AB50" s="18">
        <f t="shared" si="112"/>
        <v>11.346848089001359</v>
      </c>
      <c r="AD50" s="68">
        <f t="shared" si="113"/>
        <v>17.442777689150276</v>
      </c>
      <c r="AE50" s="69">
        <f t="shared" si="114"/>
        <v>57.871681437240532</v>
      </c>
      <c r="AF50" s="69">
        <f t="shared" si="115"/>
        <v>75.314459126390801</v>
      </c>
      <c r="AH50" t="str">
        <f t="shared" si="142"/>
        <v>24 Business, media and public service professionals</v>
      </c>
      <c r="AI50" s="18">
        <f t="shared" si="116"/>
        <v>3.7644188135748333</v>
      </c>
      <c r="AJ50" s="18">
        <f t="shared" si="116"/>
        <v>3.7749844636048429</v>
      </c>
      <c r="AK50" s="18">
        <f t="shared" si="116"/>
        <v>4.0469413739671323</v>
      </c>
      <c r="AL50" s="18">
        <f t="shared" si="116"/>
        <v>4.0077006672767475</v>
      </c>
      <c r="AM50" s="18">
        <f t="shared" si="116"/>
        <v>3.791275749316525</v>
      </c>
      <c r="AO50" s="68">
        <f t="shared" si="117"/>
        <v>2.1242333469648327</v>
      </c>
      <c r="AP50" s="69">
        <f t="shared" si="118"/>
        <v>38.23726241561684</v>
      </c>
      <c r="AQ50" s="69">
        <f t="shared" si="119"/>
        <v>40.361495762581676</v>
      </c>
      <c r="AS50" t="str">
        <f t="shared" si="143"/>
        <v>24 Business, media and public service professionals</v>
      </c>
      <c r="AT50" s="18">
        <f t="shared" si="120"/>
        <v>5.88168493097122</v>
      </c>
      <c r="AU50" s="18">
        <f t="shared" si="120"/>
        <v>6.0966768983730422</v>
      </c>
      <c r="AV50" s="18">
        <f t="shared" si="120"/>
        <v>6.5831381523332695</v>
      </c>
      <c r="AW50" s="18">
        <f t="shared" si="120"/>
        <v>6.8797636222808807</v>
      </c>
      <c r="AX50" s="18">
        <f t="shared" si="120"/>
        <v>6.6379606070445076</v>
      </c>
      <c r="AZ50" s="68">
        <f t="shared" si="121"/>
        <v>20.054323059732116</v>
      </c>
      <c r="BA50" s="69">
        <f t="shared" si="122"/>
        <v>54.43180122468727</v>
      </c>
      <c r="BB50" s="69">
        <f t="shared" si="123"/>
        <v>74.48612428441939</v>
      </c>
      <c r="BD50" t="str">
        <f t="shared" si="144"/>
        <v>24 Business, media and public service professionals</v>
      </c>
      <c r="BE50" s="18">
        <f t="shared" si="124"/>
        <v>3.3302938334297467</v>
      </c>
      <c r="BF50" s="18">
        <f t="shared" si="124"/>
        <v>3.7781287940916828</v>
      </c>
      <c r="BG50" s="18">
        <f t="shared" si="124"/>
        <v>4.3570820471227396</v>
      </c>
      <c r="BH50" s="18">
        <f t="shared" si="124"/>
        <v>4.6432370901454929</v>
      </c>
      <c r="BI50" s="18">
        <f t="shared" si="124"/>
        <v>4.9716835020795225</v>
      </c>
      <c r="BK50" s="68">
        <f t="shared" si="125"/>
        <v>19.529983131318033</v>
      </c>
      <c r="BL50" s="69">
        <f t="shared" si="126"/>
        <v>47.827175289910528</v>
      </c>
      <c r="BM50" s="69">
        <f t="shared" si="127"/>
        <v>67.357158421228561</v>
      </c>
      <c r="BO50" t="str">
        <f t="shared" si="145"/>
        <v>24 Business, media and public service professionals</v>
      </c>
      <c r="BP50" s="18">
        <f t="shared" si="128"/>
        <v>2.4015968091682405</v>
      </c>
      <c r="BQ50" s="18">
        <f t="shared" si="128"/>
        <v>2.562803720525765</v>
      </c>
      <c r="BR50" s="18">
        <f t="shared" si="128"/>
        <v>2.8890237494597621</v>
      </c>
      <c r="BS50" s="18">
        <f t="shared" si="128"/>
        <v>2.8534834456823717</v>
      </c>
      <c r="BT50" s="18">
        <f t="shared" si="128"/>
        <v>2.8162264767012806</v>
      </c>
      <c r="BV50" s="68">
        <f t="shared" si="129"/>
        <v>-9.138793910787415</v>
      </c>
      <c r="BW50" s="69">
        <f t="shared" si="130"/>
        <v>43.380209013117081</v>
      </c>
      <c r="BX50" s="69">
        <f t="shared" si="131"/>
        <v>34.241415102329668</v>
      </c>
      <c r="BZ50" t="str">
        <f t="shared" si="146"/>
        <v>24 Business, media and public service professionals</v>
      </c>
      <c r="CA50" s="18">
        <f t="shared" si="132"/>
        <v>2.1789873331165936</v>
      </c>
      <c r="CB50" s="18">
        <f t="shared" si="132"/>
        <v>2.5311741230290821</v>
      </c>
      <c r="CC50" s="18">
        <f t="shared" si="132"/>
        <v>2.8970575344947074</v>
      </c>
      <c r="CD50" s="18">
        <f t="shared" si="132"/>
        <v>3.0246050377751166</v>
      </c>
      <c r="CE50" s="18">
        <f t="shared" si="132"/>
        <v>3.120867573563828</v>
      </c>
      <c r="CG50" s="68">
        <f t="shared" si="133"/>
        <v>-41.219558725092</v>
      </c>
      <c r="CH50" s="69">
        <f t="shared" si="134"/>
        <v>32.077948948028848</v>
      </c>
      <c r="CI50" s="69">
        <f t="shared" si="135"/>
        <v>-9.1416097770631541</v>
      </c>
      <c r="CK50" t="str">
        <f t="shared" si="147"/>
        <v>24 Business, media and public service professionals</v>
      </c>
      <c r="CL50" s="18">
        <f t="shared" si="136"/>
        <v>1.3497587340701702</v>
      </c>
      <c r="CM50" s="18">
        <f t="shared" si="136"/>
        <v>1.8009408087804939</v>
      </c>
      <c r="CN50" s="18">
        <f t="shared" si="136"/>
        <v>2.2058016741251434</v>
      </c>
      <c r="CO50" s="18">
        <f t="shared" si="136"/>
        <v>2.620875095175577</v>
      </c>
      <c r="CP50" s="18">
        <f t="shared" si="136"/>
        <v>3.1517128899974751</v>
      </c>
      <c r="CR50" s="68">
        <f t="shared" si="137"/>
        <v>-42.312096154086404</v>
      </c>
      <c r="CS50" s="69">
        <f t="shared" si="138"/>
        <v>26.601698430086067</v>
      </c>
      <c r="CT50" s="69">
        <f t="shared" si="139"/>
        <v>-15.710397724000332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2.1849281937575888</v>
      </c>
      <c r="C51" s="18">
        <f t="shared" si="104"/>
        <v>2.2625762992465308</v>
      </c>
      <c r="D51" s="18">
        <f t="shared" si="104"/>
        <v>2.2353798387996595</v>
      </c>
      <c r="E51" s="18">
        <f t="shared" si="104"/>
        <v>2.0683224580418051</v>
      </c>
      <c r="F51" s="18">
        <f t="shared" si="104"/>
        <v>2.2823659708880975</v>
      </c>
      <c r="H51" s="68">
        <f t="shared" si="105"/>
        <v>93.468709702453296</v>
      </c>
      <c r="I51" s="69">
        <f t="shared" si="106"/>
        <v>61.932669277991629</v>
      </c>
      <c r="J51" s="69">
        <f t="shared" si="107"/>
        <v>155.40137898044492</v>
      </c>
      <c r="L51" t="str">
        <f t="shared" si="140"/>
        <v>31 Science, engineering and technology associate professionals</v>
      </c>
      <c r="M51" s="18">
        <f t="shared" si="108"/>
        <v>2.0439879793503866</v>
      </c>
      <c r="N51" s="18">
        <f t="shared" si="108"/>
        <v>2.0952613471231341</v>
      </c>
      <c r="O51" s="18">
        <f t="shared" si="108"/>
        <v>2.0159853264436358</v>
      </c>
      <c r="P51" s="18">
        <f t="shared" si="108"/>
        <v>1.6961686881180504</v>
      </c>
      <c r="Q51" s="18">
        <f t="shared" si="108"/>
        <v>1.6124837906742069</v>
      </c>
      <c r="S51" s="68">
        <f t="shared" si="109"/>
        <v>49.83416508944579</v>
      </c>
      <c r="T51" s="69">
        <f t="shared" si="110"/>
        <v>49.312564977662412</v>
      </c>
      <c r="U51" s="69">
        <f t="shared" si="111"/>
        <v>99.146730067108194</v>
      </c>
      <c r="W51" t="str">
        <f t="shared" si="141"/>
        <v>31 Science, engineering and technology associate professionals</v>
      </c>
      <c r="X51" s="18">
        <f t="shared" si="112"/>
        <v>2.3654044911685457</v>
      </c>
      <c r="Y51" s="18">
        <f t="shared" si="112"/>
        <v>2.4846294703869227</v>
      </c>
      <c r="Z51" s="18">
        <f t="shared" si="112"/>
        <v>2.4886249846056274</v>
      </c>
      <c r="AA51" s="18">
        <f t="shared" si="112"/>
        <v>2.1197341640356999</v>
      </c>
      <c r="AB51" s="18">
        <f t="shared" si="112"/>
        <v>2.0288879260180059</v>
      </c>
      <c r="AD51" s="68">
        <f t="shared" si="113"/>
        <v>-8.6757143680247242E-2</v>
      </c>
      <c r="AE51" s="69">
        <f t="shared" si="114"/>
        <v>41.755760368149495</v>
      </c>
      <c r="AF51" s="69">
        <f t="shared" si="115"/>
        <v>41.66900322446925</v>
      </c>
      <c r="AH51" t="str">
        <f t="shared" si="142"/>
        <v>31 Science, engineering and technology associate professionals</v>
      </c>
      <c r="AI51" s="18">
        <f t="shared" si="116"/>
        <v>1.3135917140303031</v>
      </c>
      <c r="AJ51" s="18">
        <f t="shared" si="116"/>
        <v>1.5786037002230486</v>
      </c>
      <c r="AK51" s="18">
        <f t="shared" si="116"/>
        <v>1.6779881451866665</v>
      </c>
      <c r="AL51" s="18">
        <f t="shared" si="116"/>
        <v>1.6941111769746802</v>
      </c>
      <c r="AM51" s="18">
        <f t="shared" si="116"/>
        <v>1.9943010780804147</v>
      </c>
      <c r="AO51" s="68">
        <f t="shared" si="117"/>
        <v>29.560371649767763</v>
      </c>
      <c r="AP51" s="69">
        <f t="shared" si="118"/>
        <v>50.156762334028436</v>
      </c>
      <c r="AQ51" s="69">
        <f t="shared" si="119"/>
        <v>79.717133983796217</v>
      </c>
      <c r="AS51" t="str">
        <f t="shared" si="143"/>
        <v>31 Science, engineering and technology associate professionals</v>
      </c>
      <c r="AT51" s="18">
        <f t="shared" si="120"/>
        <v>3.6533555663586021</v>
      </c>
      <c r="AU51" s="18">
        <f t="shared" si="120"/>
        <v>3.6616311469405387</v>
      </c>
      <c r="AV51" s="18">
        <f t="shared" si="120"/>
        <v>3.6359049090052298</v>
      </c>
      <c r="AW51" s="18">
        <f t="shared" si="120"/>
        <v>2.8771401252014157</v>
      </c>
      <c r="AX51" s="18">
        <f t="shared" si="120"/>
        <v>2.4638211561524388</v>
      </c>
      <c r="AZ51" s="68">
        <f t="shared" si="121"/>
        <v>-19.31872265827527</v>
      </c>
      <c r="BA51" s="69">
        <f t="shared" si="122"/>
        <v>31.245930509124321</v>
      </c>
      <c r="BB51" s="69">
        <f t="shared" si="123"/>
        <v>11.927207850849051</v>
      </c>
      <c r="BD51" t="str">
        <f t="shared" si="144"/>
        <v>31 Science, engineering and technology associate professionals</v>
      </c>
      <c r="BE51" s="18">
        <f t="shared" si="124"/>
        <v>1.5057237050137959</v>
      </c>
      <c r="BF51" s="18">
        <f t="shared" si="124"/>
        <v>1.4750994458413866</v>
      </c>
      <c r="BG51" s="18">
        <f t="shared" si="124"/>
        <v>1.6823328852102379</v>
      </c>
      <c r="BH51" s="18">
        <f t="shared" si="124"/>
        <v>1.2690101152756939</v>
      </c>
      <c r="BI51" s="18">
        <f t="shared" si="124"/>
        <v>1.0700010950076939</v>
      </c>
      <c r="BK51" s="68">
        <f t="shared" si="125"/>
        <v>-33.3743574452782</v>
      </c>
      <c r="BL51" s="69">
        <f t="shared" si="126"/>
        <v>26.171379807275681</v>
      </c>
      <c r="BM51" s="69">
        <f t="shared" si="127"/>
        <v>-7.2029776380025181</v>
      </c>
      <c r="BO51" t="str">
        <f t="shared" si="145"/>
        <v>31 Science, engineering and technology associate professionals</v>
      </c>
      <c r="BP51" s="18">
        <f t="shared" si="128"/>
        <v>1.0729035209577953</v>
      </c>
      <c r="BQ51" s="18">
        <f t="shared" si="128"/>
        <v>1.1955133870185763</v>
      </c>
      <c r="BR51" s="18">
        <f t="shared" si="128"/>
        <v>1.4185778424360223</v>
      </c>
      <c r="BS51" s="18">
        <f t="shared" si="128"/>
        <v>1.1602171351108199</v>
      </c>
      <c r="BT51" s="18">
        <f t="shared" si="128"/>
        <v>1.228529033407586</v>
      </c>
      <c r="BV51" s="68">
        <f t="shared" si="129"/>
        <v>-19.27755931380123</v>
      </c>
      <c r="BW51" s="69">
        <f t="shared" si="130"/>
        <v>32.917871195080124</v>
      </c>
      <c r="BX51" s="69">
        <f t="shared" si="131"/>
        <v>13.64031188127889</v>
      </c>
      <c r="BZ51" t="str">
        <f t="shared" si="146"/>
        <v>31 Science, engineering and technology associate professionals</v>
      </c>
      <c r="CA51" s="18">
        <f t="shared" si="132"/>
        <v>1.2466993704331863</v>
      </c>
      <c r="CB51" s="18">
        <f t="shared" si="132"/>
        <v>1.4822665691186403</v>
      </c>
      <c r="CC51" s="18">
        <f t="shared" si="132"/>
        <v>1.8677230105088896</v>
      </c>
      <c r="CD51" s="18">
        <f t="shared" si="132"/>
        <v>1.578348638250044</v>
      </c>
      <c r="CE51" s="18">
        <f t="shared" si="132"/>
        <v>1.8935141343297404</v>
      </c>
      <c r="CG51" s="68">
        <f t="shared" si="133"/>
        <v>-44.681460767096546</v>
      </c>
      <c r="CH51" s="69">
        <f t="shared" si="134"/>
        <v>25.14443910037749</v>
      </c>
      <c r="CI51" s="69">
        <f t="shared" si="135"/>
        <v>-19.537021666719049</v>
      </c>
      <c r="CK51" t="str">
        <f t="shared" si="147"/>
        <v>31 Science, engineering and technology associate professionals</v>
      </c>
      <c r="CL51" s="18">
        <f t="shared" si="136"/>
        <v>0.60884206232034421</v>
      </c>
      <c r="CM51" s="18">
        <f t="shared" si="136"/>
        <v>0.87475518225514226</v>
      </c>
      <c r="CN51" s="18">
        <f t="shared" si="136"/>
        <v>1.1760774350234595</v>
      </c>
      <c r="CO51" s="18">
        <f t="shared" si="136"/>
        <v>1.4401229975902732</v>
      </c>
      <c r="CP51" s="18">
        <f t="shared" si="136"/>
        <v>2.6570300918888305</v>
      </c>
      <c r="CR51" s="68">
        <f t="shared" si="137"/>
        <v>-8.7852381990881465</v>
      </c>
      <c r="CS51" s="69">
        <f t="shared" si="138"/>
        <v>32.992322362393715</v>
      </c>
      <c r="CT51" s="69">
        <f t="shared" si="139"/>
        <v>24.207084163305566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0.49831509937121193</v>
      </c>
      <c r="C52" s="18">
        <f t="shared" si="104"/>
        <v>0.54752979281010827</v>
      </c>
      <c r="D52" s="18">
        <f t="shared" si="104"/>
        <v>0.50563714026962048</v>
      </c>
      <c r="E52" s="18">
        <f t="shared" si="104"/>
        <v>0.55856695695531011</v>
      </c>
      <c r="F52" s="18">
        <f t="shared" si="104"/>
        <v>0.73969640167954076</v>
      </c>
      <c r="H52" s="68">
        <f t="shared" si="105"/>
        <v>177.1987840933526</v>
      </c>
      <c r="I52" s="69">
        <f t="shared" si="106"/>
        <v>100.87682720004966</v>
      </c>
      <c r="J52" s="69">
        <f t="shared" si="107"/>
        <v>278.07561129340229</v>
      </c>
      <c r="L52" t="str">
        <f t="shared" si="140"/>
        <v>32 Health and social care associate professionals</v>
      </c>
      <c r="M52" s="18">
        <f t="shared" si="108"/>
        <v>1.9037235281859755</v>
      </c>
      <c r="N52" s="18">
        <f t="shared" si="108"/>
        <v>2.2475419590538519</v>
      </c>
      <c r="O52" s="18">
        <f t="shared" si="108"/>
        <v>2.3025823744080549</v>
      </c>
      <c r="P52" s="18">
        <f t="shared" si="108"/>
        <v>2.3722550153210924</v>
      </c>
      <c r="Q52" s="18">
        <f t="shared" si="108"/>
        <v>2.8302731640771395</v>
      </c>
      <c r="S52" s="68">
        <f t="shared" si="109"/>
        <v>130.25869496083052</v>
      </c>
      <c r="T52" s="69">
        <f t="shared" si="110"/>
        <v>86.265761004483139</v>
      </c>
      <c r="U52" s="69">
        <f t="shared" si="111"/>
        <v>216.52445596531368</v>
      </c>
      <c r="W52" t="str">
        <f t="shared" si="141"/>
        <v>32 Health and social care associate professionals</v>
      </c>
      <c r="X52" s="18">
        <f t="shared" si="112"/>
        <v>2.8195493487365928</v>
      </c>
      <c r="Y52" s="18">
        <f t="shared" si="112"/>
        <v>3.3466798694013451</v>
      </c>
      <c r="Z52" s="18">
        <f t="shared" si="112"/>
        <v>3.3436757693238341</v>
      </c>
      <c r="AA52" s="18">
        <f t="shared" si="112"/>
        <v>3.455889528218707</v>
      </c>
      <c r="AB52" s="18">
        <f t="shared" si="112"/>
        <v>3.5963059033432625</v>
      </c>
      <c r="AD52" s="68">
        <f t="shared" si="113"/>
        <v>31.812598663104581</v>
      </c>
      <c r="AE52" s="69">
        <f t="shared" si="114"/>
        <v>75.166881308700013</v>
      </c>
      <c r="AF52" s="69">
        <f t="shared" si="115"/>
        <v>106.97947997180459</v>
      </c>
      <c r="AH52" t="str">
        <f t="shared" si="142"/>
        <v>32 Health and social care associate professionals</v>
      </c>
      <c r="AI52" s="18">
        <f t="shared" si="116"/>
        <v>6.5679065844805127</v>
      </c>
      <c r="AJ52" s="18">
        <f t="shared" si="116"/>
        <v>6.4230515298615076</v>
      </c>
      <c r="AK52" s="18">
        <f t="shared" si="116"/>
        <v>6.0823626727765614</v>
      </c>
      <c r="AL52" s="18">
        <f t="shared" si="116"/>
        <v>4.6812270186593592</v>
      </c>
      <c r="AM52" s="18">
        <f t="shared" si="116"/>
        <v>2.6385337624947507</v>
      </c>
      <c r="AO52" s="68">
        <f t="shared" si="117"/>
        <v>-52.7109387398365</v>
      </c>
      <c r="AP52" s="69">
        <f t="shared" si="118"/>
        <v>30.60077112421461</v>
      </c>
      <c r="AQ52" s="69">
        <f t="shared" si="119"/>
        <v>-22.11016761562189</v>
      </c>
      <c r="AS52" t="str">
        <f t="shared" si="143"/>
        <v>32 Health and social care associate professionals</v>
      </c>
      <c r="AT52" s="18">
        <f t="shared" si="120"/>
        <v>1.4079064599249422</v>
      </c>
      <c r="AU52" s="18">
        <f t="shared" si="120"/>
        <v>1.5900624352895749</v>
      </c>
      <c r="AV52" s="18">
        <f t="shared" si="120"/>
        <v>1.6994767157606308</v>
      </c>
      <c r="AW52" s="18">
        <f t="shared" si="120"/>
        <v>1.553106429109179</v>
      </c>
      <c r="AX52" s="18">
        <f t="shared" si="120"/>
        <v>1.4923712572591725</v>
      </c>
      <c r="AZ52" s="68">
        <f t="shared" si="121"/>
        <v>4.5533033788211954</v>
      </c>
      <c r="BA52" s="69">
        <f t="shared" si="122"/>
        <v>56.277322809851768</v>
      </c>
      <c r="BB52" s="69">
        <f t="shared" si="123"/>
        <v>60.830626188672966</v>
      </c>
      <c r="BD52" t="str">
        <f t="shared" si="144"/>
        <v>32 Health and social care associate professionals</v>
      </c>
      <c r="BE52" s="18">
        <f t="shared" si="124"/>
        <v>1.502791524314963</v>
      </c>
      <c r="BF52" s="18">
        <f t="shared" si="124"/>
        <v>1.8601667951521097</v>
      </c>
      <c r="BG52" s="18">
        <f t="shared" si="124"/>
        <v>1.8500470199266417</v>
      </c>
      <c r="BH52" s="18">
        <f t="shared" si="124"/>
        <v>1.8538406443475406</v>
      </c>
      <c r="BI52" s="18">
        <f t="shared" si="124"/>
        <v>1.9057259473108115</v>
      </c>
      <c r="BK52" s="68">
        <f t="shared" si="125"/>
        <v>7.9063005455633801</v>
      </c>
      <c r="BL52" s="69">
        <f t="shared" si="126"/>
        <v>60.12436578994641</v>
      </c>
      <c r="BM52" s="69">
        <f t="shared" si="127"/>
        <v>68.030666335509792</v>
      </c>
      <c r="BO52" t="str">
        <f t="shared" si="145"/>
        <v>32 Health and social care associate professionals</v>
      </c>
      <c r="BP52" s="18">
        <f t="shared" si="128"/>
        <v>1.2178840934931885</v>
      </c>
      <c r="BQ52" s="18">
        <f t="shared" si="128"/>
        <v>1.4140164935115445</v>
      </c>
      <c r="BR52" s="18">
        <f t="shared" si="128"/>
        <v>1.3547915393935686</v>
      </c>
      <c r="BS52" s="18">
        <f t="shared" si="128"/>
        <v>1.2854925380057356</v>
      </c>
      <c r="BT52" s="18">
        <f t="shared" si="128"/>
        <v>1.1596460440953829</v>
      </c>
      <c r="BV52" s="68">
        <f t="shared" si="129"/>
        <v>-20.216146763199482</v>
      </c>
      <c r="BW52" s="69">
        <f t="shared" si="130"/>
        <v>51.22949983911991</v>
      </c>
      <c r="BX52" s="69">
        <f t="shared" si="131"/>
        <v>31.013353075920431</v>
      </c>
      <c r="BZ52" t="str">
        <f t="shared" si="146"/>
        <v>32 Health and social care associate professionals</v>
      </c>
      <c r="CA52" s="18">
        <f t="shared" si="132"/>
        <v>0.7305757523228823</v>
      </c>
      <c r="CB52" s="18">
        <f t="shared" si="132"/>
        <v>0.79721486565113175</v>
      </c>
      <c r="CC52" s="18">
        <f t="shared" si="132"/>
        <v>0.72412880867843854</v>
      </c>
      <c r="CD52" s="18">
        <f t="shared" si="132"/>
        <v>0.65374575926985179</v>
      </c>
      <c r="CE52" s="18">
        <f t="shared" si="132"/>
        <v>0.57933868747251238</v>
      </c>
      <c r="CG52" s="68">
        <f t="shared" si="133"/>
        <v>-56.345267960625243</v>
      </c>
      <c r="CH52" s="69">
        <f t="shared" si="134"/>
        <v>30.21346309673838</v>
      </c>
      <c r="CI52" s="69">
        <f t="shared" si="135"/>
        <v>-26.13180486388686</v>
      </c>
      <c r="CK52" t="str">
        <f t="shared" si="147"/>
        <v>32 Health and social care associate professionals</v>
      </c>
      <c r="CL52" s="18">
        <f t="shared" si="136"/>
        <v>0.24402737308637129</v>
      </c>
      <c r="CM52" s="18">
        <f t="shared" si="136"/>
        <v>0.32604194329848762</v>
      </c>
      <c r="CN52" s="18">
        <f t="shared" si="136"/>
        <v>0.38797875062614451</v>
      </c>
      <c r="CO52" s="18">
        <f t="shared" si="136"/>
        <v>0.45668749463740288</v>
      </c>
      <c r="CP52" s="18">
        <f t="shared" si="136"/>
        <v>0.6913606916570465</v>
      </c>
      <c r="CR52" s="68">
        <f t="shared" si="137"/>
        <v>-28.054884188190314</v>
      </c>
      <c r="CS52" s="69">
        <f t="shared" si="138"/>
        <v>32.005282036330264</v>
      </c>
      <c r="CT52" s="69">
        <f t="shared" si="139"/>
        <v>3.9503978481399491</v>
      </c>
    </row>
    <row r="53" spans="1:98" x14ac:dyDescent="0.2">
      <c r="A53" t="str">
        <f t="shared" si="103"/>
        <v>33 Protective service occupations</v>
      </c>
      <c r="B53" s="18">
        <f t="shared" si="104"/>
        <v>0.30251184203394416</v>
      </c>
      <c r="C53" s="18">
        <f t="shared" si="104"/>
        <v>0.31660700815036236</v>
      </c>
      <c r="D53" s="18">
        <f t="shared" si="104"/>
        <v>0.29395163190973311</v>
      </c>
      <c r="E53" s="18">
        <f t="shared" si="104"/>
        <v>0.36727612369078894</v>
      </c>
      <c r="F53" s="18">
        <f t="shared" si="104"/>
        <v>0.44997667100603472</v>
      </c>
      <c r="H53" s="68">
        <f t="shared" si="105"/>
        <v>190.06204476764813</v>
      </c>
      <c r="I53" s="69">
        <f t="shared" si="106"/>
        <v>72.136316143009012</v>
      </c>
      <c r="J53" s="69">
        <f t="shared" si="107"/>
        <v>262.19836091065713</v>
      </c>
      <c r="L53" t="str">
        <f t="shared" si="140"/>
        <v>33 Protective service occupations</v>
      </c>
      <c r="M53" s="18">
        <f t="shared" si="108"/>
        <v>0.62652254230578264</v>
      </c>
      <c r="N53" s="18">
        <f t="shared" si="108"/>
        <v>0.60007401285569528</v>
      </c>
      <c r="O53" s="18">
        <f t="shared" si="108"/>
        <v>0.55572229427028985</v>
      </c>
      <c r="P53" s="18">
        <f t="shared" si="108"/>
        <v>0.67228199155643176</v>
      </c>
      <c r="Q53" s="18">
        <f t="shared" si="108"/>
        <v>0.79323075987737779</v>
      </c>
      <c r="S53" s="68">
        <f t="shared" si="109"/>
        <v>167.38964719147259</v>
      </c>
      <c r="T53" s="69">
        <f t="shared" si="110"/>
        <v>59.25280709338432</v>
      </c>
      <c r="U53" s="69">
        <f t="shared" si="111"/>
        <v>226.64245428485691</v>
      </c>
      <c r="W53" t="str">
        <f t="shared" si="141"/>
        <v>33 Protective service occupations</v>
      </c>
      <c r="X53" s="18">
        <f t="shared" si="112"/>
        <v>1.2470911976074706</v>
      </c>
      <c r="Y53" s="18">
        <f t="shared" si="112"/>
        <v>1.2605950261005001</v>
      </c>
      <c r="Z53" s="18">
        <f t="shared" si="112"/>
        <v>1.3405851864254159</v>
      </c>
      <c r="AA53" s="18">
        <f t="shared" si="112"/>
        <v>1.6308966127734459</v>
      </c>
      <c r="AB53" s="18">
        <f t="shared" si="112"/>
        <v>2.08572589652728</v>
      </c>
      <c r="AD53" s="68">
        <f t="shared" si="113"/>
        <v>90.672153467451707</v>
      </c>
      <c r="AE53" s="69">
        <f t="shared" si="114"/>
        <v>62.916059301638626</v>
      </c>
      <c r="AF53" s="69">
        <f t="shared" si="115"/>
        <v>153.58821276909035</v>
      </c>
      <c r="AH53" t="str">
        <f t="shared" si="142"/>
        <v>33 Protective service occupations</v>
      </c>
      <c r="AI53" s="18">
        <f t="shared" si="116"/>
        <v>1.1632486829407918</v>
      </c>
      <c r="AJ53" s="18">
        <f t="shared" si="116"/>
        <v>1.2705592844718192</v>
      </c>
      <c r="AK53" s="18">
        <f t="shared" si="116"/>
        <v>1.3237776572703168</v>
      </c>
      <c r="AL53" s="18">
        <f t="shared" si="116"/>
        <v>1.7332241175736456</v>
      </c>
      <c r="AM53" s="18">
        <f t="shared" si="116"/>
        <v>2.2308934948779005</v>
      </c>
      <c r="AO53" s="68">
        <f t="shared" si="117"/>
        <v>83.710567900552419</v>
      </c>
      <c r="AP53" s="69">
        <f t="shared" si="118"/>
        <v>53.936156848997584</v>
      </c>
      <c r="AQ53" s="69">
        <f t="shared" si="119"/>
        <v>137.64672474955003</v>
      </c>
      <c r="AS53" t="str">
        <f t="shared" si="143"/>
        <v>33 Protective service occupations</v>
      </c>
      <c r="AT53" s="18">
        <f t="shared" si="120"/>
        <v>1.0924501571993235</v>
      </c>
      <c r="AU53" s="18">
        <f t="shared" si="120"/>
        <v>1.0107322503505864</v>
      </c>
      <c r="AV53" s="18">
        <f t="shared" si="120"/>
        <v>1.0514487891986284</v>
      </c>
      <c r="AW53" s="18">
        <f t="shared" si="120"/>
        <v>1.1305813891157508</v>
      </c>
      <c r="AX53" s="18">
        <f t="shared" si="120"/>
        <v>1.1924149492459986</v>
      </c>
      <c r="AZ53" s="68">
        <f t="shared" si="121"/>
        <v>35.025373911642681</v>
      </c>
      <c r="BA53" s="69">
        <f t="shared" si="122"/>
        <v>46.154910967771187</v>
      </c>
      <c r="BB53" s="69">
        <f t="shared" si="123"/>
        <v>81.180284879413861</v>
      </c>
      <c r="BD53" t="str">
        <f t="shared" si="144"/>
        <v>33 Protective service occupations</v>
      </c>
      <c r="BE53" s="18">
        <f t="shared" si="124"/>
        <v>0.97602740397515053</v>
      </c>
      <c r="BF53" s="18">
        <f t="shared" si="124"/>
        <v>0.92533080510936538</v>
      </c>
      <c r="BG53" s="18">
        <f t="shared" si="124"/>
        <v>1.0195357646300218</v>
      </c>
      <c r="BH53" s="18">
        <f t="shared" si="124"/>
        <v>1.1386180127839498</v>
      </c>
      <c r="BI53" s="18">
        <f t="shared" si="124"/>
        <v>1.2064232027848274</v>
      </c>
      <c r="BK53" s="68">
        <f t="shared" si="125"/>
        <v>23.955653360741007</v>
      </c>
      <c r="BL53" s="69">
        <f t="shared" si="126"/>
        <v>30.392928316831743</v>
      </c>
      <c r="BM53" s="69">
        <f t="shared" si="127"/>
        <v>54.348581677572753</v>
      </c>
      <c r="BO53" t="str">
        <f t="shared" si="145"/>
        <v>33 Protective service occupations</v>
      </c>
      <c r="BP53" s="18">
        <f t="shared" si="128"/>
        <v>1.1039940578270138</v>
      </c>
      <c r="BQ53" s="18">
        <f t="shared" si="128"/>
        <v>1.1237575124910419</v>
      </c>
      <c r="BR53" s="18">
        <f t="shared" si="128"/>
        <v>1.2640550274470708</v>
      </c>
      <c r="BS53" s="18">
        <f t="shared" si="128"/>
        <v>1.4111418418513821</v>
      </c>
      <c r="BT53" s="18">
        <f t="shared" si="128"/>
        <v>1.4617183277074284</v>
      </c>
      <c r="BV53" s="68">
        <f t="shared" si="129"/>
        <v>7.7853519779384746</v>
      </c>
      <c r="BW53" s="69">
        <f t="shared" si="130"/>
        <v>35.178506688167133</v>
      </c>
      <c r="BX53" s="69">
        <f t="shared" si="131"/>
        <v>42.963858666105608</v>
      </c>
      <c r="BZ53" t="str">
        <f t="shared" si="146"/>
        <v>33 Protective service occupations</v>
      </c>
      <c r="CA53" s="18">
        <f t="shared" si="132"/>
        <v>0.94386621625871614</v>
      </c>
      <c r="CB53" s="18">
        <f t="shared" si="132"/>
        <v>0.98713573901516183</v>
      </c>
      <c r="CC53" s="18">
        <f t="shared" si="132"/>
        <v>1.1134508682211597</v>
      </c>
      <c r="CD53" s="18">
        <f t="shared" si="132"/>
        <v>1.2957209305148065</v>
      </c>
      <c r="CE53" s="18">
        <f t="shared" si="132"/>
        <v>1.2932978382674711</v>
      </c>
      <c r="CG53" s="68">
        <f t="shared" si="133"/>
        <v>-36.621476871668222</v>
      </c>
      <c r="CH53" s="69">
        <f t="shared" si="134"/>
        <v>31.136871514183813</v>
      </c>
      <c r="CI53" s="69">
        <f t="shared" si="135"/>
        <v>-5.4846053574844138</v>
      </c>
      <c r="CK53" t="str">
        <f t="shared" si="147"/>
        <v>33 Protective service occupations</v>
      </c>
      <c r="CL53" s="18">
        <f t="shared" si="136"/>
        <v>0.42394616020257891</v>
      </c>
      <c r="CM53" s="18">
        <f t="shared" si="136"/>
        <v>0.40532278529258042</v>
      </c>
      <c r="CN53" s="18">
        <f t="shared" si="136"/>
        <v>0.46092004695577504</v>
      </c>
      <c r="CO53" s="18">
        <f t="shared" si="136"/>
        <v>0.54444316687659433</v>
      </c>
      <c r="CP53" s="18">
        <f t="shared" si="136"/>
        <v>0.70796679794945228</v>
      </c>
      <c r="CR53" s="68">
        <f t="shared" si="137"/>
        <v>-37.985697120356491</v>
      </c>
      <c r="CS53" s="69">
        <f t="shared" si="138"/>
        <v>17.765758663129478</v>
      </c>
      <c r="CT53" s="69">
        <f t="shared" si="139"/>
        <v>-20.21993845722702</v>
      </c>
    </row>
    <row r="54" spans="1:98" x14ac:dyDescent="0.2">
      <c r="A54" t="str">
        <f t="shared" si="103"/>
        <v>34 Culture, media and sports occupations</v>
      </c>
      <c r="B54" s="18">
        <f t="shared" si="104"/>
        <v>0.91584958807965611</v>
      </c>
      <c r="C54" s="18">
        <f t="shared" si="104"/>
        <v>1.0120064061237224</v>
      </c>
      <c r="D54" s="18">
        <f t="shared" si="104"/>
        <v>1.0537217793652824</v>
      </c>
      <c r="E54" s="18">
        <f t="shared" si="104"/>
        <v>0.98552047993554281</v>
      </c>
      <c r="F54" s="18">
        <f t="shared" si="104"/>
        <v>0.97136003254532821</v>
      </c>
      <c r="H54" s="68">
        <f t="shared" si="105"/>
        <v>74.675121834011819</v>
      </c>
      <c r="I54" s="69">
        <f t="shared" si="106"/>
        <v>67.678308170095434</v>
      </c>
      <c r="J54" s="69">
        <f t="shared" si="107"/>
        <v>142.35343000410728</v>
      </c>
      <c r="L54" t="str">
        <f t="shared" si="140"/>
        <v>34 Culture, media and sports occupations</v>
      </c>
      <c r="M54" s="18">
        <f t="shared" si="108"/>
        <v>2.85543827011207</v>
      </c>
      <c r="N54" s="18">
        <f t="shared" si="108"/>
        <v>2.8647908671853108</v>
      </c>
      <c r="O54" s="18">
        <f t="shared" si="108"/>
        <v>2.8695281635916623</v>
      </c>
      <c r="P54" s="18">
        <f t="shared" si="108"/>
        <v>2.5178600317485333</v>
      </c>
      <c r="Q54" s="18">
        <f t="shared" si="108"/>
        <v>2.3578822665795665</v>
      </c>
      <c r="S54" s="68">
        <f t="shared" si="109"/>
        <v>53.926886842260323</v>
      </c>
      <c r="T54" s="69">
        <f t="shared" si="110"/>
        <v>60.800191523829859</v>
      </c>
      <c r="U54" s="69">
        <f t="shared" si="111"/>
        <v>114.72707836609017</v>
      </c>
      <c r="W54" t="str">
        <f t="shared" si="141"/>
        <v>34 Culture, media and sports occupations</v>
      </c>
      <c r="X54" s="18">
        <f t="shared" si="112"/>
        <v>3.4741581224308362</v>
      </c>
      <c r="Y54" s="18">
        <f t="shared" si="112"/>
        <v>3.4030826722008349</v>
      </c>
      <c r="Z54" s="18">
        <f t="shared" si="112"/>
        <v>3.2297374696637293</v>
      </c>
      <c r="AA54" s="18">
        <f t="shared" si="112"/>
        <v>2.8930563585615676</v>
      </c>
      <c r="AB54" s="18">
        <f t="shared" si="112"/>
        <v>2.773644038051776</v>
      </c>
      <c r="AD54" s="68">
        <f t="shared" si="113"/>
        <v>5.2465713018101479</v>
      </c>
      <c r="AE54" s="69">
        <f t="shared" si="114"/>
        <v>48.458067985020662</v>
      </c>
      <c r="AF54" s="69">
        <f t="shared" si="115"/>
        <v>53.704639286830812</v>
      </c>
      <c r="AH54" t="str">
        <f t="shared" si="142"/>
        <v>34 Culture, media and sports occupations</v>
      </c>
      <c r="AI54" s="18">
        <f t="shared" si="116"/>
        <v>1.5619035805854418</v>
      </c>
      <c r="AJ54" s="18">
        <f t="shared" si="116"/>
        <v>1.5384528437086666</v>
      </c>
      <c r="AK54" s="18">
        <f t="shared" si="116"/>
        <v>1.6350700130208129</v>
      </c>
      <c r="AL54" s="18">
        <f t="shared" si="116"/>
        <v>1.6438152499024936</v>
      </c>
      <c r="AM54" s="18">
        <f t="shared" si="116"/>
        <v>1.9390219943363132</v>
      </c>
      <c r="AO54" s="68">
        <f t="shared" si="117"/>
        <v>29.275650263076663</v>
      </c>
      <c r="AP54" s="69">
        <f t="shared" si="118"/>
        <v>55.625781768175443</v>
      </c>
      <c r="AQ54" s="69">
        <f t="shared" si="119"/>
        <v>84.901432031252114</v>
      </c>
      <c r="AS54" t="str">
        <f t="shared" si="143"/>
        <v>34 Culture, media and sports occupations</v>
      </c>
      <c r="AT54" s="18">
        <f t="shared" si="120"/>
        <v>1.9722104616638207</v>
      </c>
      <c r="AU54" s="18">
        <f t="shared" si="120"/>
        <v>1.8868385527921008</v>
      </c>
      <c r="AV54" s="18">
        <f t="shared" si="120"/>
        <v>1.8050896062225201</v>
      </c>
      <c r="AW54" s="18">
        <f t="shared" si="120"/>
        <v>1.5081448317600434</v>
      </c>
      <c r="AX54" s="18">
        <f t="shared" si="120"/>
        <v>1.3362608581998967</v>
      </c>
      <c r="AZ54" s="68">
        <f t="shared" si="121"/>
        <v>-11.860905714767279</v>
      </c>
      <c r="BA54" s="69">
        <f t="shared" si="122"/>
        <v>41.961734727202689</v>
      </c>
      <c r="BB54" s="69">
        <f t="shared" si="123"/>
        <v>30.100829012435408</v>
      </c>
      <c r="BD54" t="str">
        <f t="shared" si="144"/>
        <v>34 Culture, media and sports occupations</v>
      </c>
      <c r="BE54" s="18">
        <f t="shared" si="124"/>
        <v>1.3210244286665564</v>
      </c>
      <c r="BF54" s="18">
        <f t="shared" si="124"/>
        <v>1.2681075148043415</v>
      </c>
      <c r="BG54" s="18">
        <f t="shared" si="124"/>
        <v>1.371866036657474</v>
      </c>
      <c r="BH54" s="18">
        <f t="shared" si="124"/>
        <v>1.2265413876214875</v>
      </c>
      <c r="BI54" s="18">
        <f t="shared" si="124"/>
        <v>1.3379371523931181</v>
      </c>
      <c r="BK54" s="68">
        <f t="shared" si="125"/>
        <v>2.1628810772349043</v>
      </c>
      <c r="BL54" s="69">
        <f t="shared" si="126"/>
        <v>38.353816559132738</v>
      </c>
      <c r="BM54" s="69">
        <f t="shared" si="127"/>
        <v>40.516697636367638</v>
      </c>
      <c r="BO54" t="str">
        <f t="shared" si="145"/>
        <v>34 Culture, media and sports occupations</v>
      </c>
      <c r="BP54" s="18">
        <f t="shared" si="128"/>
        <v>0.69539635507003683</v>
      </c>
      <c r="BQ54" s="18">
        <f t="shared" si="128"/>
        <v>0.63442204845208994</v>
      </c>
      <c r="BR54" s="18">
        <f t="shared" si="128"/>
        <v>0.66696609150495034</v>
      </c>
      <c r="BS54" s="18">
        <f t="shared" si="128"/>
        <v>0.54886470880296223</v>
      </c>
      <c r="BT54" s="18">
        <f t="shared" si="128"/>
        <v>0.48629969882959317</v>
      </c>
      <c r="BV54" s="68">
        <f t="shared" si="129"/>
        <v>-32.038606094630055</v>
      </c>
      <c r="BW54" s="69">
        <f t="shared" si="130"/>
        <v>31.02664860350303</v>
      </c>
      <c r="BX54" s="69">
        <f t="shared" si="131"/>
        <v>-1.0119574911270266</v>
      </c>
      <c r="BZ54" t="str">
        <f t="shared" si="146"/>
        <v>34 Culture, media and sports occupations</v>
      </c>
      <c r="CA54" s="18">
        <f t="shared" si="132"/>
        <v>0.79919097109647164</v>
      </c>
      <c r="CB54" s="18">
        <f t="shared" si="132"/>
        <v>0.76891693079185941</v>
      </c>
      <c r="CC54" s="18">
        <f t="shared" si="132"/>
        <v>0.83614431475407602</v>
      </c>
      <c r="CD54" s="18">
        <f t="shared" si="132"/>
        <v>0.69298612464840004</v>
      </c>
      <c r="CE54" s="18">
        <f t="shared" si="132"/>
        <v>0.63590512819154532</v>
      </c>
      <c r="CG54" s="68">
        <f t="shared" si="133"/>
        <v>-58.502139387483169</v>
      </c>
      <c r="CH54" s="69">
        <f t="shared" si="134"/>
        <v>22.976978754754484</v>
      </c>
      <c r="CI54" s="69">
        <f t="shared" si="135"/>
        <v>-35.525160632728685</v>
      </c>
      <c r="CK54" t="str">
        <f t="shared" si="147"/>
        <v>34 Culture, media and sports occupations</v>
      </c>
      <c r="CL54" s="18">
        <f t="shared" si="136"/>
        <v>0.74803286616718068</v>
      </c>
      <c r="CM54" s="18">
        <f t="shared" si="136"/>
        <v>0.92940331071228854</v>
      </c>
      <c r="CN54" s="18">
        <f t="shared" si="136"/>
        <v>1.0158539002350988</v>
      </c>
      <c r="CO54" s="18">
        <f t="shared" si="136"/>
        <v>1.0028572356711225</v>
      </c>
      <c r="CP54" s="18">
        <f t="shared" si="136"/>
        <v>1.2118230577364992</v>
      </c>
      <c r="CR54" s="68">
        <f t="shared" si="137"/>
        <v>-51.837110736590965</v>
      </c>
      <c r="CS54" s="69">
        <f t="shared" si="138"/>
        <v>22.585297743063208</v>
      </c>
      <c r="CT54" s="69">
        <f t="shared" si="139"/>
        <v>-29.251812993527754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5.3914095813349059</v>
      </c>
      <c r="C55" s="18">
        <f t="shared" si="148"/>
        <v>5.3814373466478767</v>
      </c>
      <c r="D55" s="18">
        <f t="shared" si="148"/>
        <v>5.2398845114320123</v>
      </c>
      <c r="E55" s="18">
        <f t="shared" si="148"/>
        <v>5.1359004521870926</v>
      </c>
      <c r="F55" s="18">
        <f t="shared" si="148"/>
        <v>5.5559302369791945</v>
      </c>
      <c r="H55" s="68">
        <f t="shared" si="105"/>
        <v>100.91476332061274</v>
      </c>
      <c r="I55" s="69">
        <f t="shared" si="106"/>
        <v>67.548569298345726</v>
      </c>
      <c r="J55" s="69">
        <f t="shared" si="107"/>
        <v>168.46333261895847</v>
      </c>
      <c r="L55" t="str">
        <f t="shared" si="140"/>
        <v>35 Business and public service associate professionals</v>
      </c>
      <c r="M55" s="18">
        <f t="shared" ref="M55:Q64" si="149">M18/M$35*100</f>
        <v>8.1690983574309524</v>
      </c>
      <c r="N55" s="18">
        <f t="shared" si="149"/>
        <v>8.0071190911836947</v>
      </c>
      <c r="O55" s="18">
        <f t="shared" si="149"/>
        <v>7.781792533704218</v>
      </c>
      <c r="P55" s="18">
        <f t="shared" si="149"/>
        <v>7.4112728533759329</v>
      </c>
      <c r="Q55" s="18">
        <f t="shared" si="149"/>
        <v>7.3918573020961915</v>
      </c>
      <c r="S55" s="68">
        <f t="shared" si="109"/>
        <v>77.941311645502807</v>
      </c>
      <c r="T55" s="69">
        <f t="shared" si="110"/>
        <v>64.78664952085056</v>
      </c>
      <c r="U55" s="69">
        <f t="shared" si="111"/>
        <v>142.72796116635337</v>
      </c>
      <c r="W55" t="str">
        <f t="shared" si="141"/>
        <v>35 Business and public service associate professionals</v>
      </c>
      <c r="X55" s="18">
        <f t="shared" ref="X55:AB64" si="150">X18/X$35*100</f>
        <v>8.6781786167568846</v>
      </c>
      <c r="Y55" s="18">
        <f t="shared" si="150"/>
        <v>8.379983210280832</v>
      </c>
      <c r="Z55" s="18">
        <f t="shared" si="150"/>
        <v>8.2934806338861264</v>
      </c>
      <c r="AA55" s="18">
        <f t="shared" si="150"/>
        <v>7.4926587082968492</v>
      </c>
      <c r="AB55" s="18">
        <f t="shared" si="150"/>
        <v>6.8167994062068473</v>
      </c>
      <c r="AD55" s="68">
        <f t="shared" si="113"/>
        <v>0.7321570330633882</v>
      </c>
      <c r="AE55" s="69">
        <f t="shared" si="114"/>
        <v>50.489327885429304</v>
      </c>
      <c r="AF55" s="69">
        <f t="shared" si="115"/>
        <v>51.221484918492685</v>
      </c>
      <c r="AH55" t="str">
        <f t="shared" si="142"/>
        <v>35 Business and public service associate professionals</v>
      </c>
      <c r="AI55" s="18">
        <f t="shared" ref="AI55:AM64" si="151">AI18/AI$35*100</f>
        <v>7.2769804979690207</v>
      </c>
      <c r="AJ55" s="18">
        <f t="shared" si="151"/>
        <v>7.8703218119207676</v>
      </c>
      <c r="AK55" s="18">
        <f t="shared" si="151"/>
        <v>8.1283487600667961</v>
      </c>
      <c r="AL55" s="18">
        <f t="shared" si="151"/>
        <v>8.0433747191713181</v>
      </c>
      <c r="AM55" s="18">
        <f t="shared" si="151"/>
        <v>7.9577083362507111</v>
      </c>
      <c r="AO55" s="68">
        <f t="shared" si="117"/>
        <v>6.7225116059771999</v>
      </c>
      <c r="AP55" s="69">
        <f t="shared" si="118"/>
        <v>49.884845137182445</v>
      </c>
      <c r="AQ55" s="69">
        <f t="shared" si="119"/>
        <v>56.607356743159642</v>
      </c>
      <c r="AS55" t="str">
        <f t="shared" si="143"/>
        <v>35 Business and public service associate professionals</v>
      </c>
      <c r="AT55" s="18">
        <f t="shared" ref="AT55:AX64" si="152">AT18/AT$35*100</f>
        <v>7.0717484063207907</v>
      </c>
      <c r="AU55" s="18">
        <f t="shared" si="152"/>
        <v>7.1038990298655733</v>
      </c>
      <c r="AV55" s="18">
        <f t="shared" si="152"/>
        <v>7.2216506265008116</v>
      </c>
      <c r="AW55" s="18">
        <f t="shared" si="152"/>
        <v>6.6463507410848317</v>
      </c>
      <c r="AX55" s="18">
        <f t="shared" si="152"/>
        <v>6.2937324068930227</v>
      </c>
      <c r="AZ55" s="68">
        <f t="shared" si="121"/>
        <v>3.7642858875040637</v>
      </c>
      <c r="BA55" s="69">
        <f t="shared" si="122"/>
        <v>47.630836689353835</v>
      </c>
      <c r="BB55" s="69">
        <f t="shared" si="123"/>
        <v>51.395122576857901</v>
      </c>
      <c r="BD55" t="str">
        <f t="shared" si="144"/>
        <v>35 Business and public service associate professionals</v>
      </c>
      <c r="BE55" s="18">
        <f t="shared" ref="BE55:BI64" si="153">BE18/BE$35*100</f>
        <v>5.3659609152678023</v>
      </c>
      <c r="BF55" s="18">
        <f t="shared" si="153"/>
        <v>5.3972510651118917</v>
      </c>
      <c r="BG55" s="18">
        <f t="shared" si="153"/>
        <v>5.6933363755748863</v>
      </c>
      <c r="BH55" s="18">
        <f t="shared" si="153"/>
        <v>5.0578441824151774</v>
      </c>
      <c r="BI55" s="18">
        <f t="shared" si="153"/>
        <v>4.7791598404523343</v>
      </c>
      <c r="BK55" s="68">
        <f t="shared" si="125"/>
        <v>-12.066606250881534</v>
      </c>
      <c r="BL55" s="69">
        <f t="shared" si="126"/>
        <v>38.523018594038341</v>
      </c>
      <c r="BM55" s="69">
        <f t="shared" si="127"/>
        <v>26.456412343156803</v>
      </c>
      <c r="BO55" t="str">
        <f t="shared" si="145"/>
        <v>35 Business and public service associate professionals</v>
      </c>
      <c r="BP55" s="18">
        <f t="shared" ref="BP55:BT64" si="154">BP18/BP$35*100</f>
        <v>4.4043977249629522</v>
      </c>
      <c r="BQ55" s="18">
        <f t="shared" si="154"/>
        <v>4.3817317182093447</v>
      </c>
      <c r="BR55" s="18">
        <f t="shared" si="154"/>
        <v>4.6290590275096495</v>
      </c>
      <c r="BS55" s="18">
        <f t="shared" si="154"/>
        <v>4.0240013561555203</v>
      </c>
      <c r="BT55" s="18">
        <f t="shared" si="154"/>
        <v>3.7269265160693483</v>
      </c>
      <c r="BV55" s="68">
        <f t="shared" si="129"/>
        <v>-24.955279701693161</v>
      </c>
      <c r="BW55" s="69">
        <f t="shared" si="130"/>
        <v>36.559387901189211</v>
      </c>
      <c r="BX55" s="69">
        <f t="shared" si="131"/>
        <v>11.60410819949605</v>
      </c>
      <c r="BZ55" t="str">
        <f t="shared" si="146"/>
        <v>35 Business and public service associate professionals</v>
      </c>
      <c r="CA55" s="18">
        <f t="shared" ref="CA55:CE64" si="155">CA18/CA$35*100</f>
        <v>4.0050921782346229</v>
      </c>
      <c r="CB55" s="18">
        <f t="shared" si="155"/>
        <v>4.2843766632768006</v>
      </c>
      <c r="CC55" s="18">
        <f t="shared" si="155"/>
        <v>4.6278871757006224</v>
      </c>
      <c r="CD55" s="18">
        <f t="shared" si="155"/>
        <v>4.1347083475572095</v>
      </c>
      <c r="CE55" s="18">
        <f t="shared" si="155"/>
        <v>4.1357078599933361</v>
      </c>
      <c r="CG55" s="68">
        <f t="shared" si="133"/>
        <v>-51.237977324015162</v>
      </c>
      <c r="CH55" s="69">
        <f t="shared" si="134"/>
        <v>25.909198194147802</v>
      </c>
      <c r="CI55" s="69">
        <f t="shared" si="135"/>
        <v>-25.328779129867364</v>
      </c>
      <c r="CK55" t="str">
        <f t="shared" si="147"/>
        <v>35 Business and public service associate professionals</v>
      </c>
      <c r="CL55" s="18">
        <f t="shared" ref="CL55:CP64" si="156">CL18/CL$35*100</f>
        <v>2.2685953763531224</v>
      </c>
      <c r="CM55" s="18">
        <f t="shared" si="156"/>
        <v>2.7202741232131964</v>
      </c>
      <c r="CN55" s="18">
        <f t="shared" si="156"/>
        <v>3.1644193256884825</v>
      </c>
      <c r="CO55" s="18">
        <f t="shared" si="156"/>
        <v>3.2251510603107221</v>
      </c>
      <c r="CP55" s="18">
        <f t="shared" si="156"/>
        <v>4.7044563115094045</v>
      </c>
      <c r="CR55" s="68">
        <f t="shared" si="137"/>
        <v>-39.976684011393928</v>
      </c>
      <c r="CS55" s="69">
        <f t="shared" si="138"/>
        <v>22.586935020580253</v>
      </c>
      <c r="CT55" s="69">
        <f t="shared" si="139"/>
        <v>-17.389748990813676</v>
      </c>
    </row>
    <row r="56" spans="1:98" x14ac:dyDescent="0.2">
      <c r="A56" t="str">
        <f t="shared" si="103"/>
        <v>41 Administrative occupations</v>
      </c>
      <c r="B56" s="18">
        <f t="shared" si="148"/>
        <v>4.242377791819802</v>
      </c>
      <c r="C56" s="18">
        <f t="shared" si="148"/>
        <v>3.9931205033678641</v>
      </c>
      <c r="D56" s="18">
        <f t="shared" si="148"/>
        <v>4.3154495683972405</v>
      </c>
      <c r="E56" s="18">
        <f t="shared" si="148"/>
        <v>4.2630048238936586</v>
      </c>
      <c r="F56" s="18">
        <f t="shared" si="148"/>
        <v>4.7802824121083614</v>
      </c>
      <c r="H56" s="68">
        <f t="shared" si="105"/>
        <v>109.89606196845637</v>
      </c>
      <c r="I56" s="69">
        <f t="shared" si="106"/>
        <v>73.98999345682077</v>
      </c>
      <c r="J56" s="69">
        <f t="shared" si="107"/>
        <v>183.88605542527711</v>
      </c>
      <c r="L56" t="str">
        <f t="shared" si="140"/>
        <v>41 Administrative occupations</v>
      </c>
      <c r="M56" s="18">
        <f t="shared" si="149"/>
        <v>6.300856759316531</v>
      </c>
      <c r="N56" s="18">
        <f t="shared" si="149"/>
        <v>5.9958303867147755</v>
      </c>
      <c r="O56" s="18">
        <f t="shared" si="149"/>
        <v>6.5102103415236519</v>
      </c>
      <c r="P56" s="18">
        <f t="shared" si="149"/>
        <v>6.2465418727822932</v>
      </c>
      <c r="Q56" s="18">
        <f t="shared" si="149"/>
        <v>6.2093895396117809</v>
      </c>
      <c r="S56" s="68">
        <f t="shared" si="109"/>
        <v>78.672101863265041</v>
      </c>
      <c r="T56" s="69">
        <f t="shared" si="110"/>
        <v>69.861551020358178</v>
      </c>
      <c r="U56" s="69">
        <f t="shared" si="111"/>
        <v>148.53365288362323</v>
      </c>
      <c r="W56" t="str">
        <f t="shared" si="141"/>
        <v>41 Administrative occupations</v>
      </c>
      <c r="X56" s="18">
        <f t="shared" si="150"/>
        <v>10.434370716816419</v>
      </c>
      <c r="Y56" s="18">
        <f t="shared" si="150"/>
        <v>9.7066397013316568</v>
      </c>
      <c r="Z56" s="18">
        <f t="shared" si="150"/>
        <v>10.466217478632132</v>
      </c>
      <c r="AA56" s="18">
        <f t="shared" si="150"/>
        <v>9.9652531183862081</v>
      </c>
      <c r="AB56" s="18">
        <f t="shared" si="150"/>
        <v>9.9534452882203812</v>
      </c>
      <c r="AD56" s="68">
        <f t="shared" si="113"/>
        <v>16.548887684913392</v>
      </c>
      <c r="AE56" s="69">
        <f t="shared" si="114"/>
        <v>59.935871008182005</v>
      </c>
      <c r="AF56" s="69">
        <f t="shared" si="115"/>
        <v>76.484758693095401</v>
      </c>
      <c r="AH56" t="str">
        <f t="shared" si="142"/>
        <v>41 Administrative occupations</v>
      </c>
      <c r="AI56" s="18">
        <f t="shared" si="151"/>
        <v>11.390350355529993</v>
      </c>
      <c r="AJ56" s="18">
        <f t="shared" si="151"/>
        <v>11.820151755173292</v>
      </c>
      <c r="AK56" s="18">
        <f t="shared" si="151"/>
        <v>12.913999085797926</v>
      </c>
      <c r="AL56" s="18">
        <f t="shared" si="151"/>
        <v>13.090660585505049</v>
      </c>
      <c r="AM56" s="18">
        <f t="shared" si="151"/>
        <v>13.571356675496668</v>
      </c>
      <c r="AO56" s="68">
        <f t="shared" si="117"/>
        <v>14.559962444803579</v>
      </c>
      <c r="AP56" s="69">
        <f t="shared" si="118"/>
        <v>62.980905474016616</v>
      </c>
      <c r="AQ56" s="69">
        <f t="shared" si="119"/>
        <v>77.540867918820197</v>
      </c>
      <c r="AS56" t="str">
        <f t="shared" si="143"/>
        <v>41 Administrative occupations</v>
      </c>
      <c r="AT56" s="18">
        <f t="shared" si="152"/>
        <v>12.107857457737186</v>
      </c>
      <c r="AU56" s="18">
        <f t="shared" si="152"/>
        <v>11.599475935309584</v>
      </c>
      <c r="AV56" s="18">
        <f t="shared" si="152"/>
        <v>12.924264919736389</v>
      </c>
      <c r="AW56" s="18">
        <f t="shared" si="152"/>
        <v>12.135794163819281</v>
      </c>
      <c r="AX56" s="18">
        <f t="shared" si="152"/>
        <v>12.035141188068152</v>
      </c>
      <c r="AZ56" s="68">
        <f t="shared" si="121"/>
        <v>10.871887133704721</v>
      </c>
      <c r="BA56" s="69">
        <f t="shared" si="122"/>
        <v>57.040203716197446</v>
      </c>
      <c r="BB56" s="69">
        <f t="shared" si="123"/>
        <v>67.912090849902157</v>
      </c>
      <c r="BD56" t="str">
        <f t="shared" si="144"/>
        <v>41 Administrative occupations</v>
      </c>
      <c r="BE56" s="18">
        <f t="shared" si="153"/>
        <v>10.595083612593221</v>
      </c>
      <c r="BF56" s="18">
        <f t="shared" si="153"/>
        <v>9.7024193766412665</v>
      </c>
      <c r="BG56" s="18">
        <f t="shared" si="153"/>
        <v>10.335921409453821</v>
      </c>
      <c r="BH56" s="18">
        <f t="shared" si="153"/>
        <v>8.9475298310661824</v>
      </c>
      <c r="BI56" s="18">
        <f t="shared" si="153"/>
        <v>7.7375824154601842</v>
      </c>
      <c r="BK56" s="68">
        <f t="shared" si="125"/>
        <v>-21.5802935765842</v>
      </c>
      <c r="BL56" s="69">
        <f t="shared" si="126"/>
        <v>40.359559836725587</v>
      </c>
      <c r="BM56" s="69">
        <f t="shared" si="127"/>
        <v>18.779266260141391</v>
      </c>
      <c r="BO56" t="str">
        <f t="shared" si="145"/>
        <v>41 Administrative occupations</v>
      </c>
      <c r="BP56" s="18">
        <f t="shared" si="154"/>
        <v>12.504849114936095</v>
      </c>
      <c r="BQ56" s="18">
        <f t="shared" si="154"/>
        <v>11.601490770993351</v>
      </c>
      <c r="BR56" s="18">
        <f t="shared" si="154"/>
        <v>12.292524367132271</v>
      </c>
      <c r="BS56" s="18">
        <f t="shared" si="154"/>
        <v>10.626020257261771</v>
      </c>
      <c r="BT56" s="18">
        <f t="shared" si="154"/>
        <v>8.903336592796073</v>
      </c>
      <c r="BV56" s="68">
        <f t="shared" si="129"/>
        <v>-32.489123486131255</v>
      </c>
      <c r="BW56" s="69">
        <f t="shared" si="130"/>
        <v>38.276676652330771</v>
      </c>
      <c r="BX56" s="69">
        <f t="shared" si="131"/>
        <v>5.7875531661995172</v>
      </c>
      <c r="BZ56" t="str">
        <f t="shared" si="146"/>
        <v>41 Administrative occupations</v>
      </c>
      <c r="CA56" s="18">
        <f t="shared" si="155"/>
        <v>9.7624390944527999</v>
      </c>
      <c r="CB56" s="18">
        <f t="shared" si="155"/>
        <v>8.6929044348688826</v>
      </c>
      <c r="CC56" s="18">
        <f t="shared" si="155"/>
        <v>8.6663256460840827</v>
      </c>
      <c r="CD56" s="18">
        <f t="shared" si="155"/>
        <v>6.9300950585175602</v>
      </c>
      <c r="CE56" s="18">
        <f t="shared" si="155"/>
        <v>3.9634414793224626</v>
      </c>
      <c r="CG56" s="68">
        <f t="shared" si="133"/>
        <v>-75.045316414799913</v>
      </c>
      <c r="CH56" s="69">
        <f t="shared" si="134"/>
        <v>21.548606717779361</v>
      </c>
      <c r="CI56" s="69">
        <f t="shared" si="135"/>
        <v>-53.496709697020563</v>
      </c>
      <c r="CK56" t="str">
        <f t="shared" si="147"/>
        <v>41 Administrative occupations</v>
      </c>
      <c r="CL56" s="18">
        <f t="shared" si="156"/>
        <v>6.3993692401522013</v>
      </c>
      <c r="CM56" s="18">
        <f t="shared" si="156"/>
        <v>6.041189815491685</v>
      </c>
      <c r="CN56" s="18">
        <f t="shared" si="156"/>
        <v>7.0410898348365096</v>
      </c>
      <c r="CO56" s="18">
        <f t="shared" si="156"/>
        <v>7.2324986340264186</v>
      </c>
      <c r="CP56" s="18">
        <f t="shared" si="156"/>
        <v>8.7519277133263671</v>
      </c>
      <c r="CR56" s="68">
        <f t="shared" si="137"/>
        <v>-49.815637762764368</v>
      </c>
      <c r="CS56" s="69">
        <f t="shared" si="138"/>
        <v>21.366311997464802</v>
      </c>
      <c r="CT56" s="69">
        <f t="shared" si="139"/>
        <v>-28.449325765299569</v>
      </c>
    </row>
    <row r="57" spans="1:98" x14ac:dyDescent="0.2">
      <c r="A57" t="str">
        <f t="shared" si="103"/>
        <v>42 Secretarial and related occupations</v>
      </c>
      <c r="B57" s="18">
        <f t="shared" si="148"/>
        <v>0.32179090314135916</v>
      </c>
      <c r="C57" s="18">
        <f t="shared" si="148"/>
        <v>0.26750282633813804</v>
      </c>
      <c r="D57" s="18">
        <f t="shared" si="148"/>
        <v>0.32468484079692567</v>
      </c>
      <c r="E57" s="18">
        <f t="shared" si="148"/>
        <v>0.38423512880725819</v>
      </c>
      <c r="F57" s="18">
        <f t="shared" si="148"/>
        <v>0.43703795240755616</v>
      </c>
      <c r="H57" s="68">
        <f t="shared" si="105"/>
        <v>155.05504703005505</v>
      </c>
      <c r="I57" s="69">
        <f t="shared" si="106"/>
        <v>103.27664863244163</v>
      </c>
      <c r="J57" s="69">
        <f t="shared" si="107"/>
        <v>258.33169566249666</v>
      </c>
      <c r="L57" t="str">
        <f t="shared" si="140"/>
        <v>42 Secretarial and related occupations</v>
      </c>
      <c r="M57" s="18">
        <f t="shared" si="149"/>
        <v>0.98007952046290714</v>
      </c>
      <c r="N57" s="18">
        <f t="shared" si="149"/>
        <v>0.86730479940389016</v>
      </c>
      <c r="O57" s="18">
        <f t="shared" si="149"/>
        <v>0.99238194588857886</v>
      </c>
      <c r="P57" s="18">
        <f t="shared" si="149"/>
        <v>1.1020054666242662</v>
      </c>
      <c r="Q57" s="18">
        <f t="shared" si="149"/>
        <v>0.68117698927451331</v>
      </c>
      <c r="S57" s="68">
        <f t="shared" si="109"/>
        <v>28.583124694278744</v>
      </c>
      <c r="T57" s="69">
        <f t="shared" si="110"/>
        <v>71.2196534876079</v>
      </c>
      <c r="U57" s="69">
        <f t="shared" si="111"/>
        <v>99.802778181886652</v>
      </c>
      <c r="W57" t="str">
        <f t="shared" si="141"/>
        <v>42 Secretarial and related occupations</v>
      </c>
      <c r="X57" s="18">
        <f t="shared" si="150"/>
        <v>1.6287939425246867</v>
      </c>
      <c r="Y57" s="18">
        <f t="shared" si="150"/>
        <v>1.4666321591152907</v>
      </c>
      <c r="Z57" s="18">
        <f t="shared" si="150"/>
        <v>1.5777381922699865</v>
      </c>
      <c r="AA57" s="18">
        <f t="shared" si="150"/>
        <v>2.040650505704853</v>
      </c>
      <c r="AB57" s="18">
        <f t="shared" si="150"/>
        <v>2.3270091246822702</v>
      </c>
      <c r="AD57" s="68">
        <f t="shared" si="113"/>
        <v>80.753868926530771</v>
      </c>
      <c r="AE57" s="69">
        <f t="shared" si="114"/>
        <v>93.786637289909919</v>
      </c>
      <c r="AF57" s="69">
        <f t="shared" si="115"/>
        <v>174.54050621644066</v>
      </c>
      <c r="AH57" t="str">
        <f t="shared" si="142"/>
        <v>42 Secretarial and related occupations</v>
      </c>
      <c r="AI57" s="18">
        <f t="shared" si="151"/>
        <v>2.459948931897705</v>
      </c>
      <c r="AJ57" s="18">
        <f t="shared" si="151"/>
        <v>2.3462316030164763</v>
      </c>
      <c r="AK57" s="18">
        <f t="shared" si="151"/>
        <v>2.6212376366939756</v>
      </c>
      <c r="AL57" s="18">
        <f t="shared" si="151"/>
        <v>3.305626601482528</v>
      </c>
      <c r="AM57" s="18">
        <f t="shared" si="151"/>
        <v>3.1724910581908121</v>
      </c>
      <c r="AO57" s="68">
        <f t="shared" si="117"/>
        <v>31.936318329537361</v>
      </c>
      <c r="AP57" s="69">
        <f t="shared" si="118"/>
        <v>76.168097745527859</v>
      </c>
      <c r="AQ57" s="69">
        <f t="shared" si="119"/>
        <v>108.10441607506522</v>
      </c>
      <c r="AS57" t="str">
        <f t="shared" si="143"/>
        <v>42 Secretarial and related occupations</v>
      </c>
      <c r="AT57" s="18">
        <f t="shared" si="152"/>
        <v>2.2009997068984504</v>
      </c>
      <c r="AU57" s="18">
        <f t="shared" si="152"/>
        <v>1.8645281477322992</v>
      </c>
      <c r="AV57" s="18">
        <f t="shared" si="152"/>
        <v>2.1155111731827918</v>
      </c>
      <c r="AW57" s="18">
        <f t="shared" si="152"/>
        <v>2.4028968992235007</v>
      </c>
      <c r="AX57" s="18">
        <f t="shared" si="152"/>
        <v>2.1628093366771903</v>
      </c>
      <c r="AZ57" s="68">
        <f t="shared" si="121"/>
        <v>21.724784404456429</v>
      </c>
      <c r="BA57" s="69">
        <f t="shared" si="122"/>
        <v>67.131240440010771</v>
      </c>
      <c r="BB57" s="69">
        <f t="shared" si="123"/>
        <v>88.856024844467186</v>
      </c>
      <c r="BD57" t="str">
        <f t="shared" si="144"/>
        <v>42 Secretarial and related occupations</v>
      </c>
      <c r="BE57" s="18">
        <f t="shared" si="153"/>
        <v>2.1629102483509319</v>
      </c>
      <c r="BF57" s="18">
        <f t="shared" si="153"/>
        <v>1.8415715367052516</v>
      </c>
      <c r="BG57" s="18">
        <f t="shared" si="153"/>
        <v>1.8124195109893364</v>
      </c>
      <c r="BH57" s="18">
        <f t="shared" si="153"/>
        <v>1.9120007615874464</v>
      </c>
      <c r="BI57" s="18">
        <f t="shared" si="153"/>
        <v>0.63165156598991912</v>
      </c>
      <c r="BK57" s="68">
        <f t="shared" si="125"/>
        <v>-63.492005948109423</v>
      </c>
      <c r="BL57" s="69">
        <f t="shared" si="126"/>
        <v>40.32253357980661</v>
      </c>
      <c r="BM57" s="69">
        <f t="shared" si="127"/>
        <v>-23.169472368302817</v>
      </c>
      <c r="BO57" t="str">
        <f t="shared" si="145"/>
        <v>42 Secretarial and related occupations</v>
      </c>
      <c r="BP57" s="18">
        <f t="shared" si="154"/>
        <v>2.8781757127418994</v>
      </c>
      <c r="BQ57" s="18">
        <f t="shared" si="154"/>
        <v>2.2319461397315101</v>
      </c>
      <c r="BR57" s="18">
        <f t="shared" si="154"/>
        <v>2.1563463709702315</v>
      </c>
      <c r="BS57" s="18">
        <f t="shared" si="154"/>
        <v>1.7401939588854114</v>
      </c>
      <c r="BT57" s="18">
        <f t="shared" si="154"/>
        <v>0.54803546516547463</v>
      </c>
      <c r="BV57" s="68">
        <f t="shared" si="129"/>
        <v>-76.310702941971002</v>
      </c>
      <c r="BW57" s="69">
        <f t="shared" si="130"/>
        <v>30.502702207343756</v>
      </c>
      <c r="BX57" s="69">
        <f t="shared" si="131"/>
        <v>-45.808000734627235</v>
      </c>
      <c r="BZ57" t="str">
        <f t="shared" si="146"/>
        <v>42 Secretarial and related occupations</v>
      </c>
      <c r="CA57" s="18">
        <f t="shared" si="155"/>
        <v>3.5712597238951966</v>
      </c>
      <c r="CB57" s="18">
        <f t="shared" si="155"/>
        <v>3.430780219657243</v>
      </c>
      <c r="CC57" s="18">
        <f t="shared" si="155"/>
        <v>3.0884644668367875</v>
      </c>
      <c r="CD57" s="18">
        <f t="shared" si="155"/>
        <v>2.8306365258644846</v>
      </c>
      <c r="CE57" s="18">
        <f t="shared" si="155"/>
        <v>0.85613922203123227</v>
      </c>
      <c r="CG57" s="68">
        <f t="shared" si="133"/>
        <v>-84.874267831391421</v>
      </c>
      <c r="CH57" s="69">
        <f t="shared" si="134"/>
        <v>25.173000384288947</v>
      </c>
      <c r="CI57" s="69">
        <f t="shared" si="135"/>
        <v>-59.701267447102467</v>
      </c>
      <c r="CK57" t="str">
        <f t="shared" si="147"/>
        <v>42 Secretarial and related occupations</v>
      </c>
      <c r="CL57" s="18">
        <f t="shared" si="156"/>
        <v>2.1600097172740984</v>
      </c>
      <c r="CM57" s="18">
        <f t="shared" si="156"/>
        <v>2.1689725670532853</v>
      </c>
      <c r="CN57" s="18">
        <f t="shared" si="156"/>
        <v>2.5503274537868794</v>
      </c>
      <c r="CO57" s="18">
        <f t="shared" si="156"/>
        <v>3.6501498025709531</v>
      </c>
      <c r="CP57" s="18">
        <f t="shared" si="156"/>
        <v>4.6976405373726413</v>
      </c>
      <c r="CR57" s="68">
        <f t="shared" si="137"/>
        <v>-25.631605075172487</v>
      </c>
      <c r="CS57" s="69">
        <f t="shared" si="138"/>
        <v>36.31761251750202</v>
      </c>
      <c r="CT57" s="69">
        <f t="shared" si="139"/>
        <v>10.686007442329535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0.13535796080612492</v>
      </c>
      <c r="C58" s="18">
        <f t="shared" si="148"/>
        <v>0.13717000461990128</v>
      </c>
      <c r="D58" s="18">
        <f t="shared" si="148"/>
        <v>0.10998324477057807</v>
      </c>
      <c r="E58" s="18">
        <f t="shared" si="148"/>
        <v>0.10864997408249917</v>
      </c>
      <c r="F58" s="18">
        <f t="shared" si="148"/>
        <v>0.13255677115175474</v>
      </c>
      <c r="H58" s="68">
        <f t="shared" si="105"/>
        <v>128.37689812721652</v>
      </c>
      <c r="I58" s="69">
        <f t="shared" si="106"/>
        <v>96.618868289038858</v>
      </c>
      <c r="J58" s="69">
        <f t="shared" si="107"/>
        <v>224.99576641625535</v>
      </c>
      <c r="L58" t="str">
        <f t="shared" si="140"/>
        <v>51 Skilled agricultural and related trades</v>
      </c>
      <c r="M58" s="18">
        <f t="shared" si="149"/>
        <v>0.18544899844624313</v>
      </c>
      <c r="N58" s="18">
        <f t="shared" si="149"/>
        <v>0.13396762157187517</v>
      </c>
      <c r="O58" s="18">
        <f t="shared" si="149"/>
        <v>0.11227549526838852</v>
      </c>
      <c r="P58" s="18">
        <f t="shared" si="149"/>
        <v>0.11019868027766018</v>
      </c>
      <c r="Q58" s="18">
        <f t="shared" si="149"/>
        <v>0.10775273737918263</v>
      </c>
      <c r="S58" s="68">
        <f t="shared" si="109"/>
        <v>79.781994307457737</v>
      </c>
      <c r="T58" s="69">
        <f t="shared" si="110"/>
        <v>72.831791194697416</v>
      </c>
      <c r="U58" s="69">
        <f t="shared" si="111"/>
        <v>152.61378550215514</v>
      </c>
      <c r="W58" t="str">
        <f t="shared" si="141"/>
        <v>51 Skilled agricultural and related trades</v>
      </c>
      <c r="X58" s="18">
        <f t="shared" si="150"/>
        <v>0.61252783559327517</v>
      </c>
      <c r="Y58" s="18">
        <f t="shared" si="150"/>
        <v>0.47237857773842551</v>
      </c>
      <c r="Z58" s="18">
        <f t="shared" si="150"/>
        <v>0.40165278881657379</v>
      </c>
      <c r="AA58" s="18">
        <f t="shared" si="150"/>
        <v>0.43464087656869532</v>
      </c>
      <c r="AB58" s="18">
        <f t="shared" si="150"/>
        <v>0.51281375889735148</v>
      </c>
      <c r="AD58" s="68">
        <f t="shared" si="113"/>
        <v>56.470812008680895</v>
      </c>
      <c r="AE58" s="69">
        <f t="shared" si="114"/>
        <v>85.851906174333223</v>
      </c>
      <c r="AF58" s="69">
        <f t="shared" si="115"/>
        <v>142.32271818301413</v>
      </c>
      <c r="AH58" t="str">
        <f t="shared" si="142"/>
        <v>51 Skilled agricultural and related trades</v>
      </c>
      <c r="AI58" s="18">
        <f t="shared" si="151"/>
        <v>0.76285768411029886</v>
      </c>
      <c r="AJ58" s="18">
        <f t="shared" si="151"/>
        <v>0.72366197932581233</v>
      </c>
      <c r="AK58" s="18">
        <f t="shared" si="151"/>
        <v>0.58528970534361391</v>
      </c>
      <c r="AL58" s="18">
        <f t="shared" si="151"/>
        <v>0.72811074636110562</v>
      </c>
      <c r="AM58" s="18">
        <f t="shared" si="151"/>
        <v>0.89558210213129352</v>
      </c>
      <c r="AO58" s="68">
        <f t="shared" si="117"/>
        <v>66.803388874552198</v>
      </c>
      <c r="AP58" s="69">
        <f t="shared" si="118"/>
        <v>94.219807376160901</v>
      </c>
      <c r="AQ58" s="69">
        <f t="shared" si="119"/>
        <v>161.02319625071308</v>
      </c>
      <c r="AS58" t="str">
        <f t="shared" si="143"/>
        <v>51 Skilled agricultural and related trades</v>
      </c>
      <c r="AT58" s="18">
        <f t="shared" si="152"/>
        <v>1.4456578856435174</v>
      </c>
      <c r="AU58" s="18">
        <f t="shared" si="152"/>
        <v>1.2731611819524784</v>
      </c>
      <c r="AV58" s="18">
        <f t="shared" si="152"/>
        <v>1.0305619056589468</v>
      </c>
      <c r="AW58" s="18">
        <f t="shared" si="152"/>
        <v>1.1756776929385695</v>
      </c>
      <c r="AX58" s="18">
        <f t="shared" si="152"/>
        <v>1.5373621370611525</v>
      </c>
      <c r="AZ58" s="68">
        <f t="shared" si="121"/>
        <v>77.614410052349243</v>
      </c>
      <c r="BA58" s="69">
        <f t="shared" si="122"/>
        <v>84.546655045438925</v>
      </c>
      <c r="BB58" s="69">
        <f t="shared" si="123"/>
        <v>162.1610650977882</v>
      </c>
      <c r="BD58" t="str">
        <f t="shared" si="144"/>
        <v>51 Skilled agricultural and related trades</v>
      </c>
      <c r="BE58" s="18">
        <f t="shared" si="153"/>
        <v>0.63433624847884507</v>
      </c>
      <c r="BF58" s="18">
        <f t="shared" si="153"/>
        <v>0.54926847466197226</v>
      </c>
      <c r="BG58" s="18">
        <f t="shared" si="153"/>
        <v>0.44547877248053669</v>
      </c>
      <c r="BH58" s="18">
        <f t="shared" si="153"/>
        <v>0.44821762973159568</v>
      </c>
      <c r="BI58" s="18">
        <f t="shared" si="153"/>
        <v>0.48391287347553996</v>
      </c>
      <c r="BK58" s="68">
        <f t="shared" si="125"/>
        <v>13.791358991105747</v>
      </c>
      <c r="BL58" s="69">
        <f t="shared" si="126"/>
        <v>56.763764535147175</v>
      </c>
      <c r="BM58" s="69">
        <f t="shared" si="127"/>
        <v>70.555123526252913</v>
      </c>
      <c r="BO58" t="str">
        <f t="shared" si="145"/>
        <v>51 Skilled agricultural and related trades</v>
      </c>
      <c r="BP58" s="18">
        <f t="shared" si="154"/>
        <v>1.0317335286253917</v>
      </c>
      <c r="BQ58" s="18">
        <f t="shared" si="154"/>
        <v>0.92236482772323802</v>
      </c>
      <c r="BR58" s="18">
        <f t="shared" si="154"/>
        <v>0.79340748773474123</v>
      </c>
      <c r="BS58" s="18">
        <f t="shared" si="154"/>
        <v>0.78684495039743674</v>
      </c>
      <c r="BT58" s="18">
        <f t="shared" si="154"/>
        <v>0.84553842131676782</v>
      </c>
      <c r="BV58" s="68">
        <f t="shared" si="129"/>
        <v>-0.66573466759991884</v>
      </c>
      <c r="BW58" s="69">
        <f t="shared" si="130"/>
        <v>58.194858394825602</v>
      </c>
      <c r="BX58" s="69">
        <f t="shared" si="131"/>
        <v>57.529123727225681</v>
      </c>
      <c r="BZ58" t="str">
        <f t="shared" si="146"/>
        <v>51 Skilled agricultural and related trades</v>
      </c>
      <c r="CA58" s="18">
        <f t="shared" si="155"/>
        <v>1.2175608698568108</v>
      </c>
      <c r="CB58" s="18">
        <f t="shared" si="155"/>
        <v>1.1013795821970227</v>
      </c>
      <c r="CC58" s="18">
        <f t="shared" si="155"/>
        <v>1.1841080513003035</v>
      </c>
      <c r="CD58" s="18">
        <f t="shared" si="155"/>
        <v>1.3608527024258406</v>
      </c>
      <c r="CE58" s="18">
        <f t="shared" si="155"/>
        <v>2.5202803893565053</v>
      </c>
      <c r="CG58" s="68">
        <f t="shared" si="133"/>
        <v>16.137412935420336</v>
      </c>
      <c r="CH58" s="69">
        <f t="shared" si="134"/>
        <v>49.039655663584064</v>
      </c>
      <c r="CI58" s="69">
        <f t="shared" si="135"/>
        <v>65.1770685990044</v>
      </c>
      <c r="CK58" t="str">
        <f t="shared" si="147"/>
        <v>51 Skilled agricultural and related trades</v>
      </c>
      <c r="CL58" s="18">
        <f t="shared" si="156"/>
        <v>2.1520770172910955</v>
      </c>
      <c r="CM58" s="18">
        <f t="shared" si="156"/>
        <v>2.0678192718506461</v>
      </c>
      <c r="CN58" s="18">
        <f t="shared" si="156"/>
        <v>1.6677538628839146</v>
      </c>
      <c r="CO58" s="18">
        <f t="shared" si="156"/>
        <v>2.1041756186607414</v>
      </c>
      <c r="CP58" s="18">
        <f t="shared" si="156"/>
        <v>1.931577080035072</v>
      </c>
      <c r="CR58" s="68">
        <f t="shared" si="137"/>
        <v>-53.238906235962645</v>
      </c>
      <c r="CS58" s="69">
        <f t="shared" si="138"/>
        <v>27.214187560992027</v>
      </c>
      <c r="CT58" s="69">
        <f t="shared" si="139"/>
        <v>-26.024718674970622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0.2759988056483661</v>
      </c>
      <c r="C59" s="18">
        <f t="shared" si="148"/>
        <v>0.22167836893983364</v>
      </c>
      <c r="D59" s="18">
        <f t="shared" si="148"/>
        <v>0.17034498735861567</v>
      </c>
      <c r="E59" s="18">
        <f t="shared" si="148"/>
        <v>0.17066114266514623</v>
      </c>
      <c r="F59" s="18">
        <f t="shared" si="148"/>
        <v>0.17271706794815686</v>
      </c>
      <c r="H59" s="68">
        <f t="shared" si="105"/>
        <v>92.124468808166753</v>
      </c>
      <c r="I59" s="69">
        <f t="shared" si="106"/>
        <v>59.75708724645726</v>
      </c>
      <c r="J59" s="69">
        <f t="shared" si="107"/>
        <v>151.88155605462399</v>
      </c>
      <c r="L59" t="str">
        <f t="shared" si="140"/>
        <v>52 Skilled metal, electrical and electronic trades</v>
      </c>
      <c r="M59" s="18">
        <f t="shared" si="149"/>
        <v>1.0052187443364295</v>
      </c>
      <c r="N59" s="18">
        <f t="shared" si="149"/>
        <v>0.92234485857015358</v>
      </c>
      <c r="O59" s="18">
        <f t="shared" si="149"/>
        <v>0.66427658159989833</v>
      </c>
      <c r="P59" s="18">
        <f t="shared" si="149"/>
        <v>0.89220624308846563</v>
      </c>
      <c r="Q59" s="18">
        <f t="shared" si="149"/>
        <v>1.0016870709211165</v>
      </c>
      <c r="S59" s="68">
        <f t="shared" si="109"/>
        <v>182.47888313354883</v>
      </c>
      <c r="T59" s="69">
        <f t="shared" si="110"/>
        <v>90.502174384637286</v>
      </c>
      <c r="U59" s="69">
        <f t="shared" si="111"/>
        <v>272.98105751818611</v>
      </c>
      <c r="W59" t="str">
        <f t="shared" si="141"/>
        <v>52 Skilled metal, electrical and electronic trades</v>
      </c>
      <c r="X59" s="18">
        <f t="shared" si="150"/>
        <v>1.3582303441381143</v>
      </c>
      <c r="Y59" s="18">
        <f t="shared" si="150"/>
        <v>1.2902135800536201</v>
      </c>
      <c r="Z59" s="18">
        <f t="shared" si="150"/>
        <v>0.93706102416323322</v>
      </c>
      <c r="AA59" s="18">
        <f t="shared" si="150"/>
        <v>1.1048297126759521</v>
      </c>
      <c r="AB59" s="18">
        <f t="shared" si="150"/>
        <v>1.1880251266997837</v>
      </c>
      <c r="AD59" s="68">
        <f t="shared" si="113"/>
        <v>55.375380773463213</v>
      </c>
      <c r="AE59" s="69">
        <f t="shared" si="114"/>
        <v>64.909024458089092</v>
      </c>
      <c r="AF59" s="69">
        <f t="shared" si="115"/>
        <v>120.2844052315523</v>
      </c>
      <c r="AH59" t="str">
        <f t="shared" si="142"/>
        <v>52 Skilled metal, electrical and electronic trades</v>
      </c>
      <c r="AI59" s="18">
        <f t="shared" si="151"/>
        <v>1.6491271570657413</v>
      </c>
      <c r="AJ59" s="18">
        <f t="shared" si="151"/>
        <v>1.5736454249800409</v>
      </c>
      <c r="AK59" s="18">
        <f t="shared" si="151"/>
        <v>1.182224353211742</v>
      </c>
      <c r="AL59" s="18">
        <f t="shared" si="151"/>
        <v>1.2995652110571192</v>
      </c>
      <c r="AM59" s="18">
        <f t="shared" si="151"/>
        <v>1.4150118182953408</v>
      </c>
      <c r="AO59" s="68">
        <f t="shared" si="117"/>
        <v>30.475964272036304</v>
      </c>
      <c r="AP59" s="69">
        <f t="shared" si="118"/>
        <v>49.22788206530673</v>
      </c>
      <c r="AQ59" s="69">
        <f t="shared" si="119"/>
        <v>79.703846337343037</v>
      </c>
      <c r="AS59" t="str">
        <f t="shared" si="143"/>
        <v>52 Skilled metal, electrical and electronic trades</v>
      </c>
      <c r="AT59" s="18">
        <f t="shared" si="152"/>
        <v>7.568115732721302</v>
      </c>
      <c r="AU59" s="18">
        <f t="shared" si="152"/>
        <v>7.0782633045487753</v>
      </c>
      <c r="AV59" s="18">
        <f t="shared" si="152"/>
        <v>5.6034607958672016</v>
      </c>
      <c r="AW59" s="18">
        <f t="shared" si="152"/>
        <v>5.6797728667231482</v>
      </c>
      <c r="AX59" s="18">
        <f t="shared" si="152"/>
        <v>5.495351337495455</v>
      </c>
      <c r="AZ59" s="68">
        <f t="shared" si="121"/>
        <v>16.765683963961315</v>
      </c>
      <c r="BA59" s="69">
        <f t="shared" si="122"/>
        <v>46.775829554205735</v>
      </c>
      <c r="BB59" s="69">
        <f t="shared" si="123"/>
        <v>63.541513518167051</v>
      </c>
      <c r="BD59" t="str">
        <f t="shared" si="144"/>
        <v>52 Skilled metal, electrical and electronic trades</v>
      </c>
      <c r="BE59" s="18">
        <f t="shared" si="153"/>
        <v>9.6643175235123895</v>
      </c>
      <c r="BF59" s="18">
        <f t="shared" si="153"/>
        <v>9.4875777371040204</v>
      </c>
      <c r="BG59" s="18">
        <f t="shared" si="153"/>
        <v>8.2878908563483851</v>
      </c>
      <c r="BH59" s="18">
        <f t="shared" si="153"/>
        <v>7.97082032388243</v>
      </c>
      <c r="BI59" s="18">
        <f t="shared" si="153"/>
        <v>7.6221263563754995</v>
      </c>
      <c r="BK59" s="68">
        <f t="shared" si="125"/>
        <v>-3.6611975303472808</v>
      </c>
      <c r="BL59" s="69">
        <f t="shared" si="126"/>
        <v>34.643830510306408</v>
      </c>
      <c r="BM59" s="69">
        <f t="shared" si="127"/>
        <v>30.982632979959128</v>
      </c>
      <c r="BO59" t="str">
        <f t="shared" si="145"/>
        <v>52 Skilled metal, electrical and electronic trades</v>
      </c>
      <c r="BP59" s="18">
        <f t="shared" si="154"/>
        <v>5.5656853355927671</v>
      </c>
      <c r="BQ59" s="18">
        <f t="shared" si="154"/>
        <v>5.4451592002898588</v>
      </c>
      <c r="BR59" s="18">
        <f t="shared" si="154"/>
        <v>5.065002293298142</v>
      </c>
      <c r="BS59" s="18">
        <f t="shared" si="154"/>
        <v>4.7377384385455814</v>
      </c>
      <c r="BT59" s="18">
        <f t="shared" si="154"/>
        <v>4.6138509238243506</v>
      </c>
      <c r="BV59" s="68">
        <f t="shared" si="129"/>
        <v>-15.092521477093918</v>
      </c>
      <c r="BW59" s="69">
        <f t="shared" si="130"/>
        <v>35.797585979430998</v>
      </c>
      <c r="BX59" s="69">
        <f t="shared" si="131"/>
        <v>20.705064502337077</v>
      </c>
      <c r="BZ59" t="str">
        <f t="shared" si="146"/>
        <v>52 Skilled metal, electrical and electronic trades</v>
      </c>
      <c r="CA59" s="18">
        <f t="shared" si="155"/>
        <v>4.43298979707086</v>
      </c>
      <c r="CB59" s="18">
        <f t="shared" si="155"/>
        <v>4.2477131930296483</v>
      </c>
      <c r="CC59" s="18">
        <f t="shared" si="155"/>
        <v>4.1123703317148257</v>
      </c>
      <c r="CD59" s="18">
        <f t="shared" si="155"/>
        <v>3.8889560885476535</v>
      </c>
      <c r="CE59" s="18">
        <f t="shared" si="155"/>
        <v>3.3952574405024061</v>
      </c>
      <c r="CG59" s="68">
        <f t="shared" si="133"/>
        <v>-54.94996696629422</v>
      </c>
      <c r="CH59" s="69">
        <f t="shared" si="134"/>
        <v>25.552453571072835</v>
      </c>
      <c r="CI59" s="69">
        <f t="shared" si="135"/>
        <v>-29.397513395221388</v>
      </c>
      <c r="CK59" t="str">
        <f t="shared" si="147"/>
        <v>52 Skilled metal, electrical and electronic trades</v>
      </c>
      <c r="CL59" s="18">
        <f t="shared" si="156"/>
        <v>4.8520536786783026</v>
      </c>
      <c r="CM59" s="18">
        <f t="shared" si="156"/>
        <v>5.0052337232739585</v>
      </c>
      <c r="CN59" s="18">
        <f t="shared" si="156"/>
        <v>4.0076862452510991</v>
      </c>
      <c r="CO59" s="18">
        <f t="shared" si="156"/>
        <v>3.8513371159953151</v>
      </c>
      <c r="CP59" s="18">
        <f t="shared" si="156"/>
        <v>3.9594470078335631</v>
      </c>
      <c r="CR59" s="68">
        <f t="shared" si="137"/>
        <v>-60.111712299721155</v>
      </c>
      <c r="CS59" s="69">
        <f t="shared" si="138"/>
        <v>20.944278861026032</v>
      </c>
      <c r="CT59" s="69">
        <f t="shared" si="139"/>
        <v>-39.16743343869512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0.13268954488025825</v>
      </c>
      <c r="C60" s="18">
        <f t="shared" si="148"/>
        <v>7.7928740351670134E-2</v>
      </c>
      <c r="D60" s="18">
        <f t="shared" si="148"/>
        <v>4.91304519069162E-2</v>
      </c>
      <c r="E60" s="18">
        <f t="shared" si="148"/>
        <v>5.9752968267996948E-2</v>
      </c>
      <c r="F60" s="18">
        <f t="shared" si="148"/>
        <v>4.4646333870691744E-2</v>
      </c>
      <c r="H60" s="68">
        <f t="shared" si="105"/>
        <v>72.191545932115559</v>
      </c>
      <c r="I60" s="69">
        <f t="shared" si="106"/>
        <v>62.556300065375758</v>
      </c>
      <c r="J60" s="69">
        <f t="shared" si="107"/>
        <v>134.74784599749131</v>
      </c>
      <c r="L60" t="str">
        <f t="shared" si="140"/>
        <v>53 Skilled construction and building trades</v>
      </c>
      <c r="M60" s="18">
        <f t="shared" si="149"/>
        <v>0.39822277739494633</v>
      </c>
      <c r="N60" s="18">
        <f t="shared" si="149"/>
        <v>0.36268842991919159</v>
      </c>
      <c r="O60" s="18">
        <f t="shared" si="149"/>
        <v>0.25772545126108909</v>
      </c>
      <c r="P60" s="18">
        <f t="shared" si="149"/>
        <v>0.29093523234017854</v>
      </c>
      <c r="Q60" s="18">
        <f t="shared" si="149"/>
        <v>0.28818485740741939</v>
      </c>
      <c r="S60" s="68">
        <f t="shared" si="109"/>
        <v>109.46752910953883</v>
      </c>
      <c r="T60" s="69">
        <f t="shared" si="110"/>
        <v>71.942507599749476</v>
      </c>
      <c r="U60" s="69">
        <f t="shared" si="111"/>
        <v>181.41003670928833</v>
      </c>
      <c r="W60" t="str">
        <f t="shared" si="141"/>
        <v>53 Skilled construction and building trades</v>
      </c>
      <c r="X60" s="18">
        <f t="shared" si="150"/>
        <v>0.69415750222396788</v>
      </c>
      <c r="Y60" s="18">
        <f t="shared" si="150"/>
        <v>0.63194811006332707</v>
      </c>
      <c r="Z60" s="18">
        <f t="shared" si="150"/>
        <v>0.45850223411774799</v>
      </c>
      <c r="AA60" s="18">
        <f t="shared" si="150"/>
        <v>0.54147931500959823</v>
      </c>
      <c r="AB60" s="18">
        <f t="shared" si="150"/>
        <v>0.5408123596452401</v>
      </c>
      <c r="AD60" s="68">
        <f t="shared" si="113"/>
        <v>44.553831160974013</v>
      </c>
      <c r="AE60" s="69">
        <f t="shared" si="114"/>
        <v>64.353517679818921</v>
      </c>
      <c r="AF60" s="69">
        <f t="shared" si="115"/>
        <v>108.90734884079293</v>
      </c>
      <c r="AH60" t="str">
        <f t="shared" si="142"/>
        <v>53 Skilled construction and building trades</v>
      </c>
      <c r="AI60" s="18">
        <f t="shared" si="151"/>
        <v>1.3216816163573937</v>
      </c>
      <c r="AJ60" s="18">
        <f t="shared" si="151"/>
        <v>1.5509106467379195</v>
      </c>
      <c r="AK60" s="18">
        <f t="shared" si="151"/>
        <v>1.2242972384398658</v>
      </c>
      <c r="AL60" s="18">
        <f t="shared" si="151"/>
        <v>1.4902618529698042</v>
      </c>
      <c r="AM60" s="18">
        <f t="shared" si="151"/>
        <v>1.5762706999466563</v>
      </c>
      <c r="AO60" s="68">
        <f t="shared" si="117"/>
        <v>40.350602832578382</v>
      </c>
      <c r="AP60" s="69">
        <f t="shared" si="118"/>
        <v>65.885867327091319</v>
      </c>
      <c r="AQ60" s="69">
        <f t="shared" si="119"/>
        <v>106.23647015966971</v>
      </c>
      <c r="AS60" t="str">
        <f t="shared" si="143"/>
        <v>53 Skilled construction and building trades</v>
      </c>
      <c r="AT60" s="18">
        <f t="shared" si="152"/>
        <v>1.9539485499254772</v>
      </c>
      <c r="AU60" s="18">
        <f t="shared" si="152"/>
        <v>2.1423030581688889</v>
      </c>
      <c r="AV60" s="18">
        <f t="shared" si="152"/>
        <v>1.6825255584294652</v>
      </c>
      <c r="AW60" s="18">
        <f t="shared" si="152"/>
        <v>2.0054119886660704</v>
      </c>
      <c r="AX60" s="18">
        <f t="shared" si="152"/>
        <v>1.8907503228938149</v>
      </c>
      <c r="AZ60" s="68">
        <f t="shared" si="121"/>
        <v>33.797689809705432</v>
      </c>
      <c r="BA60" s="69">
        <f t="shared" si="122"/>
        <v>63.195777796350072</v>
      </c>
      <c r="BB60" s="69">
        <f t="shared" si="123"/>
        <v>96.993467606055503</v>
      </c>
      <c r="BD60" t="str">
        <f t="shared" si="144"/>
        <v>53 Skilled construction and building trades</v>
      </c>
      <c r="BE60" s="18">
        <f t="shared" si="153"/>
        <v>5.4289386023702324</v>
      </c>
      <c r="BF60" s="18">
        <f t="shared" si="153"/>
        <v>5.6671167317752378</v>
      </c>
      <c r="BG60" s="18">
        <f t="shared" si="153"/>
        <v>4.936307722425668</v>
      </c>
      <c r="BH60" s="18">
        <f t="shared" si="153"/>
        <v>4.9429680998155945</v>
      </c>
      <c r="BI60" s="18">
        <f t="shared" si="153"/>
        <v>4.4520431386094037</v>
      </c>
      <c r="BK60" s="68">
        <f t="shared" si="125"/>
        <v>-5.5229636658060439</v>
      </c>
      <c r="BL60" s="69">
        <f t="shared" si="126"/>
        <v>38.547860882382452</v>
      </c>
      <c r="BM60" s="69">
        <f t="shared" si="127"/>
        <v>33.024897216576413</v>
      </c>
      <c r="BO60" t="str">
        <f t="shared" si="145"/>
        <v>53 Skilled construction and building trades</v>
      </c>
      <c r="BP60" s="18">
        <f t="shared" si="154"/>
        <v>4.6498946700719728</v>
      </c>
      <c r="BQ60" s="18">
        <f t="shared" si="154"/>
        <v>5.4515014338836476</v>
      </c>
      <c r="BR60" s="18">
        <f t="shared" si="154"/>
        <v>5.0467829398906812</v>
      </c>
      <c r="BS60" s="18">
        <f t="shared" si="154"/>
        <v>5.5065923029638011</v>
      </c>
      <c r="BT60" s="18">
        <f t="shared" si="154"/>
        <v>5.9426216077361467</v>
      </c>
      <c r="BV60" s="68">
        <f t="shared" si="129"/>
        <v>9.7552955586705217</v>
      </c>
      <c r="BW60" s="69">
        <f t="shared" si="130"/>
        <v>51.67312399367836</v>
      </c>
      <c r="BX60" s="69">
        <f t="shared" si="131"/>
        <v>61.428419552348878</v>
      </c>
      <c r="BZ60" t="str">
        <f t="shared" si="146"/>
        <v>53 Skilled construction and building trades</v>
      </c>
      <c r="CA60" s="18">
        <f t="shared" si="155"/>
        <v>3.8709560045312776</v>
      </c>
      <c r="CB60" s="18">
        <f t="shared" si="155"/>
        <v>4.0685135464503119</v>
      </c>
      <c r="CC60" s="18">
        <f t="shared" si="155"/>
        <v>3.9070308084947847</v>
      </c>
      <c r="CD60" s="18">
        <f t="shared" si="155"/>
        <v>4.0149517916425133</v>
      </c>
      <c r="CE60" s="18">
        <f t="shared" si="155"/>
        <v>4.5357497353701621</v>
      </c>
      <c r="CG60" s="68">
        <f t="shared" si="133"/>
        <v>-36.654339399536809</v>
      </c>
      <c r="CH60" s="69">
        <f t="shared" si="134"/>
        <v>32.346597316147175</v>
      </c>
      <c r="CI60" s="69">
        <f t="shared" si="135"/>
        <v>-4.3077420833896349</v>
      </c>
      <c r="CK60" t="str">
        <f t="shared" si="147"/>
        <v>53 Skilled construction and building trades</v>
      </c>
      <c r="CL60" s="18">
        <f t="shared" si="156"/>
        <v>5.555924919475042</v>
      </c>
      <c r="CM60" s="18">
        <f t="shared" si="156"/>
        <v>6.6936609673115477</v>
      </c>
      <c r="CN60" s="18">
        <f t="shared" si="156"/>
        <v>5.5553709208252391</v>
      </c>
      <c r="CO60" s="18">
        <f t="shared" si="156"/>
        <v>4.588680804620358</v>
      </c>
      <c r="CP60" s="18">
        <f t="shared" si="156"/>
        <v>1.4364014486200056</v>
      </c>
      <c r="CR60" s="68">
        <f t="shared" si="137"/>
        <v>-89.560796926208866</v>
      </c>
      <c r="CS60" s="69">
        <f t="shared" si="138"/>
        <v>12.665652610387829</v>
      </c>
      <c r="CT60" s="69">
        <f t="shared" si="139"/>
        <v>-76.895144315821042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0.57382052096875913</v>
      </c>
      <c r="C61" s="18">
        <f t="shared" si="148"/>
        <v>0.42584780677284423</v>
      </c>
      <c r="D61" s="18">
        <f t="shared" si="148"/>
        <v>0.39477272502616417</v>
      </c>
      <c r="E61" s="18">
        <f t="shared" si="148"/>
        <v>0.3946087228998878</v>
      </c>
      <c r="F61" s="18">
        <f t="shared" si="148"/>
        <v>0.35399347813929999</v>
      </c>
      <c r="H61" s="68">
        <f t="shared" si="105"/>
        <v>69.912332838743311</v>
      </c>
      <c r="I61" s="69">
        <f t="shared" si="106"/>
        <v>64.903998260168208</v>
      </c>
      <c r="J61" s="69">
        <f t="shared" si="107"/>
        <v>134.81633109891152</v>
      </c>
      <c r="L61" t="str">
        <f t="shared" si="140"/>
        <v>54 Textiles, printing and other skilled trades</v>
      </c>
      <c r="M61" s="18">
        <f t="shared" si="149"/>
        <v>0.5706616596096461</v>
      </c>
      <c r="N61" s="18">
        <f t="shared" si="149"/>
        <v>0.51815102658353596</v>
      </c>
      <c r="O61" s="18">
        <f t="shared" si="149"/>
        <v>0.55502322210721622</v>
      </c>
      <c r="P61" s="18">
        <f t="shared" si="149"/>
        <v>0.57827956803735081</v>
      </c>
      <c r="Q61" s="18">
        <f t="shared" si="149"/>
        <v>0.61945512554595838</v>
      </c>
      <c r="S61" s="68">
        <f t="shared" si="109"/>
        <v>109.07473632136835</v>
      </c>
      <c r="T61" s="69">
        <f t="shared" si="110"/>
        <v>80.970992860305032</v>
      </c>
      <c r="U61" s="69">
        <f t="shared" si="111"/>
        <v>190.04572918167338</v>
      </c>
      <c r="W61" t="str">
        <f t="shared" si="141"/>
        <v>54 Textiles, printing and other skilled trades</v>
      </c>
      <c r="X61" s="18">
        <f t="shared" si="150"/>
        <v>0.77850634021574416</v>
      </c>
      <c r="Y61" s="18">
        <f t="shared" si="150"/>
        <v>0.66447924498219624</v>
      </c>
      <c r="Z61" s="18">
        <f t="shared" si="150"/>
        <v>0.66731583745524037</v>
      </c>
      <c r="AA61" s="18">
        <f t="shared" si="150"/>
        <v>0.74623127962728364</v>
      </c>
      <c r="AB61" s="18">
        <f t="shared" si="150"/>
        <v>0.83462608173891961</v>
      </c>
      <c r="AD61" s="68">
        <f t="shared" si="113"/>
        <v>53.279817358375411</v>
      </c>
      <c r="AE61" s="69">
        <f t="shared" si="114"/>
        <v>73.464414409059742</v>
      </c>
      <c r="AF61" s="69">
        <f t="shared" si="115"/>
        <v>126.74423176743514</v>
      </c>
      <c r="AH61" t="str">
        <f t="shared" si="142"/>
        <v>54 Textiles, printing and other skilled trades</v>
      </c>
      <c r="AI61" s="18">
        <f t="shared" si="151"/>
        <v>0.9794054129293126</v>
      </c>
      <c r="AJ61" s="18">
        <f t="shared" si="151"/>
        <v>0.81571554635623422</v>
      </c>
      <c r="AK61" s="18">
        <f t="shared" si="151"/>
        <v>0.92007777408603297</v>
      </c>
      <c r="AL61" s="18">
        <f t="shared" si="151"/>
        <v>0.96434873378472219</v>
      </c>
      <c r="AM61" s="18">
        <f t="shared" si="151"/>
        <v>1.0524488015146616</v>
      </c>
      <c r="AO61" s="68">
        <f t="shared" si="117"/>
        <v>24.694353386783682</v>
      </c>
      <c r="AP61" s="69">
        <f t="shared" si="118"/>
        <v>65.382717894628655</v>
      </c>
      <c r="AQ61" s="69">
        <f t="shared" si="119"/>
        <v>90.07707128141233</v>
      </c>
      <c r="AS61" t="str">
        <f t="shared" si="143"/>
        <v>54 Textiles, printing and other skilled trades</v>
      </c>
      <c r="AT61" s="18">
        <f t="shared" si="152"/>
        <v>1.1568579168201774</v>
      </c>
      <c r="AU61" s="18">
        <f t="shared" si="152"/>
        <v>0.95452735076829287</v>
      </c>
      <c r="AV61" s="18">
        <f t="shared" si="152"/>
        <v>1.025131270223467</v>
      </c>
      <c r="AW61" s="18">
        <f t="shared" si="152"/>
        <v>1.0716769229059673</v>
      </c>
      <c r="AX61" s="18">
        <f t="shared" si="152"/>
        <v>1.1007310228306908</v>
      </c>
      <c r="AZ61" s="68">
        <f t="shared" si="121"/>
        <v>27.843257219971395</v>
      </c>
      <c r="BA61" s="69">
        <f t="shared" si="122"/>
        <v>62.198415931481776</v>
      </c>
      <c r="BB61" s="69">
        <f t="shared" si="123"/>
        <v>90.041673151453168</v>
      </c>
      <c r="BD61" t="str">
        <f t="shared" si="144"/>
        <v>54 Textiles, printing and other skilled trades</v>
      </c>
      <c r="BE61" s="18">
        <f t="shared" si="153"/>
        <v>2.0798927723262324</v>
      </c>
      <c r="BF61" s="18">
        <f t="shared" si="153"/>
        <v>1.8778310541607235</v>
      </c>
      <c r="BG61" s="18">
        <f t="shared" si="153"/>
        <v>1.8727578399122491</v>
      </c>
      <c r="BH61" s="18">
        <f t="shared" si="153"/>
        <v>1.9571701917706372</v>
      </c>
      <c r="BI61" s="18">
        <f t="shared" si="153"/>
        <v>1.9353402501876134</v>
      </c>
      <c r="BK61" s="68">
        <f t="shared" si="125"/>
        <v>8.2542181676217616</v>
      </c>
      <c r="BL61" s="69">
        <f t="shared" si="126"/>
        <v>43.638699855999604</v>
      </c>
      <c r="BM61" s="69">
        <f t="shared" si="127"/>
        <v>51.89291802362137</v>
      </c>
      <c r="BO61" t="str">
        <f t="shared" si="145"/>
        <v>54 Textiles, printing and other skilled trades</v>
      </c>
      <c r="BP61" s="18">
        <f t="shared" si="154"/>
        <v>2.3330444236126473</v>
      </c>
      <c r="BQ61" s="18">
        <f t="shared" si="154"/>
        <v>1.9322067524419153</v>
      </c>
      <c r="BR61" s="18">
        <f t="shared" si="154"/>
        <v>2.1126197842569043</v>
      </c>
      <c r="BS61" s="18">
        <f t="shared" si="154"/>
        <v>1.9501924218723117</v>
      </c>
      <c r="BT61" s="18">
        <f t="shared" si="154"/>
        <v>2.0951349395184495</v>
      </c>
      <c r="BV61" s="68">
        <f t="shared" si="129"/>
        <v>-7.5615426828636396</v>
      </c>
      <c r="BW61" s="69">
        <f t="shared" si="130"/>
        <v>39.114953277508484</v>
      </c>
      <c r="BX61" s="69">
        <f t="shared" si="131"/>
        <v>31.553410594644848</v>
      </c>
      <c r="BZ61" t="str">
        <f t="shared" si="146"/>
        <v>54 Textiles, printing and other skilled trades</v>
      </c>
      <c r="CA61" s="18">
        <f t="shared" si="155"/>
        <v>2.7736850801707051</v>
      </c>
      <c r="CB61" s="18">
        <f t="shared" si="155"/>
        <v>2.4370005935520846</v>
      </c>
      <c r="CC61" s="18">
        <f t="shared" si="155"/>
        <v>2.6268231978201988</v>
      </c>
      <c r="CD61" s="18">
        <f t="shared" si="155"/>
        <v>2.631457039399864</v>
      </c>
      <c r="CE61" s="18">
        <f t="shared" si="155"/>
        <v>2.539447537406978</v>
      </c>
      <c r="CG61" s="68">
        <f t="shared" si="133"/>
        <v>-47.249932018730398</v>
      </c>
      <c r="CH61" s="69">
        <f t="shared" si="134"/>
        <v>28.556423637354015</v>
      </c>
      <c r="CI61" s="69">
        <f t="shared" si="135"/>
        <v>-18.693508381376382</v>
      </c>
      <c r="CK61" t="str">
        <f t="shared" si="147"/>
        <v>54 Textiles, printing and other skilled trades</v>
      </c>
      <c r="CL61" s="18">
        <f t="shared" si="156"/>
        <v>3.6809337828371826</v>
      </c>
      <c r="CM61" s="18">
        <f t="shared" si="156"/>
        <v>3.3007718001909083</v>
      </c>
      <c r="CN61" s="18">
        <f t="shared" si="156"/>
        <v>3.5764311271134948</v>
      </c>
      <c r="CO61" s="18">
        <f t="shared" si="156"/>
        <v>3.0481978157056187</v>
      </c>
      <c r="CP61" s="18">
        <f t="shared" si="156"/>
        <v>3.3791192807838253</v>
      </c>
      <c r="CR61" s="68">
        <f t="shared" si="137"/>
        <v>-61.853189752111057</v>
      </c>
      <c r="CS61" s="69">
        <f t="shared" si="138"/>
        <v>17.756511035204365</v>
      </c>
      <c r="CT61" s="69">
        <f t="shared" si="139"/>
        <v>-44.096678716906695</v>
      </c>
    </row>
    <row r="62" spans="1:98" x14ac:dyDescent="0.2">
      <c r="A62" t="str">
        <f t="shared" si="103"/>
        <v>61 Caring personal service occupations</v>
      </c>
      <c r="B62" s="18">
        <f t="shared" si="148"/>
        <v>0.33084437141158179</v>
      </c>
      <c r="C62" s="18">
        <f t="shared" si="148"/>
        <v>0.33401446122349443</v>
      </c>
      <c r="D62" s="18">
        <f t="shared" si="148"/>
        <v>0.34378924677067707</v>
      </c>
      <c r="E62" s="18">
        <f t="shared" si="148"/>
        <v>0.37220373942363288</v>
      </c>
      <c r="F62" s="18">
        <f t="shared" si="148"/>
        <v>0.45965031382009974</v>
      </c>
      <c r="H62" s="68">
        <f t="shared" si="105"/>
        <v>153.34483452171875</v>
      </c>
      <c r="I62" s="69">
        <f t="shared" si="106"/>
        <v>89.594518149739088</v>
      </c>
      <c r="J62" s="69">
        <f t="shared" si="107"/>
        <v>242.93935267145784</v>
      </c>
      <c r="L62" t="str">
        <f t="shared" si="140"/>
        <v>61 Caring personal service occupations</v>
      </c>
      <c r="M62" s="18">
        <f t="shared" si="149"/>
        <v>2.9622109379969417</v>
      </c>
      <c r="N62" s="18">
        <f t="shared" si="149"/>
        <v>3.1608293646235097</v>
      </c>
      <c r="O62" s="18">
        <f t="shared" si="149"/>
        <v>3.2797127195815685</v>
      </c>
      <c r="P62" s="18">
        <f t="shared" si="149"/>
        <v>3.6965583344053061</v>
      </c>
      <c r="Q62" s="18">
        <f t="shared" si="149"/>
        <v>4.8317983523188994</v>
      </c>
      <c r="S62" s="68">
        <f t="shared" si="109"/>
        <v>175.97888680297012</v>
      </c>
      <c r="T62" s="69">
        <f t="shared" si="110"/>
        <v>100.14568439477264</v>
      </c>
      <c r="U62" s="69">
        <f t="shared" si="111"/>
        <v>276.12457119774285</v>
      </c>
      <c r="W62" t="str">
        <f t="shared" si="141"/>
        <v>61 Caring personal service occupations</v>
      </c>
      <c r="X62" s="18">
        <f t="shared" si="150"/>
        <v>4.8344687209760551</v>
      </c>
      <c r="Y62" s="18">
        <f t="shared" si="150"/>
        <v>4.9678946620650848</v>
      </c>
      <c r="Z62" s="18">
        <f t="shared" si="150"/>
        <v>5.2036919897371465</v>
      </c>
      <c r="AA62" s="18">
        <f t="shared" si="150"/>
        <v>5.7272502442440008</v>
      </c>
      <c r="AB62" s="18">
        <f t="shared" si="150"/>
        <v>6.5418128989543263</v>
      </c>
      <c r="AD62" s="68">
        <f t="shared" si="113"/>
        <v>54.067484077151754</v>
      </c>
      <c r="AE62" s="69">
        <f t="shared" si="114"/>
        <v>85.693496219705068</v>
      </c>
      <c r="AF62" s="69">
        <f t="shared" si="115"/>
        <v>139.76098029685681</v>
      </c>
      <c r="AH62" t="str">
        <f t="shared" si="142"/>
        <v>61 Caring personal service occupations</v>
      </c>
      <c r="AI62" s="18">
        <f t="shared" si="151"/>
        <v>14.035869730783254</v>
      </c>
      <c r="AJ62" s="18">
        <f t="shared" si="151"/>
        <v>13.977824281005205</v>
      </c>
      <c r="AK62" s="18">
        <f t="shared" si="151"/>
        <v>14.894146625180024</v>
      </c>
      <c r="AL62" s="18">
        <f t="shared" si="151"/>
        <v>15.531103753337741</v>
      </c>
      <c r="AM62" s="18">
        <f t="shared" si="151"/>
        <v>15.725366084041548</v>
      </c>
      <c r="AO62" s="68">
        <f t="shared" si="117"/>
        <v>15.094743390137925</v>
      </c>
      <c r="AP62" s="69">
        <f t="shared" si="118"/>
        <v>63.944127172118051</v>
      </c>
      <c r="AQ62" s="69">
        <f t="shared" si="119"/>
        <v>79.038870562255966</v>
      </c>
      <c r="AS62" t="str">
        <f t="shared" si="143"/>
        <v>61 Caring personal service occupations</v>
      </c>
      <c r="AT62" s="18">
        <f t="shared" si="152"/>
        <v>7.3593942057234543</v>
      </c>
      <c r="AU62" s="18">
        <f t="shared" si="152"/>
        <v>7.5618074137332805</v>
      </c>
      <c r="AV62" s="18">
        <f t="shared" si="152"/>
        <v>8.0781751797160233</v>
      </c>
      <c r="AW62" s="18">
        <f t="shared" si="152"/>
        <v>8.0615715210721888</v>
      </c>
      <c r="AX62" s="18">
        <f t="shared" si="152"/>
        <v>8.2029518687477285</v>
      </c>
      <c r="AZ62" s="68">
        <f t="shared" si="121"/>
        <v>20.901864427646167</v>
      </c>
      <c r="BA62" s="69">
        <f t="shared" si="122"/>
        <v>66.657437825488969</v>
      </c>
      <c r="BB62" s="69">
        <f t="shared" si="123"/>
        <v>87.559302253135144</v>
      </c>
      <c r="BD62" t="str">
        <f t="shared" si="144"/>
        <v>61 Caring personal service occupations</v>
      </c>
      <c r="BE62" s="18">
        <f t="shared" si="153"/>
        <v>12.755430018343095</v>
      </c>
      <c r="BF62" s="18">
        <f t="shared" si="153"/>
        <v>13.660188979655274</v>
      </c>
      <c r="BG62" s="18">
        <f t="shared" si="153"/>
        <v>13.600658537301547</v>
      </c>
      <c r="BH62" s="18">
        <f t="shared" si="153"/>
        <v>14.572049952055947</v>
      </c>
      <c r="BI62" s="18">
        <f t="shared" si="153"/>
        <v>15.900409505462489</v>
      </c>
      <c r="BK62" s="68">
        <f t="shared" si="125"/>
        <v>22.466553222798264</v>
      </c>
      <c r="BL62" s="69">
        <f t="shared" si="126"/>
        <v>64.071795700783071</v>
      </c>
      <c r="BM62" s="69">
        <f t="shared" si="127"/>
        <v>86.538348923581339</v>
      </c>
      <c r="BO62" t="str">
        <f t="shared" si="145"/>
        <v>61 Caring personal service occupations</v>
      </c>
      <c r="BP62" s="18">
        <f t="shared" si="154"/>
        <v>10.080836381265817</v>
      </c>
      <c r="BQ62" s="18">
        <f t="shared" si="154"/>
        <v>10.083143458864328</v>
      </c>
      <c r="BR62" s="18">
        <f t="shared" si="154"/>
        <v>9.6189321724669767</v>
      </c>
      <c r="BS62" s="18">
        <f t="shared" si="154"/>
        <v>9.597629439321544</v>
      </c>
      <c r="BT62" s="18">
        <f t="shared" si="154"/>
        <v>8.9417478580379885</v>
      </c>
      <c r="BV62" s="68">
        <f t="shared" si="129"/>
        <v>-13.352190268120223</v>
      </c>
      <c r="BW62" s="69">
        <f t="shared" si="130"/>
        <v>51.701650525942135</v>
      </c>
      <c r="BX62" s="69">
        <f t="shared" si="131"/>
        <v>38.349460257821903</v>
      </c>
      <c r="BZ62" t="str">
        <f t="shared" si="146"/>
        <v>61 Caring personal service occupations</v>
      </c>
      <c r="CA62" s="18">
        <f t="shared" si="155"/>
        <v>4.4238514617617399</v>
      </c>
      <c r="CB62" s="18">
        <f t="shared" si="155"/>
        <v>2.7993806967253918</v>
      </c>
      <c r="CC62" s="18">
        <f t="shared" si="155"/>
        <v>2.5020548543605226</v>
      </c>
      <c r="CD62" s="18">
        <f t="shared" si="155"/>
        <v>1.973632589823104</v>
      </c>
      <c r="CE62" s="18">
        <f t="shared" si="155"/>
        <v>2.2702942019585146</v>
      </c>
      <c r="CG62" s="68">
        <f t="shared" si="133"/>
        <v>-50.48920103634854</v>
      </c>
      <c r="CH62" s="69">
        <f t="shared" si="134"/>
        <v>21.999137879051172</v>
      </c>
      <c r="CI62" s="69">
        <f t="shared" si="135"/>
        <v>-28.490063157297364</v>
      </c>
      <c r="CK62" t="str">
        <f t="shared" si="147"/>
        <v>61 Caring personal service occupations</v>
      </c>
      <c r="CL62" s="18">
        <f t="shared" si="156"/>
        <v>1.6427404838701456</v>
      </c>
      <c r="CM62" s="18">
        <f t="shared" si="156"/>
        <v>1.5556357637438103</v>
      </c>
      <c r="CN62" s="18">
        <f t="shared" si="156"/>
        <v>1.6847165623439437</v>
      </c>
      <c r="CO62" s="18">
        <f t="shared" si="156"/>
        <v>2.0834584182394678</v>
      </c>
      <c r="CP62" s="18">
        <f t="shared" si="156"/>
        <v>2.4423715660721408</v>
      </c>
      <c r="CR62" s="68">
        <f t="shared" si="137"/>
        <v>-41.468525792319092</v>
      </c>
      <c r="CS62" s="69">
        <f t="shared" si="138"/>
        <v>22.571065985408136</v>
      </c>
      <c r="CT62" s="69">
        <f t="shared" si="139"/>
        <v>-18.897459806910955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0.1524331871754141</v>
      </c>
      <c r="C63" s="18">
        <f t="shared" si="148"/>
        <v>0.19363882618918685</v>
      </c>
      <c r="D63" s="18">
        <f t="shared" si="148"/>
        <v>0.20949963962789869</v>
      </c>
      <c r="E63" s="18">
        <f t="shared" si="148"/>
        <v>0.23760428906651221</v>
      </c>
      <c r="F63" s="18">
        <f t="shared" si="148"/>
        <v>0.29058494076607044</v>
      </c>
      <c r="H63" s="68">
        <f t="shared" si="105"/>
        <v>162.82495868332683</v>
      </c>
      <c r="I63" s="69">
        <f t="shared" si="106"/>
        <v>96.217055910464026</v>
      </c>
      <c r="J63" s="69">
        <f t="shared" si="107"/>
        <v>259.04201459379084</v>
      </c>
      <c r="L63" t="str">
        <f t="shared" si="140"/>
        <v>62 Leisure, travel and related personal service occupations</v>
      </c>
      <c r="M63" s="18">
        <f t="shared" si="149"/>
        <v>0.52901650113687559</v>
      </c>
      <c r="N63" s="18">
        <f t="shared" si="149"/>
        <v>0.47797215310230101</v>
      </c>
      <c r="O63" s="18">
        <f t="shared" si="149"/>
        <v>0.47252842350734803</v>
      </c>
      <c r="P63" s="18">
        <f t="shared" si="149"/>
        <v>0.48784894257764805</v>
      </c>
      <c r="Q63" s="18">
        <f t="shared" si="149"/>
        <v>0.60620556739840281</v>
      </c>
      <c r="S63" s="68">
        <f t="shared" si="109"/>
        <v>140.3227276793744</v>
      </c>
      <c r="T63" s="69">
        <f t="shared" si="110"/>
        <v>85.93155963985582</v>
      </c>
      <c r="U63" s="69">
        <f t="shared" si="111"/>
        <v>226.25428731923023</v>
      </c>
      <c r="W63" t="str">
        <f t="shared" si="141"/>
        <v>62 Leisure, travel and related personal service occupations</v>
      </c>
      <c r="X63" s="18">
        <f t="shared" si="150"/>
        <v>1.0286725032974127</v>
      </c>
      <c r="Y63" s="18">
        <f t="shared" si="150"/>
        <v>1.0731880413943851</v>
      </c>
      <c r="Z63" s="18">
        <f t="shared" si="150"/>
        <v>1.011889231322489</v>
      </c>
      <c r="AA63" s="18">
        <f t="shared" si="150"/>
        <v>1.1698063298419761</v>
      </c>
      <c r="AB63" s="18">
        <f t="shared" si="150"/>
        <v>1.4571490223793795</v>
      </c>
      <c r="AD63" s="68">
        <f t="shared" si="113"/>
        <v>76.479981430946225</v>
      </c>
      <c r="AE63" s="69">
        <f t="shared" si="114"/>
        <v>86.48611794996647</v>
      </c>
      <c r="AF63" s="69">
        <f t="shared" si="115"/>
        <v>162.96609938091271</v>
      </c>
      <c r="AH63" t="str">
        <f t="shared" si="142"/>
        <v>62 Leisure, travel and related personal service occupations</v>
      </c>
      <c r="AI63" s="18">
        <f t="shared" si="151"/>
        <v>2.2013539237953141</v>
      </c>
      <c r="AJ63" s="18">
        <f t="shared" si="151"/>
        <v>2.4026836958211124</v>
      </c>
      <c r="AK63" s="18">
        <f t="shared" si="151"/>
        <v>2.3316407393885346</v>
      </c>
      <c r="AL63" s="18">
        <f t="shared" si="151"/>
        <v>2.7085214956165506</v>
      </c>
      <c r="AM63" s="18">
        <f t="shared" si="151"/>
        <v>3.3704022907224331</v>
      </c>
      <c r="AO63" s="68">
        <f t="shared" si="117"/>
        <v>57.57613928011294</v>
      </c>
      <c r="AP63" s="69">
        <f t="shared" si="118"/>
        <v>80.64905095989235</v>
      </c>
      <c r="AQ63" s="69">
        <f t="shared" si="119"/>
        <v>138.22519024000528</v>
      </c>
      <c r="AS63" t="str">
        <f t="shared" si="143"/>
        <v>62 Leisure, travel and related personal service occupations</v>
      </c>
      <c r="AT63" s="18">
        <f t="shared" si="152"/>
        <v>2.5494020362431686</v>
      </c>
      <c r="AU63" s="18">
        <f t="shared" si="152"/>
        <v>2.6493957755944719</v>
      </c>
      <c r="AV63" s="18">
        <f t="shared" si="152"/>
        <v>2.7153685437233905</v>
      </c>
      <c r="AW63" s="18">
        <f t="shared" si="152"/>
        <v>3.1289372068950589</v>
      </c>
      <c r="AX63" s="18">
        <f t="shared" si="152"/>
        <v>3.8639089899190453</v>
      </c>
      <c r="AZ63" s="68">
        <f t="shared" si="121"/>
        <v>69.42371782785095</v>
      </c>
      <c r="BA63" s="69">
        <f t="shared" si="122"/>
        <v>84.462216513657381</v>
      </c>
      <c r="BB63" s="69">
        <f t="shared" si="123"/>
        <v>153.88593434150835</v>
      </c>
      <c r="BD63" t="str">
        <f t="shared" si="144"/>
        <v>62 Leisure, travel and related personal service occupations</v>
      </c>
      <c r="BE63" s="18">
        <f t="shared" si="153"/>
        <v>2.7667532381153395</v>
      </c>
      <c r="BF63" s="18">
        <f t="shared" si="153"/>
        <v>2.3338521588028676</v>
      </c>
      <c r="BG63" s="18">
        <f t="shared" si="153"/>
        <v>2.188740025667558</v>
      </c>
      <c r="BH63" s="18">
        <f t="shared" si="153"/>
        <v>2.0923361828594675</v>
      </c>
      <c r="BI63" s="18">
        <f t="shared" si="153"/>
        <v>1.9410472583797838</v>
      </c>
      <c r="BK63" s="68">
        <f t="shared" si="125"/>
        <v>-7.1009972523318154</v>
      </c>
      <c r="BL63" s="69">
        <f t="shared" si="126"/>
        <v>43.827924528639137</v>
      </c>
      <c r="BM63" s="69">
        <f t="shared" si="127"/>
        <v>36.726927276307315</v>
      </c>
      <c r="BO63" t="str">
        <f t="shared" si="145"/>
        <v>62 Leisure, travel and related personal service occupations</v>
      </c>
      <c r="BP63" s="18">
        <f t="shared" si="154"/>
        <v>2.963849468917978</v>
      </c>
      <c r="BQ63" s="18">
        <f t="shared" si="154"/>
        <v>2.6218405411730887</v>
      </c>
      <c r="BR63" s="18">
        <f t="shared" si="154"/>
        <v>2.4495213999434644</v>
      </c>
      <c r="BS63" s="18">
        <f t="shared" si="154"/>
        <v>2.319996387514109</v>
      </c>
      <c r="BT63" s="18">
        <f t="shared" si="154"/>
        <v>2.1937236124728288</v>
      </c>
      <c r="BV63" s="68">
        <f t="shared" si="129"/>
        <v>-16.52379362876686</v>
      </c>
      <c r="BW63" s="69">
        <f t="shared" si="130"/>
        <v>46.604641399810397</v>
      </c>
      <c r="BX63" s="69">
        <f t="shared" si="131"/>
        <v>30.080847771043533</v>
      </c>
      <c r="BZ63" t="str">
        <f t="shared" si="146"/>
        <v>62 Leisure, travel and related personal service occupations</v>
      </c>
      <c r="CA63" s="18">
        <f t="shared" si="155"/>
        <v>2.666939658782582</v>
      </c>
      <c r="CB63" s="18">
        <f t="shared" si="155"/>
        <v>2.6583130282036445</v>
      </c>
      <c r="CC63" s="18">
        <f t="shared" si="155"/>
        <v>2.4745581653527191</v>
      </c>
      <c r="CD63" s="18">
        <f t="shared" si="155"/>
        <v>2.6544137088985025</v>
      </c>
      <c r="CE63" s="18">
        <f t="shared" si="155"/>
        <v>2.8638917786977482</v>
      </c>
      <c r="CG63" s="68">
        <f t="shared" si="133"/>
        <v>-36.849970510503475</v>
      </c>
      <c r="CH63" s="69">
        <f t="shared" si="134"/>
        <v>36.02751788112824</v>
      </c>
      <c r="CI63" s="69">
        <f t="shared" si="135"/>
        <v>-0.82245262937523445</v>
      </c>
      <c r="CK63" t="str">
        <f t="shared" si="147"/>
        <v>62 Leisure, travel and related personal service occupations</v>
      </c>
      <c r="CL63" s="18">
        <f t="shared" si="156"/>
        <v>2.6707506919813886</v>
      </c>
      <c r="CM63" s="18">
        <f t="shared" si="156"/>
        <v>2.4509821380618604</v>
      </c>
      <c r="CN63" s="18">
        <f t="shared" si="156"/>
        <v>2.5136120464741638</v>
      </c>
      <c r="CO63" s="18">
        <f t="shared" si="156"/>
        <v>2.510877209942501</v>
      </c>
      <c r="CP63" s="18">
        <f t="shared" si="156"/>
        <v>2.662686736917661</v>
      </c>
      <c r="CR63" s="68">
        <f t="shared" si="137"/>
        <v>-57.231265619689111</v>
      </c>
      <c r="CS63" s="69">
        <f t="shared" si="138"/>
        <v>19.531944761088287</v>
      </c>
      <c r="CT63" s="69">
        <f t="shared" si="139"/>
        <v>-37.699320858600821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1.8883022420473551E-2</v>
      </c>
      <c r="C64" s="18">
        <f t="shared" si="148"/>
        <v>2.106889999226319E-2</v>
      </c>
      <c r="D64" s="18">
        <f t="shared" si="148"/>
        <v>1.7802631615235941E-2</v>
      </c>
      <c r="E64" s="18">
        <f t="shared" si="148"/>
        <v>2.0363372131723165E-2</v>
      </c>
      <c r="F64" s="18">
        <f t="shared" si="148"/>
        <v>2.2611978462763187E-2</v>
      </c>
      <c r="H64" s="68">
        <f t="shared" si="105"/>
        <v>140.67508799241801</v>
      </c>
      <c r="I64" s="69">
        <f t="shared" si="106"/>
        <v>91.351110498469652</v>
      </c>
      <c r="J64" s="69">
        <f t="shared" si="107"/>
        <v>232.02619849088765</v>
      </c>
      <c r="L64" t="str">
        <f t="shared" si="140"/>
        <v>63 Community and civil enforcement occupations</v>
      </c>
      <c r="M64" s="18">
        <f t="shared" si="149"/>
        <v>4.0054248078461953E-2</v>
      </c>
      <c r="N64" s="18">
        <f t="shared" si="149"/>
        <v>3.3593246572044363E-2</v>
      </c>
      <c r="O64" s="18">
        <f t="shared" si="149"/>
        <v>3.5421169641541142E-2</v>
      </c>
      <c r="P64" s="18">
        <f t="shared" si="149"/>
        <v>3.2256524317299452E-2</v>
      </c>
      <c r="Q64" s="18">
        <f t="shared" si="149"/>
        <v>3.673957708716722E-2</v>
      </c>
      <c r="S64" s="68">
        <f t="shared" si="109"/>
        <v>94.300588579511285</v>
      </c>
      <c r="T64" s="69">
        <f t="shared" si="110"/>
        <v>72.090786346330091</v>
      </c>
      <c r="U64" s="69">
        <f t="shared" si="111"/>
        <v>166.39137492584138</v>
      </c>
      <c r="W64" t="str">
        <f t="shared" si="141"/>
        <v>63 Community and civil enforcement occupations</v>
      </c>
      <c r="X64" s="18">
        <f t="shared" si="150"/>
        <v>8.3426703768213414E-2</v>
      </c>
      <c r="Y64" s="18">
        <f t="shared" si="150"/>
        <v>8.026499513734045E-2</v>
      </c>
      <c r="Z64" s="18">
        <f t="shared" si="150"/>
        <v>8.4193050591056154E-2</v>
      </c>
      <c r="AA64" s="18">
        <f t="shared" si="150"/>
        <v>9.0427620171538076E-2</v>
      </c>
      <c r="AB64" s="18">
        <f t="shared" si="150"/>
        <v>0.10138927149137653</v>
      </c>
      <c r="AD64" s="68">
        <f t="shared" si="113"/>
        <v>47.584317438982964</v>
      </c>
      <c r="AE64" s="69">
        <f t="shared" si="114"/>
        <v>82.920292409509628</v>
      </c>
      <c r="AF64" s="69">
        <f t="shared" si="115"/>
        <v>130.50460984849258</v>
      </c>
      <c r="AH64" t="str">
        <f t="shared" si="142"/>
        <v>63 Community and civil enforcement occupations</v>
      </c>
      <c r="AI64" s="18">
        <f t="shared" si="151"/>
        <v>7.8148581337571424E-2</v>
      </c>
      <c r="AJ64" s="18">
        <f t="shared" si="151"/>
        <v>7.4383986505056995E-2</v>
      </c>
      <c r="AK64" s="18">
        <f t="shared" si="151"/>
        <v>8.8103687795912281E-2</v>
      </c>
      <c r="AL64" s="18">
        <f t="shared" si="151"/>
        <v>8.56735753057523E-2</v>
      </c>
      <c r="AM64" s="18">
        <f t="shared" si="151"/>
        <v>0.10120760790197571</v>
      </c>
      <c r="AO64" s="68">
        <f t="shared" si="117"/>
        <v>25.224533447346214</v>
      </c>
      <c r="AP64" s="69">
        <f t="shared" si="118"/>
        <v>62.541250618348343</v>
      </c>
      <c r="AQ64" s="69">
        <f t="shared" si="119"/>
        <v>87.765784065694547</v>
      </c>
      <c r="AS64" t="str">
        <f t="shared" si="143"/>
        <v>63 Community and civil enforcement occupations</v>
      </c>
      <c r="AT64" s="18">
        <f t="shared" si="152"/>
        <v>8.1040340248431222E-2</v>
      </c>
      <c r="AU64" s="18">
        <f t="shared" si="152"/>
        <v>7.0454458695945923E-2</v>
      </c>
      <c r="AV64" s="18">
        <f t="shared" si="152"/>
        <v>8.2541585970710818E-2</v>
      </c>
      <c r="AW64" s="18">
        <f t="shared" si="152"/>
        <v>6.7549681928919483E-2</v>
      </c>
      <c r="AX64" s="18">
        <f t="shared" si="152"/>
        <v>6.5039959610404208E-2</v>
      </c>
      <c r="AZ64" s="68">
        <f t="shared" si="121"/>
        <v>-6.1825649269915592</v>
      </c>
      <c r="BA64" s="69">
        <f t="shared" si="122"/>
        <v>57.422510173068872</v>
      </c>
      <c r="BB64" s="69">
        <f t="shared" si="123"/>
        <v>51.239945246077312</v>
      </c>
      <c r="BD64" t="str">
        <f t="shared" si="144"/>
        <v>63 Community and civil enforcement occupations</v>
      </c>
      <c r="BE64" s="18">
        <f t="shared" si="153"/>
        <v>7.762398904306464E-2</v>
      </c>
      <c r="BF64" s="18">
        <f t="shared" si="153"/>
        <v>5.4094140794222728E-2</v>
      </c>
      <c r="BG64" s="18">
        <f t="shared" si="153"/>
        <v>7.893112165229639E-2</v>
      </c>
      <c r="BH64" s="18">
        <f t="shared" si="153"/>
        <v>5.3896195704567496E-2</v>
      </c>
      <c r="BI64" s="18">
        <f t="shared" si="153"/>
        <v>6.0513640060929873E-2</v>
      </c>
      <c r="BK64" s="68">
        <f t="shared" si="125"/>
        <v>-19.689167831553529</v>
      </c>
      <c r="BL64" s="69">
        <f t="shared" si="126"/>
        <v>28.214227162403088</v>
      </c>
      <c r="BM64" s="69">
        <f t="shared" si="127"/>
        <v>8.5250593308495581</v>
      </c>
      <c r="BO64" t="str">
        <f t="shared" si="145"/>
        <v>63 Community and civil enforcement occupations</v>
      </c>
      <c r="BP64" s="18">
        <f t="shared" si="154"/>
        <v>0.10909463341463564</v>
      </c>
      <c r="BQ64" s="18">
        <f t="shared" si="154"/>
        <v>9.740862954388016E-2</v>
      </c>
      <c r="BR64" s="18">
        <f t="shared" si="154"/>
        <v>0.13151489885795781</v>
      </c>
      <c r="BS64" s="18">
        <f t="shared" si="154"/>
        <v>0.10497430831452859</v>
      </c>
      <c r="BT64" s="18">
        <f t="shared" si="154"/>
        <v>0.12633064406875971</v>
      </c>
      <c r="BV64" s="68">
        <f t="shared" si="129"/>
        <v>-10.46439198266977</v>
      </c>
      <c r="BW64" s="69">
        <f t="shared" si="130"/>
        <v>39.461112577403071</v>
      </c>
      <c r="BX64" s="69">
        <f t="shared" si="131"/>
        <v>28.996720594733301</v>
      </c>
      <c r="BZ64" t="str">
        <f t="shared" si="146"/>
        <v>63 Community and civil enforcement occupations</v>
      </c>
      <c r="CA64" s="18">
        <f t="shared" si="155"/>
        <v>0.13790113841175533</v>
      </c>
      <c r="CB64" s="18">
        <f t="shared" si="155"/>
        <v>0.1328707549836998</v>
      </c>
      <c r="CC64" s="18">
        <f t="shared" si="155"/>
        <v>0.17954329146397213</v>
      </c>
      <c r="CD64" s="18">
        <f t="shared" si="155"/>
        <v>0.15911519591895726</v>
      </c>
      <c r="CE64" s="18">
        <f t="shared" si="155"/>
        <v>0.20861585382232012</v>
      </c>
      <c r="CG64" s="68">
        <f t="shared" si="133"/>
        <v>-36.599490416065784</v>
      </c>
      <c r="CH64" s="69">
        <f t="shared" si="134"/>
        <v>30.356876957461381</v>
      </c>
      <c r="CI64" s="69">
        <f t="shared" si="135"/>
        <v>-6.2426134586044002</v>
      </c>
      <c r="CK64" t="str">
        <f t="shared" si="147"/>
        <v>63 Community and civil enforcement occupations</v>
      </c>
      <c r="CL64" s="18">
        <f t="shared" si="156"/>
        <v>0.1293204486631194</v>
      </c>
      <c r="CM64" s="18">
        <f t="shared" si="156"/>
        <v>9.542783003603994E-2</v>
      </c>
      <c r="CN64" s="18">
        <f t="shared" si="156"/>
        <v>0.14228947547856985</v>
      </c>
      <c r="CO64" s="18">
        <f t="shared" si="156"/>
        <v>8.5888854160687284E-2</v>
      </c>
      <c r="CP64" s="18">
        <f t="shared" si="156"/>
        <v>7.628432826320071E-2</v>
      </c>
      <c r="CR64" s="68">
        <f t="shared" si="137"/>
        <v>-78.354525000250547</v>
      </c>
      <c r="CS64" s="69">
        <f t="shared" si="138"/>
        <v>10.557880073296539</v>
      </c>
      <c r="CT64" s="69">
        <f t="shared" si="139"/>
        <v>-67.796644926954002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1.0146364162181203</v>
      </c>
      <c r="C65" s="18">
        <f t="shared" si="157"/>
        <v>0.86032583028791265</v>
      </c>
      <c r="D65" s="18">
        <f t="shared" si="157"/>
        <v>0.78194905296709805</v>
      </c>
      <c r="E65" s="18">
        <f t="shared" si="157"/>
        <v>0.72106319791871243</v>
      </c>
      <c r="F65" s="18">
        <f t="shared" si="157"/>
        <v>0.71668059083538316</v>
      </c>
      <c r="H65" s="68">
        <f t="shared" si="105"/>
        <v>73.669664932589811</v>
      </c>
      <c r="I65" s="69">
        <f t="shared" si="106"/>
        <v>60.244493590315805</v>
      </c>
      <c r="J65" s="69">
        <f t="shared" si="107"/>
        <v>133.91415852290564</v>
      </c>
      <c r="L65" t="str">
        <f t="shared" si="140"/>
        <v>71 Sales occupations</v>
      </c>
      <c r="M65" s="18">
        <f t="shared" ref="M65:Q70" si="158">M28/M$35*100</f>
        <v>2.1140240410968079</v>
      </c>
      <c r="N65" s="18">
        <f t="shared" si="158"/>
        <v>1.8948823099904724</v>
      </c>
      <c r="O65" s="18">
        <f t="shared" si="158"/>
        <v>1.8585822510618872</v>
      </c>
      <c r="P65" s="18">
        <f t="shared" si="158"/>
        <v>1.8930161427351166</v>
      </c>
      <c r="Q65" s="18">
        <f t="shared" si="158"/>
        <v>2.1802195558677706</v>
      </c>
      <c r="S65" s="68">
        <f t="shared" si="109"/>
        <v>119.74616608267227</v>
      </c>
      <c r="T65" s="69">
        <f t="shared" si="110"/>
        <v>69.483446667649616</v>
      </c>
      <c r="U65" s="69">
        <f t="shared" si="111"/>
        <v>189.22961275032188</v>
      </c>
      <c r="W65" t="str">
        <f t="shared" si="141"/>
        <v>71 Sales occupations</v>
      </c>
      <c r="X65" s="18">
        <f t="shared" ref="X65:AB70" si="159">X28/X$35*100</f>
        <v>4.1217072909702122</v>
      </c>
      <c r="Y65" s="18">
        <f t="shared" si="159"/>
        <v>3.8226383359386009</v>
      </c>
      <c r="Z65" s="18">
        <f t="shared" si="159"/>
        <v>3.8644798758027497</v>
      </c>
      <c r="AA65" s="18">
        <f t="shared" si="159"/>
        <v>3.899991983749203</v>
      </c>
      <c r="AB65" s="18">
        <f t="shared" si="159"/>
        <v>4.3913441801738617</v>
      </c>
      <c r="AD65" s="68">
        <f t="shared" si="113"/>
        <v>39.261439909185306</v>
      </c>
      <c r="AE65" s="69">
        <f t="shared" si="114"/>
        <v>62.491348754643539</v>
      </c>
      <c r="AF65" s="69">
        <f t="shared" si="115"/>
        <v>101.75278866382884</v>
      </c>
      <c r="AH65" t="str">
        <f t="shared" si="142"/>
        <v>71 Sales occupations</v>
      </c>
      <c r="AI65" s="18">
        <f t="shared" ref="AI65:AM70" si="160">AI28/AI$35*100</f>
        <v>4.3634847469680587</v>
      </c>
      <c r="AJ65" s="18">
        <f t="shared" si="160"/>
        <v>4.3154738014639822</v>
      </c>
      <c r="AK65" s="18">
        <f t="shared" si="160"/>
        <v>4.5073986470955232</v>
      </c>
      <c r="AL65" s="18">
        <f t="shared" si="160"/>
        <v>4.6535708495313326</v>
      </c>
      <c r="AM65" s="18">
        <f t="shared" si="160"/>
        <v>5.2682523761780899</v>
      </c>
      <c r="AO65" s="68">
        <f t="shared" si="117"/>
        <v>27.412181348753538</v>
      </c>
      <c r="AP65" s="69">
        <f t="shared" si="118"/>
        <v>58.75256465094035</v>
      </c>
      <c r="AQ65" s="69">
        <f t="shared" si="119"/>
        <v>86.164745999693892</v>
      </c>
      <c r="AS65" t="str">
        <f t="shared" si="143"/>
        <v>71 Sales occupations</v>
      </c>
      <c r="AT65" s="18">
        <f t="shared" ref="AT65:AX70" si="161">AT28/AT$35*100</f>
        <v>4.0176574976741364</v>
      </c>
      <c r="AU65" s="18">
        <f t="shared" si="161"/>
        <v>3.7179251958685162</v>
      </c>
      <c r="AV65" s="18">
        <f t="shared" si="161"/>
        <v>3.7748856235377826</v>
      </c>
      <c r="AW65" s="18">
        <f t="shared" si="161"/>
        <v>3.5504864788081307</v>
      </c>
      <c r="AX65" s="18">
        <f t="shared" si="161"/>
        <v>3.7279017217534487</v>
      </c>
      <c r="AZ65" s="68">
        <f t="shared" si="121"/>
        <v>17.58089427643991</v>
      </c>
      <c r="BA65" s="69">
        <f t="shared" si="122"/>
        <v>49.204714612676156</v>
      </c>
      <c r="BB65" s="69">
        <f t="shared" si="123"/>
        <v>66.785608889116062</v>
      </c>
      <c r="BD65" t="str">
        <f t="shared" si="144"/>
        <v>71 Sales occupations</v>
      </c>
      <c r="BE65" s="18">
        <f t="shared" ref="BE65:BI70" si="162">BE28/BE$35*100</f>
        <v>7.3957801915246533</v>
      </c>
      <c r="BF65" s="18">
        <f t="shared" si="162"/>
        <v>6.6938727352522456</v>
      </c>
      <c r="BG65" s="18">
        <f t="shared" si="162"/>
        <v>6.991029456485605</v>
      </c>
      <c r="BH65" s="18">
        <f t="shared" si="162"/>
        <v>6.5788693621778496</v>
      </c>
      <c r="BI65" s="18">
        <f t="shared" si="162"/>
        <v>6.4993066119728171</v>
      </c>
      <c r="BK65" s="68">
        <f t="shared" si="125"/>
        <v>-2.614338977219238</v>
      </c>
      <c r="BL65" s="69">
        <f t="shared" si="126"/>
        <v>43.044768762057579</v>
      </c>
      <c r="BM65" s="69">
        <f t="shared" si="127"/>
        <v>40.430429784838338</v>
      </c>
      <c r="BO65" t="str">
        <f t="shared" si="145"/>
        <v>71 Sales occupations</v>
      </c>
      <c r="BP65" s="18">
        <f t="shared" ref="BP65:BT70" si="163">BP28/BP$35*100</f>
        <v>7.8443025400351987</v>
      </c>
      <c r="BQ65" s="18">
        <f t="shared" si="163"/>
        <v>6.8909277158175257</v>
      </c>
      <c r="BR65" s="18">
        <f t="shared" si="163"/>
        <v>7.000415274862255</v>
      </c>
      <c r="BS65" s="18">
        <f t="shared" si="163"/>
        <v>6.2777210789328315</v>
      </c>
      <c r="BT65" s="18">
        <f t="shared" si="163"/>
        <v>5.749850695669152</v>
      </c>
      <c r="BV65" s="68">
        <f t="shared" si="129"/>
        <v>-23.441256680165001</v>
      </c>
      <c r="BW65" s="69">
        <f t="shared" si="130"/>
        <v>42.567744336535554</v>
      </c>
      <c r="BX65" s="69">
        <f t="shared" si="131"/>
        <v>19.126487656370553</v>
      </c>
      <c r="BZ65" t="str">
        <f t="shared" si="146"/>
        <v>71 Sales occupations</v>
      </c>
      <c r="CA65" s="18">
        <f t="shared" ref="CA65:CE70" si="164">CA28/CA$35*100</f>
        <v>7.7258339057483498</v>
      </c>
      <c r="CB65" s="18">
        <f t="shared" si="164"/>
        <v>7.2574027181088354</v>
      </c>
      <c r="CC65" s="18">
        <f t="shared" si="164"/>
        <v>7.2752416188821725</v>
      </c>
      <c r="CD65" s="18">
        <f t="shared" si="164"/>
        <v>6.4164179665212453</v>
      </c>
      <c r="CE65" s="18">
        <f t="shared" si="164"/>
        <v>4.2235817754475304</v>
      </c>
      <c r="CG65" s="68">
        <f t="shared" si="133"/>
        <v>-68.322703660872492</v>
      </c>
      <c r="CH65" s="69">
        <f t="shared" si="134"/>
        <v>23.473891702900204</v>
      </c>
      <c r="CI65" s="69">
        <f t="shared" si="135"/>
        <v>-44.848811957972295</v>
      </c>
      <c r="CK65" t="str">
        <f t="shared" si="147"/>
        <v>71 Sales occupations</v>
      </c>
      <c r="CL65" s="18">
        <f t="shared" ref="CL65:CP70" si="165">CL28/CL$35*100</f>
        <v>9.1846853183048474</v>
      </c>
      <c r="CM65" s="18">
        <f t="shared" si="165"/>
        <v>8.1779144882036245</v>
      </c>
      <c r="CN65" s="18">
        <f t="shared" si="165"/>
        <v>8.4567591762368757</v>
      </c>
      <c r="CO65" s="18">
        <f t="shared" si="165"/>
        <v>7.0324444807673778</v>
      </c>
      <c r="CP65" s="18">
        <f t="shared" si="165"/>
        <v>5.5633860812609726</v>
      </c>
      <c r="CR65" s="68">
        <f t="shared" si="137"/>
        <v>-73.439282110705719</v>
      </c>
      <c r="CS65" s="69">
        <f t="shared" si="138"/>
        <v>13.315586423678536</v>
      </c>
      <c r="CT65" s="69">
        <f t="shared" si="139"/>
        <v>-60.12369568702718</v>
      </c>
    </row>
    <row r="66" spans="1:98" x14ac:dyDescent="0.2">
      <c r="A66" t="str">
        <f t="shared" si="103"/>
        <v>72 Customer service occupations</v>
      </c>
      <c r="B66" s="18">
        <f t="shared" si="157"/>
        <v>0.51268690914686976</v>
      </c>
      <c r="C66" s="18">
        <f t="shared" si="157"/>
        <v>0.4871876475643887</v>
      </c>
      <c r="D66" s="18">
        <f t="shared" si="157"/>
        <v>0.536364833766938</v>
      </c>
      <c r="E66" s="18">
        <f t="shared" si="157"/>
        <v>0.75032747005416034</v>
      </c>
      <c r="F66" s="18">
        <f t="shared" si="157"/>
        <v>0.96732494354031395</v>
      </c>
      <c r="H66" s="68">
        <f t="shared" si="105"/>
        <v>241.73453661693517</v>
      </c>
      <c r="I66" s="69">
        <f t="shared" si="106"/>
        <v>97.102996967659081</v>
      </c>
      <c r="J66" s="69">
        <f t="shared" si="107"/>
        <v>338.83753358459433</v>
      </c>
      <c r="L66" t="str">
        <f t="shared" si="140"/>
        <v>72 Customer service occupations</v>
      </c>
      <c r="M66" s="18">
        <f t="shared" si="158"/>
        <v>0.71792754382786717</v>
      </c>
      <c r="N66" s="18">
        <f t="shared" si="158"/>
        <v>0.74109268666661454</v>
      </c>
      <c r="O66" s="18">
        <f t="shared" si="158"/>
        <v>0.79436071316024492</v>
      </c>
      <c r="P66" s="18">
        <f t="shared" si="158"/>
        <v>1.048630239496966</v>
      </c>
      <c r="Q66" s="18">
        <f t="shared" si="158"/>
        <v>1.2954222469946581</v>
      </c>
      <c r="S66" s="68">
        <f t="shared" si="109"/>
        <v>205.48961799837707</v>
      </c>
      <c r="T66" s="69">
        <f t="shared" si="110"/>
        <v>94.455603442247252</v>
      </c>
      <c r="U66" s="69">
        <f t="shared" si="111"/>
        <v>299.94522144062432</v>
      </c>
      <c r="W66" t="str">
        <f t="shared" si="141"/>
        <v>72 Customer service occupations</v>
      </c>
      <c r="X66" s="18">
        <f t="shared" si="159"/>
        <v>1.5343197720849986</v>
      </c>
      <c r="Y66" s="18">
        <f t="shared" si="159"/>
        <v>1.5673902561362252</v>
      </c>
      <c r="Z66" s="18">
        <f t="shared" si="159"/>
        <v>1.6916422700441807</v>
      </c>
      <c r="AA66" s="18">
        <f t="shared" si="159"/>
        <v>2.1951496160718063</v>
      </c>
      <c r="AB66" s="18">
        <f t="shared" si="159"/>
        <v>2.5996332431861968</v>
      </c>
      <c r="AD66" s="68">
        <f t="shared" si="113"/>
        <v>88.33368654424018</v>
      </c>
      <c r="AE66" s="69">
        <f t="shared" si="114"/>
        <v>78.511178743903017</v>
      </c>
      <c r="AF66" s="69">
        <f t="shared" si="115"/>
        <v>166.84486528814318</v>
      </c>
      <c r="AH66" t="str">
        <f t="shared" si="142"/>
        <v>72 Customer service occupations</v>
      </c>
      <c r="AI66" s="18">
        <f t="shared" si="160"/>
        <v>1.3587707295489044</v>
      </c>
      <c r="AJ66" s="18">
        <f t="shared" si="160"/>
        <v>1.5236005916056241</v>
      </c>
      <c r="AK66" s="18">
        <f t="shared" si="160"/>
        <v>1.7250765734300348</v>
      </c>
      <c r="AL66" s="18">
        <f t="shared" si="160"/>
        <v>2.4437143609269687</v>
      </c>
      <c r="AM66" s="18">
        <f t="shared" si="160"/>
        <v>3.124194868242693</v>
      </c>
      <c r="AO66" s="68">
        <f t="shared" si="117"/>
        <v>97.424063501376082</v>
      </c>
      <c r="AP66" s="69">
        <f t="shared" si="118"/>
        <v>82.840211969777229</v>
      </c>
      <c r="AQ66" s="69">
        <f t="shared" si="119"/>
        <v>180.26427547115333</v>
      </c>
      <c r="AS66" t="str">
        <f t="shared" si="143"/>
        <v>72 Customer service occupations</v>
      </c>
      <c r="AT66" s="18">
        <f t="shared" si="161"/>
        <v>2.9067286041781659</v>
      </c>
      <c r="AU66" s="18">
        <f t="shared" si="161"/>
        <v>2.9905929634200943</v>
      </c>
      <c r="AV66" s="18">
        <f t="shared" si="161"/>
        <v>2.9604974682400194</v>
      </c>
      <c r="AW66" s="18">
        <f t="shared" si="161"/>
        <v>3.8368758063820008</v>
      </c>
      <c r="AX66" s="18">
        <f t="shared" si="161"/>
        <v>4.0140549776886196</v>
      </c>
      <c r="AZ66" s="68">
        <f t="shared" si="121"/>
        <v>61.433894541241195</v>
      </c>
      <c r="BA66" s="69">
        <f t="shared" si="122"/>
        <v>64.259886639010503</v>
      </c>
      <c r="BB66" s="69">
        <f t="shared" si="123"/>
        <v>125.69378118025169</v>
      </c>
      <c r="BD66" t="str">
        <f t="shared" si="144"/>
        <v>72 Customer service occupations</v>
      </c>
      <c r="BE66" s="18">
        <f t="shared" si="162"/>
        <v>2.2282400472249213</v>
      </c>
      <c r="BF66" s="18">
        <f t="shared" si="162"/>
        <v>2.2854386950426164</v>
      </c>
      <c r="BG66" s="18">
        <f t="shared" si="162"/>
        <v>2.3958061969956286</v>
      </c>
      <c r="BH66" s="18">
        <f t="shared" si="162"/>
        <v>3.0126055480512242</v>
      </c>
      <c r="BI66" s="18">
        <f t="shared" si="162"/>
        <v>3.3820073275614884</v>
      </c>
      <c r="BK66" s="68">
        <f t="shared" si="125"/>
        <v>47.874055252462043</v>
      </c>
      <c r="BL66" s="69">
        <f t="shared" si="126"/>
        <v>55.587614188086235</v>
      </c>
      <c r="BM66" s="69">
        <f t="shared" si="127"/>
        <v>103.46166944054829</v>
      </c>
      <c r="BO66" t="str">
        <f t="shared" si="145"/>
        <v>72 Customer service occupations</v>
      </c>
      <c r="BP66" s="18">
        <f t="shared" si="163"/>
        <v>2.2911391845285878</v>
      </c>
      <c r="BQ66" s="18">
        <f t="shared" si="163"/>
        <v>2.4936001839447148</v>
      </c>
      <c r="BR66" s="18">
        <f t="shared" si="163"/>
        <v>2.5715518159591109</v>
      </c>
      <c r="BS66" s="18">
        <f t="shared" si="163"/>
        <v>3.2068237649907108</v>
      </c>
      <c r="BT66" s="18">
        <f t="shared" si="163"/>
        <v>3.5474749478075225</v>
      </c>
      <c r="BV66" s="68">
        <f t="shared" si="129"/>
        <v>28.583750698661763</v>
      </c>
      <c r="BW66" s="69">
        <f t="shared" si="130"/>
        <v>61.409072978032398</v>
      </c>
      <c r="BX66" s="69">
        <f t="shared" si="131"/>
        <v>89.992823676694158</v>
      </c>
      <c r="BZ66" t="str">
        <f t="shared" si="146"/>
        <v>72 Customer service occupations</v>
      </c>
      <c r="CA66" s="18">
        <f t="shared" si="164"/>
        <v>1.8261985006914407</v>
      </c>
      <c r="CB66" s="18">
        <f t="shared" si="164"/>
        <v>1.856318973200874</v>
      </c>
      <c r="CC66" s="18">
        <f t="shared" si="164"/>
        <v>2.0225721107755423</v>
      </c>
      <c r="CD66" s="18">
        <f t="shared" si="164"/>
        <v>2.5168762672278837</v>
      </c>
      <c r="CE66" s="18">
        <f t="shared" si="164"/>
        <v>3.4200892109831136</v>
      </c>
      <c r="CG66" s="68">
        <f t="shared" si="133"/>
        <v>-7.7326512643046019</v>
      </c>
      <c r="CH66" s="69">
        <f t="shared" si="134"/>
        <v>34.516530874805682</v>
      </c>
      <c r="CI66" s="69">
        <f t="shared" si="135"/>
        <v>26.783879610501081</v>
      </c>
      <c r="CK66" t="str">
        <f t="shared" si="147"/>
        <v>72 Customer service occupations</v>
      </c>
      <c r="CL66" s="18">
        <f t="shared" si="165"/>
        <v>1.2610618943868419</v>
      </c>
      <c r="CM66" s="18">
        <f t="shared" si="165"/>
        <v>1.5399740716242083</v>
      </c>
      <c r="CN66" s="18">
        <f t="shared" si="165"/>
        <v>1.8567739372410039</v>
      </c>
      <c r="CO66" s="18">
        <f t="shared" si="165"/>
        <v>2.9905661671715054</v>
      </c>
      <c r="CP66" s="18">
        <f t="shared" si="165"/>
        <v>4.5583851701971589</v>
      </c>
      <c r="CR66" s="68">
        <f t="shared" si="137"/>
        <v>-0.88108023623360932</v>
      </c>
      <c r="CS66" s="69">
        <f t="shared" si="138"/>
        <v>34.900600805488558</v>
      </c>
      <c r="CT66" s="69">
        <f t="shared" si="139"/>
        <v>34.019520569254944</v>
      </c>
    </row>
    <row r="67" spans="1:98" x14ac:dyDescent="0.2">
      <c r="A67" t="str">
        <f t="shared" si="103"/>
        <v>81 Process, plant and machine operatives</v>
      </c>
      <c r="B67" s="18">
        <f t="shared" si="157"/>
        <v>0.43013953982529501</v>
      </c>
      <c r="C67" s="18">
        <f t="shared" si="157"/>
        <v>0.4130333218150673</v>
      </c>
      <c r="D67" s="18">
        <f t="shared" si="157"/>
        <v>0.37162300745696619</v>
      </c>
      <c r="E67" s="18">
        <f t="shared" si="157"/>
        <v>0.48247412663667266</v>
      </c>
      <c r="F67" s="18">
        <f t="shared" si="157"/>
        <v>0.72972328636356776</v>
      </c>
      <c r="H67" s="68">
        <f t="shared" si="105"/>
        <v>272.07663002688525</v>
      </c>
      <c r="I67" s="69">
        <f t="shared" si="106"/>
        <v>119.65964761408871</v>
      </c>
      <c r="J67" s="69">
        <f t="shared" si="107"/>
        <v>391.73627764097398</v>
      </c>
      <c r="L67" t="str">
        <f t="shared" si="140"/>
        <v>81 Process, plant and machine operatives</v>
      </c>
      <c r="M67" s="18">
        <f t="shared" si="158"/>
        <v>0.42707345504173738</v>
      </c>
      <c r="N67" s="18">
        <f t="shared" si="158"/>
        <v>0.41262443502807133</v>
      </c>
      <c r="O67" s="18">
        <f t="shared" si="158"/>
        <v>0.34283189316059531</v>
      </c>
      <c r="P67" s="18">
        <f t="shared" si="158"/>
        <v>0.48350123634880604</v>
      </c>
      <c r="Q67" s="18">
        <f t="shared" si="158"/>
        <v>0.61897484174588502</v>
      </c>
      <c r="S67" s="68">
        <f t="shared" si="109"/>
        <v>238.21638385938707</v>
      </c>
      <c r="T67" s="69">
        <f t="shared" si="110"/>
        <v>101.36423282749156</v>
      </c>
      <c r="U67" s="69">
        <f t="shared" si="111"/>
        <v>339.58061668687861</v>
      </c>
      <c r="W67" t="str">
        <f t="shared" si="141"/>
        <v>81 Process, plant and machine operatives</v>
      </c>
      <c r="X67" s="18">
        <f t="shared" si="159"/>
        <v>0.63849508830715118</v>
      </c>
      <c r="Y67" s="18">
        <f t="shared" si="159"/>
        <v>0.6174029921084272</v>
      </c>
      <c r="Z67" s="18">
        <f t="shared" si="159"/>
        <v>0.52574691873232937</v>
      </c>
      <c r="AA67" s="18">
        <f t="shared" si="159"/>
        <v>0.81982523941276675</v>
      </c>
      <c r="AB67" s="18">
        <f t="shared" si="159"/>
        <v>1.231740365872604</v>
      </c>
      <c r="AD67" s="68">
        <f t="shared" si="113"/>
        <v>187.12227884510696</v>
      </c>
      <c r="AE67" s="69">
        <f t="shared" si="114"/>
        <v>108.31694020225999</v>
      </c>
      <c r="AF67" s="69">
        <f t="shared" si="115"/>
        <v>295.43921904736692</v>
      </c>
      <c r="AH67" t="str">
        <f t="shared" si="142"/>
        <v>81 Process, plant and machine operatives</v>
      </c>
      <c r="AI67" s="18">
        <f t="shared" si="160"/>
        <v>0.95023378164943906</v>
      </c>
      <c r="AJ67" s="18">
        <f t="shared" si="160"/>
        <v>0.99369409693093047</v>
      </c>
      <c r="AK67" s="18">
        <f t="shared" si="160"/>
        <v>0.84331180093583036</v>
      </c>
      <c r="AL67" s="18">
        <f t="shared" si="160"/>
        <v>1.2969171339725138</v>
      </c>
      <c r="AM67" s="18">
        <f t="shared" si="160"/>
        <v>1.6226512918460254</v>
      </c>
      <c r="AO67" s="68">
        <f t="shared" si="117"/>
        <v>109.75260902119621</v>
      </c>
      <c r="AP67" s="69">
        <f t="shared" si="118"/>
        <v>77.389315228571263</v>
      </c>
      <c r="AQ67" s="69">
        <f t="shared" si="119"/>
        <v>187.14192424976747</v>
      </c>
      <c r="AS67" t="str">
        <f t="shared" si="143"/>
        <v>81 Process, plant and machine operatives</v>
      </c>
      <c r="AT67" s="18">
        <f t="shared" si="161"/>
        <v>2.4609314529683615</v>
      </c>
      <c r="AU67" s="18">
        <f t="shared" si="161"/>
        <v>2.2759689802103118</v>
      </c>
      <c r="AV67" s="18">
        <f t="shared" si="161"/>
        <v>1.8984196553889232</v>
      </c>
      <c r="AW67" s="18">
        <f t="shared" si="161"/>
        <v>2.7044769405422722</v>
      </c>
      <c r="AX67" s="18">
        <f t="shared" si="161"/>
        <v>3.2410632572201434</v>
      </c>
      <c r="AZ67" s="68">
        <f t="shared" si="121"/>
        <v>103.2691108273134</v>
      </c>
      <c r="BA67" s="69">
        <f t="shared" si="122"/>
        <v>77.082250715210847</v>
      </c>
      <c r="BB67" s="69">
        <f t="shared" si="123"/>
        <v>180.35136154252427</v>
      </c>
      <c r="BD67" t="str">
        <f t="shared" si="144"/>
        <v>81 Process, plant and machine operatives</v>
      </c>
      <c r="BE67" s="18">
        <f t="shared" si="162"/>
        <v>3.9950909722028207</v>
      </c>
      <c r="BF67" s="18">
        <f t="shared" si="162"/>
        <v>3.9530563670083785</v>
      </c>
      <c r="BG67" s="18">
        <f t="shared" si="162"/>
        <v>3.5275913297569552</v>
      </c>
      <c r="BH67" s="18">
        <f t="shared" si="162"/>
        <v>4.7854456736428181</v>
      </c>
      <c r="BI67" s="18">
        <f t="shared" si="162"/>
        <v>5.5567588233855583</v>
      </c>
      <c r="BK67" s="68">
        <f t="shared" si="125"/>
        <v>65.010812971543757</v>
      </c>
      <c r="BL67" s="69">
        <f t="shared" si="126"/>
        <v>54.002421604573492</v>
      </c>
      <c r="BM67" s="69">
        <f t="shared" si="127"/>
        <v>119.01323457611726</v>
      </c>
      <c r="BO67" t="str">
        <f t="shared" si="145"/>
        <v>81 Process, plant and machine operatives</v>
      </c>
      <c r="BP67" s="18">
        <f t="shared" si="163"/>
        <v>4.9741907374897831</v>
      </c>
      <c r="BQ67" s="18">
        <f t="shared" si="163"/>
        <v>4.9257448218268545</v>
      </c>
      <c r="BR67" s="18">
        <f t="shared" si="163"/>
        <v>4.5562036196575812</v>
      </c>
      <c r="BS67" s="18">
        <f t="shared" si="163"/>
        <v>6.0322984269437292</v>
      </c>
      <c r="BT67" s="18">
        <f t="shared" si="163"/>
        <v>6.8259468878630116</v>
      </c>
      <c r="BV67" s="68">
        <f t="shared" si="129"/>
        <v>39.643849453368382</v>
      </c>
      <c r="BW67" s="69">
        <f t="shared" si="130"/>
        <v>56.8094786853367</v>
      </c>
      <c r="BX67" s="69">
        <f t="shared" si="131"/>
        <v>96.453328138705075</v>
      </c>
      <c r="BZ67" t="str">
        <f t="shared" si="146"/>
        <v>81 Process, plant and machine operatives</v>
      </c>
      <c r="CA67" s="18">
        <f t="shared" si="164"/>
        <v>6.6057969314100369</v>
      </c>
      <c r="CB67" s="18">
        <f t="shared" si="164"/>
        <v>6.4165680194946244</v>
      </c>
      <c r="CC67" s="18">
        <f t="shared" si="164"/>
        <v>6.0016164768954061</v>
      </c>
      <c r="CD67" s="18">
        <f t="shared" si="164"/>
        <v>7.494678128207644</v>
      </c>
      <c r="CE67" s="18">
        <f t="shared" si="164"/>
        <v>6.1688688082421255</v>
      </c>
      <c r="CG67" s="68">
        <f t="shared" si="133"/>
        <v>-43.914329441340186</v>
      </c>
      <c r="CH67" s="69">
        <f t="shared" si="134"/>
        <v>33.640253456685407</v>
      </c>
      <c r="CI67" s="69">
        <f t="shared" si="135"/>
        <v>-10.274075984654782</v>
      </c>
      <c r="CK67" t="str">
        <f t="shared" si="147"/>
        <v>81 Process, plant and machine operatives</v>
      </c>
      <c r="CL67" s="18">
        <f t="shared" si="165"/>
        <v>9.0408428622638262</v>
      </c>
      <c r="CM67" s="18">
        <f t="shared" si="165"/>
        <v>7.6437977887216988</v>
      </c>
      <c r="CN67" s="18">
        <f t="shared" si="165"/>
        <v>6.6969640032586639</v>
      </c>
      <c r="CO67" s="18">
        <f t="shared" si="165"/>
        <v>4.7147778612733031</v>
      </c>
      <c r="CP67" s="18">
        <f t="shared" si="165"/>
        <v>3.2272564913803778</v>
      </c>
      <c r="CR67" s="68">
        <f t="shared" si="137"/>
        <v>-80.543707297603149</v>
      </c>
      <c r="CS67" s="69">
        <f t="shared" si="138"/>
        <v>11.028537680618241</v>
      </c>
      <c r="CT67" s="69">
        <f t="shared" si="139"/>
        <v>-69.515169616984892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0.66708853885759833</v>
      </c>
      <c r="C68" s="18">
        <f t="shared" si="157"/>
        <v>0.78115772688907625</v>
      </c>
      <c r="D68" s="18">
        <f t="shared" si="157"/>
        <v>0.60799424979070416</v>
      </c>
      <c r="E68" s="18">
        <f t="shared" si="157"/>
        <v>0.83173831961907041</v>
      </c>
      <c r="F68" s="18">
        <f t="shared" si="157"/>
        <v>1.0587667208450768</v>
      </c>
      <c r="H68" s="68">
        <f t="shared" si="105"/>
        <v>229.97238177178235</v>
      </c>
      <c r="I68" s="69">
        <f t="shared" si="106"/>
        <v>129.30241109219324</v>
      </c>
      <c r="J68" s="69">
        <f t="shared" si="107"/>
        <v>359.27479286397556</v>
      </c>
      <c r="L68" t="str">
        <f t="shared" si="140"/>
        <v>82 Transport and mobile machine drivers and operatives</v>
      </c>
      <c r="M68" s="18">
        <f t="shared" si="158"/>
        <v>0.61837333792328386</v>
      </c>
      <c r="N68" s="18">
        <f t="shared" si="158"/>
        <v>0.63187953463430091</v>
      </c>
      <c r="O68" s="18">
        <f t="shared" si="158"/>
        <v>0.50277312109498462</v>
      </c>
      <c r="P68" s="18">
        <f t="shared" si="158"/>
        <v>0.64121050269773172</v>
      </c>
      <c r="Q68" s="18">
        <f t="shared" si="158"/>
        <v>0.78487308350924001</v>
      </c>
      <c r="S68" s="68">
        <f t="shared" si="109"/>
        <v>192.43560293768775</v>
      </c>
      <c r="T68" s="69">
        <f t="shared" si="110"/>
        <v>115.09121159026469</v>
      </c>
      <c r="U68" s="69">
        <f t="shared" si="111"/>
        <v>307.52681452795247</v>
      </c>
      <c r="W68" t="str">
        <f t="shared" si="141"/>
        <v>82 Transport and mobile machine drivers and operatives</v>
      </c>
      <c r="X68" s="18">
        <f t="shared" si="159"/>
        <v>0.93835945516268682</v>
      </c>
      <c r="Y68" s="18">
        <f t="shared" si="159"/>
        <v>1.0792055130804263</v>
      </c>
      <c r="Z68" s="18">
        <f t="shared" si="159"/>
        <v>0.95739846031307629</v>
      </c>
      <c r="AA68" s="18">
        <f t="shared" si="159"/>
        <v>1.2049140018029345</v>
      </c>
      <c r="AB68" s="18">
        <f t="shared" si="159"/>
        <v>1.5304444872235468</v>
      </c>
      <c r="AD68" s="68">
        <f t="shared" si="113"/>
        <v>95.906709823937717</v>
      </c>
      <c r="AE68" s="69">
        <f t="shared" si="114"/>
        <v>98.538387199303315</v>
      </c>
      <c r="AF68" s="69">
        <f t="shared" si="115"/>
        <v>194.44509702324103</v>
      </c>
      <c r="AH68" t="str">
        <f t="shared" si="142"/>
        <v>82 Transport and mobile machine drivers and operatives</v>
      </c>
      <c r="AI68" s="18">
        <f t="shared" si="160"/>
        <v>1.5766949919792488</v>
      </c>
      <c r="AJ68" s="18">
        <f t="shared" si="160"/>
        <v>1.8743368050735902</v>
      </c>
      <c r="AK68" s="18">
        <f t="shared" si="160"/>
        <v>1.5618153654291693</v>
      </c>
      <c r="AL68" s="18">
        <f t="shared" si="160"/>
        <v>2.0709359148937883</v>
      </c>
      <c r="AM68" s="18">
        <f t="shared" si="160"/>
        <v>2.4249544640837803</v>
      </c>
      <c r="AO68" s="68">
        <f t="shared" si="117"/>
        <v>69.256067401484685</v>
      </c>
      <c r="AP68" s="69">
        <f t="shared" si="118"/>
        <v>88.101754295137582</v>
      </c>
      <c r="AQ68" s="69">
        <f t="shared" si="119"/>
        <v>157.35782169662227</v>
      </c>
      <c r="AS68" t="str">
        <f t="shared" si="143"/>
        <v>82 Transport and mobile machine drivers and operatives</v>
      </c>
      <c r="AT68" s="18">
        <f t="shared" si="161"/>
        <v>2.6924032547733865</v>
      </c>
      <c r="AU68" s="18">
        <f t="shared" si="161"/>
        <v>2.8553392529062194</v>
      </c>
      <c r="AV68" s="18">
        <f t="shared" si="161"/>
        <v>2.4645374079139559</v>
      </c>
      <c r="AW68" s="18">
        <f t="shared" si="161"/>
        <v>2.9714392694977936</v>
      </c>
      <c r="AX68" s="18">
        <f t="shared" si="161"/>
        <v>3.2702344426797634</v>
      </c>
      <c r="AZ68" s="68">
        <f t="shared" si="121"/>
        <v>57.986353616855858</v>
      </c>
      <c r="BA68" s="69">
        <f t="shared" si="122"/>
        <v>85.970075816390661</v>
      </c>
      <c r="BB68" s="69">
        <f t="shared" si="123"/>
        <v>143.95642943324651</v>
      </c>
      <c r="BD68" t="str">
        <f t="shared" si="144"/>
        <v>82 Transport and mobile machine drivers and operatives</v>
      </c>
      <c r="BE68" s="18">
        <f t="shared" si="162"/>
        <v>3.7173599890107258</v>
      </c>
      <c r="BF68" s="18">
        <f t="shared" si="162"/>
        <v>4.0026027192257443</v>
      </c>
      <c r="BG68" s="18">
        <f t="shared" si="162"/>
        <v>3.8300172601256413</v>
      </c>
      <c r="BH68" s="18">
        <f t="shared" si="162"/>
        <v>4.5808121204094752</v>
      </c>
      <c r="BI68" s="18">
        <f t="shared" si="162"/>
        <v>5.4555365384824102</v>
      </c>
      <c r="BK68" s="68">
        <f t="shared" si="125"/>
        <v>49.212724526125825</v>
      </c>
      <c r="BL68" s="69">
        <f t="shared" si="126"/>
        <v>66.386129188994886</v>
      </c>
      <c r="BM68" s="69">
        <f t="shared" si="127"/>
        <v>115.59885371512071</v>
      </c>
      <c r="BO68" t="str">
        <f t="shared" si="145"/>
        <v>82 Transport and mobile machine drivers and operatives</v>
      </c>
      <c r="BP68" s="18">
        <f t="shared" si="163"/>
        <v>5.9555276300787021</v>
      </c>
      <c r="BQ68" s="18">
        <f t="shared" si="163"/>
        <v>6.5507370165406451</v>
      </c>
      <c r="BR68" s="18">
        <f t="shared" si="163"/>
        <v>6.2968134350227452</v>
      </c>
      <c r="BS68" s="18">
        <f t="shared" si="163"/>
        <v>7.567326879635754</v>
      </c>
      <c r="BT68" s="18">
        <f t="shared" si="163"/>
        <v>9.1599593151550422</v>
      </c>
      <c r="BV68" s="68">
        <f t="shared" si="129"/>
        <v>35.592213608994953</v>
      </c>
      <c r="BW68" s="69">
        <f t="shared" si="130"/>
        <v>72.534551547982943</v>
      </c>
      <c r="BX68" s="69">
        <f t="shared" si="131"/>
        <v>108.1267651569779</v>
      </c>
      <c r="BZ68" t="str">
        <f t="shared" si="146"/>
        <v>82 Transport and mobile machine drivers and operatives</v>
      </c>
      <c r="CA68" s="18">
        <f t="shared" si="164"/>
        <v>8.4563577869591935</v>
      </c>
      <c r="CB68" s="18">
        <f t="shared" si="164"/>
        <v>8.4748151578556126</v>
      </c>
      <c r="CC68" s="18">
        <f t="shared" si="164"/>
        <v>8.3770298291993939</v>
      </c>
      <c r="CD68" s="18">
        <f t="shared" si="164"/>
        <v>9.0275124138373375</v>
      </c>
      <c r="CE68" s="18">
        <f t="shared" si="164"/>
        <v>10.898620729544062</v>
      </c>
      <c r="CG68" s="68">
        <f t="shared" si="133"/>
        <v>-29.01017607042532</v>
      </c>
      <c r="CH68" s="69">
        <f t="shared" si="134"/>
        <v>40.436532055369874</v>
      </c>
      <c r="CI68" s="69">
        <f t="shared" si="135"/>
        <v>11.426355984944552</v>
      </c>
      <c r="CK68" t="str">
        <f t="shared" si="147"/>
        <v>82 Transport and mobile machine drivers and operatives</v>
      </c>
      <c r="CL68" s="18">
        <f t="shared" si="165"/>
        <v>9.8462333439257517</v>
      </c>
      <c r="CM68" s="18">
        <f t="shared" si="165"/>
        <v>12.1203964378608</v>
      </c>
      <c r="CN68" s="18">
        <f t="shared" si="165"/>
        <v>11.180731780685262</v>
      </c>
      <c r="CO68" s="18">
        <f t="shared" si="165"/>
        <v>11.39459301310626</v>
      </c>
      <c r="CP68" s="18">
        <f t="shared" si="165"/>
        <v>8.0537079318888605</v>
      </c>
      <c r="CR68" s="68">
        <f t="shared" si="137"/>
        <v>-70.917601604637028</v>
      </c>
      <c r="CS68" s="69">
        <f t="shared" si="138"/>
        <v>23.308481785043075</v>
      </c>
      <c r="CT68" s="69">
        <f t="shared" si="139"/>
        <v>-47.609119819593957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6.6210294667216384E-3</v>
      </c>
      <c r="C69" s="18">
        <f t="shared" si="157"/>
        <v>4.7926501263141786E-3</v>
      </c>
      <c r="D69" s="18">
        <f t="shared" si="157"/>
        <v>3.8317692208872448E-3</v>
      </c>
      <c r="E69" s="18">
        <f t="shared" si="157"/>
        <v>3.6177912059240174E-3</v>
      </c>
      <c r="F69" s="18">
        <f t="shared" si="157"/>
        <v>4.0911338326718441E-3</v>
      </c>
      <c r="H69" s="68">
        <f t="shared" si="105"/>
        <v>102.31175779802746</v>
      </c>
      <c r="I69" s="69">
        <f t="shared" si="106"/>
        <v>82.007710583075848</v>
      </c>
      <c r="J69" s="69">
        <f t="shared" si="107"/>
        <v>184.31946838110332</v>
      </c>
      <c r="L69" t="str">
        <f t="shared" si="140"/>
        <v>91 Elementary trades and related occupations</v>
      </c>
      <c r="M69" s="18">
        <f t="shared" si="158"/>
        <v>0.2520316593330531</v>
      </c>
      <c r="N69" s="18">
        <f t="shared" si="158"/>
        <v>0.22112821590903656</v>
      </c>
      <c r="O69" s="18">
        <f t="shared" si="158"/>
        <v>0.15356576413124901</v>
      </c>
      <c r="P69" s="18">
        <f t="shared" si="158"/>
        <v>0.16749265183534157</v>
      </c>
      <c r="Q69" s="18">
        <f t="shared" si="158"/>
        <v>0.21821537041383879</v>
      </c>
      <c r="S69" s="68">
        <f t="shared" si="109"/>
        <v>166.19126118213109</v>
      </c>
      <c r="T69" s="69">
        <f t="shared" si="110"/>
        <v>92.562939126135717</v>
      </c>
      <c r="U69" s="69">
        <f t="shared" si="111"/>
        <v>258.75420030826677</v>
      </c>
      <c r="W69" t="str">
        <f t="shared" si="141"/>
        <v>91 Elementary trades and related occupations</v>
      </c>
      <c r="X69" s="18">
        <f t="shared" si="159"/>
        <v>0.40772179849634321</v>
      </c>
      <c r="Y69" s="18">
        <f t="shared" si="159"/>
        <v>0.33460086294793351</v>
      </c>
      <c r="Z69" s="18">
        <f t="shared" si="159"/>
        <v>0.2740343353969722</v>
      </c>
      <c r="AA69" s="18">
        <f t="shared" si="159"/>
        <v>0.26630720596191459</v>
      </c>
      <c r="AB69" s="18">
        <f t="shared" si="159"/>
        <v>0.28104165020552235</v>
      </c>
      <c r="AD69" s="68">
        <f t="shared" si="113"/>
        <v>25.686941905923284</v>
      </c>
      <c r="AE69" s="69">
        <f t="shared" si="114"/>
        <v>69.759107535638393</v>
      </c>
      <c r="AF69" s="69">
        <f t="shared" si="115"/>
        <v>95.446049441561669</v>
      </c>
      <c r="AH69" t="str">
        <f t="shared" si="142"/>
        <v>91 Elementary trades and related occupations</v>
      </c>
      <c r="AI69" s="18">
        <f t="shared" si="160"/>
        <v>0.93271408829522606</v>
      </c>
      <c r="AJ69" s="18">
        <f t="shared" si="160"/>
        <v>0.86461744630965498</v>
      </c>
      <c r="AK69" s="18">
        <f t="shared" si="160"/>
        <v>0.68294403260395786</v>
      </c>
      <c r="AL69" s="18">
        <f t="shared" si="160"/>
        <v>0.74570281840792207</v>
      </c>
      <c r="AM69" s="18">
        <f t="shared" si="160"/>
        <v>0.8777638547947596</v>
      </c>
      <c r="AO69" s="68">
        <f t="shared" si="117"/>
        <v>40.107998139002753</v>
      </c>
      <c r="AP69" s="69">
        <f t="shared" si="118"/>
        <v>72.190862122983745</v>
      </c>
      <c r="AQ69" s="69">
        <f t="shared" si="119"/>
        <v>112.2988602619865</v>
      </c>
      <c r="AS69" t="str">
        <f t="shared" si="143"/>
        <v>91 Elementary trades and related occupations</v>
      </c>
      <c r="AT69" s="18">
        <f t="shared" si="161"/>
        <v>1.0420701828383951</v>
      </c>
      <c r="AU69" s="18">
        <f t="shared" si="161"/>
        <v>0.90568807048680389</v>
      </c>
      <c r="AV69" s="18">
        <f t="shared" si="161"/>
        <v>0.80544565420606096</v>
      </c>
      <c r="AW69" s="18">
        <f t="shared" si="161"/>
        <v>0.81236213681635305</v>
      </c>
      <c r="AX69" s="18">
        <f t="shared" si="161"/>
        <v>0.83663481139766782</v>
      </c>
      <c r="AZ69" s="68">
        <f t="shared" si="121"/>
        <v>23.673254690306589</v>
      </c>
      <c r="BA69" s="69">
        <f t="shared" si="122"/>
        <v>62.265929329370429</v>
      </c>
      <c r="BB69" s="69">
        <f t="shared" si="123"/>
        <v>85.939184019677015</v>
      </c>
      <c r="BD69" t="str">
        <f t="shared" si="144"/>
        <v>91 Elementary trades and related occupations</v>
      </c>
      <c r="BE69" s="18">
        <f t="shared" si="162"/>
        <v>1.3048681181668931</v>
      </c>
      <c r="BF69" s="18">
        <f t="shared" si="162"/>
        <v>1.1544649473776303</v>
      </c>
      <c r="BG69" s="18">
        <f t="shared" si="162"/>
        <v>1.0356552496106786</v>
      </c>
      <c r="BH69" s="18">
        <f t="shared" si="162"/>
        <v>1.0236756154502522</v>
      </c>
      <c r="BI69" s="18">
        <f t="shared" si="162"/>
        <v>1.225005911661649</v>
      </c>
      <c r="BK69" s="68">
        <f t="shared" si="125"/>
        <v>23.905931315313861</v>
      </c>
      <c r="BL69" s="69">
        <f t="shared" si="126"/>
        <v>38.422244306152848</v>
      </c>
      <c r="BM69" s="69">
        <f t="shared" si="127"/>
        <v>62.328175621466706</v>
      </c>
      <c r="BO69" t="str">
        <f t="shared" si="145"/>
        <v>91 Elementary trades and related occupations</v>
      </c>
      <c r="BP69" s="18">
        <f t="shared" si="163"/>
        <v>2.2372212696750937</v>
      </c>
      <c r="BQ69" s="18">
        <f t="shared" si="163"/>
        <v>2.0105938810748483</v>
      </c>
      <c r="BR69" s="18">
        <f t="shared" si="163"/>
        <v>1.94220410484362</v>
      </c>
      <c r="BS69" s="18">
        <f t="shared" si="163"/>
        <v>1.8071987882666118</v>
      </c>
      <c r="BT69" s="18">
        <f t="shared" si="163"/>
        <v>2.0858281163489734</v>
      </c>
      <c r="BV69" s="68">
        <f t="shared" si="129"/>
        <v>0.10267470463554083</v>
      </c>
      <c r="BW69" s="69">
        <f t="shared" si="130"/>
        <v>38.596160363403818</v>
      </c>
      <c r="BX69" s="69">
        <f t="shared" si="131"/>
        <v>38.698835068039358</v>
      </c>
      <c r="BZ69" t="str">
        <f t="shared" si="146"/>
        <v>91 Elementary trades and related occupations</v>
      </c>
      <c r="CA69" s="18">
        <f t="shared" si="164"/>
        <v>4.5717877611578253</v>
      </c>
      <c r="CB69" s="18">
        <f t="shared" si="164"/>
        <v>4.3337940808685911</v>
      </c>
      <c r="CC69" s="18">
        <f t="shared" si="164"/>
        <v>4.0911008238772588</v>
      </c>
      <c r="CD69" s="18">
        <f t="shared" si="164"/>
        <v>3.7420619065808181</v>
      </c>
      <c r="CE69" s="18">
        <f t="shared" si="164"/>
        <v>4.5990134595591643</v>
      </c>
      <c r="CG69" s="68">
        <f t="shared" si="133"/>
        <v>-38.660657085779974</v>
      </c>
      <c r="CH69" s="69">
        <f t="shared" si="134"/>
        <v>30.194471937684465</v>
      </c>
      <c r="CI69" s="69">
        <f t="shared" si="135"/>
        <v>-8.4661851480955068</v>
      </c>
      <c r="CK69" t="str">
        <f t="shared" si="147"/>
        <v>91 Elementary trades and related occupations</v>
      </c>
      <c r="CL69" s="18">
        <f t="shared" si="165"/>
        <v>6.2834802173302871</v>
      </c>
      <c r="CM69" s="18">
        <f t="shared" si="165"/>
        <v>5.8253006392399014</v>
      </c>
      <c r="CN69" s="18">
        <f t="shared" si="165"/>
        <v>5.6235680269138832</v>
      </c>
      <c r="CO69" s="18">
        <f t="shared" si="165"/>
        <v>5.2333998926867995</v>
      </c>
      <c r="CP69" s="18">
        <f t="shared" si="165"/>
        <v>5.2605593037645342</v>
      </c>
      <c r="CR69" s="68">
        <f t="shared" si="137"/>
        <v>-62.231951894746587</v>
      </c>
      <c r="CS69" s="69">
        <f t="shared" si="138"/>
        <v>18.223326022023585</v>
      </c>
      <c r="CT69" s="69">
        <f t="shared" si="139"/>
        <v>-44.008625872723002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0.46842290181651836</v>
      </c>
      <c r="C70" s="18">
        <f t="shared" si="157"/>
        <v>0.50684411447379407</v>
      </c>
      <c r="D70" s="18">
        <f t="shared" si="157"/>
        <v>0.44115151953854859</v>
      </c>
      <c r="E70" s="18">
        <f t="shared" si="157"/>
        <v>0.52870805486307415</v>
      </c>
      <c r="F70" s="18">
        <f t="shared" si="157"/>
        <v>0.61250932332571262</v>
      </c>
      <c r="H70" s="68">
        <f t="shared" si="105"/>
        <v>163.08840351983301</v>
      </c>
      <c r="I70" s="69">
        <f t="shared" si="106"/>
        <v>94.93729004445845</v>
      </c>
      <c r="J70" s="69">
        <f t="shared" si="107"/>
        <v>258.02569356429143</v>
      </c>
      <c r="L70" t="str">
        <f t="shared" ref="L70" si="166">A70</f>
        <v>92 Elementary administration and service occupations</v>
      </c>
      <c r="M70" s="18">
        <f t="shared" si="158"/>
        <v>1.7134828596934839</v>
      </c>
      <c r="N70" s="18">
        <f t="shared" si="158"/>
        <v>1.8214616073499206</v>
      </c>
      <c r="O70" s="18">
        <f t="shared" si="158"/>
        <v>1.7125590157981998</v>
      </c>
      <c r="P70" s="18">
        <f t="shared" si="158"/>
        <v>2.0666003658368242</v>
      </c>
      <c r="Q70" s="18">
        <f t="shared" si="158"/>
        <v>2.8208329202594515</v>
      </c>
      <c r="S70" s="68">
        <f t="shared" si="109"/>
        <v>208.55648478744163</v>
      </c>
      <c r="T70" s="69">
        <f t="shared" si="110"/>
        <v>106.58449421868306</v>
      </c>
      <c r="U70" s="69">
        <f t="shared" si="111"/>
        <v>315.14097900612467</v>
      </c>
      <c r="W70" t="str">
        <f t="shared" ref="W70" si="167">A70</f>
        <v>92 Elementary administration and service occupations</v>
      </c>
      <c r="X70" s="18">
        <f t="shared" si="159"/>
        <v>3.0355760148618338</v>
      </c>
      <c r="Y70" s="18">
        <f t="shared" si="159"/>
        <v>3.1916432813566558</v>
      </c>
      <c r="Z70" s="18">
        <f t="shared" si="159"/>
        <v>3.14389493010371</v>
      </c>
      <c r="AA70" s="18">
        <f t="shared" si="159"/>
        <v>3.661365500104302</v>
      </c>
      <c r="AB70" s="18">
        <f t="shared" si="159"/>
        <v>4.2837649720872575</v>
      </c>
      <c r="AD70" s="68">
        <f t="shared" si="113"/>
        <v>66.986770736867982</v>
      </c>
      <c r="AE70" s="69">
        <f t="shared" si="114"/>
        <v>88.875510702598689</v>
      </c>
      <c r="AF70" s="69">
        <f t="shared" si="115"/>
        <v>155.86228143946667</v>
      </c>
      <c r="AH70" t="str">
        <f t="shared" ref="AH70" si="168">L70</f>
        <v>92 Elementary administration and service occupations</v>
      </c>
      <c r="AI70" s="18">
        <f t="shared" si="160"/>
        <v>4.6909826787960966</v>
      </c>
      <c r="AJ70" s="18">
        <f t="shared" si="160"/>
        <v>5.3347796402092609</v>
      </c>
      <c r="AK70" s="18">
        <f t="shared" si="160"/>
        <v>5.2228872882109076</v>
      </c>
      <c r="AL70" s="18">
        <f t="shared" si="160"/>
        <v>6.4840672828609307</v>
      </c>
      <c r="AM70" s="18">
        <f t="shared" si="160"/>
        <v>8.2408361239152015</v>
      </c>
      <c r="AO70" s="68">
        <f t="shared" si="117"/>
        <v>72.001000673075566</v>
      </c>
      <c r="AP70" s="69">
        <f t="shared" si="118"/>
        <v>82.966610733871804</v>
      </c>
      <c r="AQ70" s="69">
        <f t="shared" si="119"/>
        <v>154.96761140694736</v>
      </c>
      <c r="AS70" t="str">
        <f t="shared" ref="AS70" si="169">W70</f>
        <v>92 Elementary administration and service occupations</v>
      </c>
      <c r="AT70" s="18">
        <f t="shared" si="161"/>
        <v>4.5609593314192596</v>
      </c>
      <c r="AU70" s="18">
        <f t="shared" si="161"/>
        <v>4.7471774602570802</v>
      </c>
      <c r="AV70" s="18">
        <f t="shared" si="161"/>
        <v>4.7991756739612823</v>
      </c>
      <c r="AW70" s="18">
        <f t="shared" si="161"/>
        <v>5.6109010556726204</v>
      </c>
      <c r="AX70" s="18">
        <f t="shared" si="161"/>
        <v>6.8261544375484817</v>
      </c>
      <c r="AZ70" s="68">
        <f t="shared" si="121"/>
        <v>69.350141487573296</v>
      </c>
      <c r="BA70" s="69">
        <f t="shared" si="122"/>
        <v>84.388200828966973</v>
      </c>
      <c r="BB70" s="69">
        <f t="shared" si="123"/>
        <v>153.73834231654027</v>
      </c>
      <c r="BD70" t="str">
        <f t="shared" ref="BD70" si="170">AH70</f>
        <v>92 Elementary administration and service occupations</v>
      </c>
      <c r="BE70" s="18">
        <f t="shared" si="162"/>
        <v>7.3505085450858942</v>
      </c>
      <c r="BF70" s="18">
        <f t="shared" si="162"/>
        <v>6.7969147815703863</v>
      </c>
      <c r="BG70" s="18">
        <f t="shared" si="162"/>
        <v>6.5624558409736595</v>
      </c>
      <c r="BH70" s="18">
        <f t="shared" si="162"/>
        <v>6.5215331673636339</v>
      </c>
      <c r="BI70" s="18">
        <f t="shared" si="162"/>
        <v>6.091607607626524</v>
      </c>
      <c r="BK70" s="68">
        <f t="shared" si="125"/>
        <v>-2.7623064295204944</v>
      </c>
      <c r="BL70" s="69">
        <f t="shared" si="126"/>
        <v>49.896249703535098</v>
      </c>
      <c r="BM70" s="69">
        <f t="shared" si="127"/>
        <v>47.133943274014598</v>
      </c>
      <c r="BO70" t="str">
        <f t="shared" ref="BO70" si="171">AS70</f>
        <v>92 Elementary administration and service occupations</v>
      </c>
      <c r="BP70" s="18">
        <f t="shared" si="163"/>
        <v>12.233680770797688</v>
      </c>
      <c r="BQ70" s="18">
        <f t="shared" si="163"/>
        <v>13.046350341063221</v>
      </c>
      <c r="BR70" s="18">
        <f t="shared" si="163"/>
        <v>12.331271046084558</v>
      </c>
      <c r="BS70" s="18">
        <f t="shared" si="163"/>
        <v>13.408542307993073</v>
      </c>
      <c r="BT70" s="18">
        <f t="shared" si="163"/>
        <v>14.39189356596842</v>
      </c>
      <c r="BV70" s="68">
        <f t="shared" si="129"/>
        <v>8.7857792234096586</v>
      </c>
      <c r="BW70" s="69">
        <f t="shared" si="130"/>
        <v>56.442029455000153</v>
      </c>
      <c r="BX70" s="69">
        <f t="shared" si="131"/>
        <v>65.227808678409815</v>
      </c>
      <c r="BZ70" t="str">
        <f t="shared" ref="BZ70" si="172">BD70</f>
        <v>92 Elementary administration and service occupations</v>
      </c>
      <c r="CA70" s="18">
        <f t="shared" si="164"/>
        <v>16.732649633487391</v>
      </c>
      <c r="CB70" s="18">
        <f t="shared" si="164"/>
        <v>18.29843719865568</v>
      </c>
      <c r="CC70" s="18">
        <f t="shared" si="164"/>
        <v>17.217591745568679</v>
      </c>
      <c r="CD70" s="18">
        <f t="shared" si="164"/>
        <v>18.543728914217859</v>
      </c>
      <c r="CE70" s="18">
        <f t="shared" si="164"/>
        <v>19.9182750578255</v>
      </c>
      <c r="CG70" s="68">
        <f t="shared" si="133"/>
        <v>-36.876082870235336</v>
      </c>
      <c r="CH70" s="69">
        <f t="shared" si="134"/>
        <v>34.744103715667102</v>
      </c>
      <c r="CI70" s="69">
        <f t="shared" si="135"/>
        <v>-2.1319791545682349</v>
      </c>
      <c r="CK70" t="str">
        <f t="shared" ref="CK70" si="173">BO70</f>
        <v>92 Elementary administration and service occupations</v>
      </c>
      <c r="CL70" s="18">
        <f t="shared" si="165"/>
        <v>22.746891857670118</v>
      </c>
      <c r="CM70" s="18">
        <f t="shared" si="165"/>
        <v>19.781302934538466</v>
      </c>
      <c r="CN70" s="18">
        <f t="shared" si="165"/>
        <v>19.430863668002797</v>
      </c>
      <c r="CO70" s="18">
        <f t="shared" si="165"/>
        <v>18.789449719215238</v>
      </c>
      <c r="CP70" s="18">
        <f t="shared" si="165"/>
        <v>16.302823720434777</v>
      </c>
      <c r="CR70" s="68">
        <f t="shared" si="137"/>
        <v>-66.125312245330306</v>
      </c>
      <c r="CS70" s="69">
        <f t="shared" si="138"/>
        <v>17.205695133938431</v>
      </c>
      <c r="CT70" s="69">
        <f t="shared" si="139"/>
        <v>-48.919617111391872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89.485848730546167</v>
      </c>
      <c r="I72" s="67">
        <f>IF(D35&gt;0,I35/D35*100,0)</f>
        <v>67.640776578186973</v>
      </c>
      <c r="J72" s="67">
        <f t="shared" ref="J72" si="175">IF(D35&gt;0,(J35/D35)*100,0)</f>
        <v>157.12662530873317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87.328071120614538</v>
      </c>
      <c r="T72" s="67">
        <f t="shared" ref="T72" si="177">IF(O35&gt;0,T35/O35*100,0)</f>
        <v>70.088691626835327</v>
      </c>
      <c r="U72" s="67">
        <f t="shared" ref="U72" si="178">IF(O35&gt;0,(U35/O35)*100,0)</f>
        <v>157.41676274744987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22.553143166075674</v>
      </c>
      <c r="AE72" s="67">
        <f t="shared" ref="AE72" si="180">IF(Z35&gt;0,AE35/Z35*100,0)</f>
        <v>61.468391943615664</v>
      </c>
      <c r="AF72" s="67">
        <f t="shared" ref="AF72" si="181">IF(Z35&gt;0,(AF35/Z35)*100,0)</f>
        <v>84.021535109691342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9.011006464252084</v>
      </c>
      <c r="AP72" s="67">
        <f t="shared" ref="AP72" si="183">IF(AK35&gt;0,AP35/AK35*100,0)</f>
        <v>54.919652265038344</v>
      </c>
      <c r="AQ72" s="67">
        <f t="shared" ref="AQ72" si="184">IF(AK35&gt;0,(AQ35/AK35)*100,0)</f>
        <v>63.930658729290435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19.062802760282647</v>
      </c>
      <c r="BA72" s="67">
        <f t="shared" ref="BA72" si="186">IF(AV35&gt;0,BA35/AV35*100,0)</f>
        <v>56.375586761454585</v>
      </c>
      <c r="BB72" s="67">
        <f t="shared" ref="BB72" si="187">IF(AV35&gt;0,(BB35/AV35)*100,0)</f>
        <v>75.438389521737221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4.7536399645134715</v>
      </c>
      <c r="BL72" s="67">
        <f t="shared" ref="BL72" si="189">IF(BG35&gt;0,BL35/BG35*100,0)</f>
        <v>46.651668564662124</v>
      </c>
      <c r="BM72" s="67">
        <f t="shared" ref="BM72" si="190">IF(BG35&gt;0,(BM35/BG35)*100,0)</f>
        <v>51.405308529175599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-6.7901021214151687</v>
      </c>
      <c r="BW72" s="67">
        <f t="shared" ref="BW72" si="192">IF(BR35&gt;0,BW35/BR35*100,0)</f>
        <v>47.894544522362189</v>
      </c>
      <c r="BX72" s="67">
        <f t="shared" ref="BX72" si="193">IF(BR35&gt;0,(BX35/BR35)*100,0)</f>
        <v>41.104442400947015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-45.434941963290221</v>
      </c>
      <c r="CH72" s="67">
        <f t="shared" ref="CH72" si="195">IF(CC35&gt;0,CH35/CC35*100,0)</f>
        <v>31.12518665688745</v>
      </c>
      <c r="CI72" s="67">
        <f t="shared" ref="CI72" si="196">IF(CC35&gt;0,(CI35/CC35)*100,0)</f>
        <v>-14.309755306402778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-59.625740249395463</v>
      </c>
      <c r="CS72" s="67">
        <f t="shared" ref="CS72" si="198">IF(CN35&gt;0,CS35/CN35*100,0)</f>
        <v>20.175207132266912</v>
      </c>
      <c r="CT72" s="67">
        <f t="shared" ref="CT72" si="199">IF(CN35&gt;0,(CT35/CN35)*100,0)</f>
        <v>-39.450533117128558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Midlands and Warwickshire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Midlands and Warwickshire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Midlands and Warwickshire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Midlands and Warwickshire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Midlands and Warwickshire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Midlands and Warwickshire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Midlands and Warwickshire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Midlands and Warwickshire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Midlands and Warwickshire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9.0245690068435191</v>
      </c>
      <c r="C82" s="18">
        <f t="shared" si="210"/>
        <v>-5.3987076689692159</v>
      </c>
      <c r="D82" s="18">
        <f t="shared" si="210"/>
        <v>3.7736718545469561</v>
      </c>
      <c r="E82" s="18">
        <f t="shared" si="210"/>
        <v>4.417662365682884</v>
      </c>
      <c r="F82" s="18">
        <f t="shared" ref="F82:F107" si="211">IF(AND(F$6-C$6 &lt;&gt; 0,C8&lt;&gt;0,F8&lt;&gt;0),(EXP(LN(F8/C8)/(F$6-C$6))-1)*100,0)</f>
        <v>3.5749042975294909</v>
      </c>
      <c r="H82" s="18">
        <f t="shared" ref="H82:H107" si="212">IF($F$6-$D$6 &lt;&gt; 0,(EXP(LN(1+(H45/100))/($F$6-$D$6))-1)*100,0)</f>
        <v>4.2025560349719493</v>
      </c>
      <c r="I82" s="18">
        <f t="shared" ref="I82:I107" si="213">IF(D8&gt;0,((1+(I8/D8))^(1/($F$6-$D$6))-1)*100,0)</f>
        <v>3.617789566114471</v>
      </c>
      <c r="J82" s="18">
        <f t="shared" ref="J82:J107" si="214">IF($F$6-$D$6 &lt;&gt; 0,(EXP(LN(1+(J45/100))/($F$6-$D$6))-1)*100,0)</f>
        <v>6.462965984935809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11.938013854105357</v>
      </c>
      <c r="N82" s="18">
        <f t="shared" si="215"/>
        <v>-3.0726880709733395</v>
      </c>
      <c r="O82" s="18">
        <f t="shared" si="215"/>
        <v>3.159153620327726</v>
      </c>
      <c r="P82" s="18">
        <f t="shared" si="215"/>
        <v>4.2631804343553847</v>
      </c>
      <c r="Q82" s="18">
        <f t="shared" ref="Q82:Q107" si="216">IF(AND(Q$6-N$6 &lt;&gt; 0,N8&lt;&gt;0,Q8&lt;&gt;0),(EXP(LN(Q8/N8)/(Q$6-N$6))-1)*100,0)</f>
        <v>3.4441461132531881</v>
      </c>
      <c r="S82" s="18">
        <f t="shared" ref="S82:S107" si="217">IF($F$6-$D$6 &lt;&gt; 0,(EXP(LN(1+(S45/100))/($F$6-$D$6))-1)*100,0)</f>
        <v>3.8938648707240286</v>
      </c>
      <c r="T82" s="18">
        <f t="shared" ref="T82:T107" si="218">IF(O8&gt;0,((1+(T8/O8))^(1/($F$6-$D$6))-1)*100,0)</f>
        <v>3.555209717957597</v>
      </c>
      <c r="U82" s="18">
        <f t="shared" ref="U82:U107" si="219">IF($F$6-$D$6 &lt;&gt; 0,(EXP(LN(1+(U45/100))/($F$6-$D$6))-1)*100,0)</f>
        <v>6.1916280848067995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2.8200990989486252</v>
      </c>
      <c r="Y82" s="18">
        <f t="shared" si="220"/>
        <v>7.5231386254281274</v>
      </c>
      <c r="Z82" s="18">
        <f t="shared" si="220"/>
        <v>-0.63370483418663248</v>
      </c>
      <c r="AA82" s="18">
        <f t="shared" si="220"/>
        <v>1.4217755034122481</v>
      </c>
      <c r="AB82" s="18">
        <f t="shared" ref="AB82:AB107" si="221">IF(AND(AB$6-Y$6 &lt;&gt; 0,Y8&lt;&gt;0,AB8&lt;&gt;0),(EXP(LN(AB8/Y8)/(AB$6-Y$6))-1)*100,0)</f>
        <v>1.143527130482469</v>
      </c>
      <c r="AD82" s="18">
        <f t="shared" ref="AD82:AD107" si="222">IF($F$6-$D$6 &lt;&gt; 0,(EXP(LN(1+(AD45/100))/($F$6-$D$6))-1)*100,0)</f>
        <v>0.73193392613957187</v>
      </c>
      <c r="AE82" s="18">
        <f t="shared" ref="AE82:AE107" si="223">IF(Z8&gt;0,((1+(AE8/Z8))^(1/($F$6-$D$6))-1)*100,0)</f>
        <v>3.1462079064044302</v>
      </c>
      <c r="AF82" s="18">
        <f t="shared" ref="AF82:AF107" si="224">IF($F$6-$D$6 &lt;&gt; 0,(EXP(LN(1+(AF45/100))/($F$6-$D$6))-1)*100,0)</f>
        <v>3.6295028994028256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2.0556103960432948</v>
      </c>
      <c r="AJ82" s="18">
        <f t="shared" si="225"/>
        <v>10.636628194061416</v>
      </c>
      <c r="AK82" s="18">
        <f t="shared" si="225"/>
        <v>-1.7762174592485747</v>
      </c>
      <c r="AL82" s="18">
        <f t="shared" si="225"/>
        <v>0.83441861264241801</v>
      </c>
      <c r="AM82" s="18">
        <f t="shared" ref="AM82:AM107" si="226">IF(AND(AM$6-AJ$6 &lt;&gt; 0,AJ8&lt;&gt;0,AM8&lt;&gt;0),(EXP(LN(AM8/AJ8)/(AM$6-AJ$6))-1)*100,0)</f>
        <v>0.59279768188940096</v>
      </c>
      <c r="AO82" s="18">
        <f t="shared" ref="AO82:AO107" si="227">IF($F$6-$D$6 &lt;&gt; 0,(EXP(LN(1+(AO45/100))/($F$6-$D$6))-1)*100,0)</f>
        <v>-4.3413357081778514E-2</v>
      </c>
      <c r="AP82" s="18">
        <f t="shared" ref="AP82:AP107" si="228">IF(AK8&gt;0,((1+(AP8/AK8))^(1/($F$6-$D$6))-1)*100,0)</f>
        <v>2.7853220082059815</v>
      </c>
      <c r="AQ82" s="18">
        <f t="shared" ref="AQ82:AQ107" si="229">IF($F$6-$D$6 &lt;&gt; 0,(EXP(LN(1+(AQ45/100))/($F$6-$D$6))-1)*100,0)</f>
        <v>2.7558002925220926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1.2788081116011929</v>
      </c>
      <c r="AU82" s="18">
        <f t="shared" si="230"/>
        <v>6.5535438648320898</v>
      </c>
      <c r="AV82" s="18">
        <f t="shared" si="230"/>
        <v>-2.1343256068698357</v>
      </c>
      <c r="AW82" s="18">
        <f t="shared" si="230"/>
        <v>0.72273320862898949</v>
      </c>
      <c r="AX82" s="18">
        <f t="shared" ref="AX82:AX107" si="231">IF(AND(AX$6-AU$6 &lt;&gt; 0,AU8&lt;&gt;0,AX8&lt;&gt;0),(EXP(LN(AX8/AU8)/(AX$6-AU$6))-1)*100,0)</f>
        <v>0.1727693741220282</v>
      </c>
      <c r="AZ82" s="18">
        <f t="shared" ref="AZ82:AZ107" si="232">IF($F$6-$D$6 &lt;&gt; 0,(EXP(LN(1+(AZ45/100))/($F$6-$D$6))-1)*100,0)</f>
        <v>-0.23876905341317922</v>
      </c>
      <c r="BA82" s="18">
        <f t="shared" ref="BA82:BA107" si="233">IF(AV8&gt;0,((1+(BA8/AV8))^(1/($F$6-$D$6))-1)*100,0)</f>
        <v>2.7388740918471877</v>
      </c>
      <c r="BB82" s="18">
        <f t="shared" ref="BB82:BB107" si="234">IF($F$6-$D$6 &lt;&gt; 0,(EXP(LN(1+(BB45/100))/($F$6-$D$6))-1)*100,0)</f>
        <v>2.5762244777544741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6.3025536509899061</v>
      </c>
      <c r="BF82" s="18">
        <f t="shared" si="235"/>
        <v>1.8160357488700818</v>
      </c>
      <c r="BG82" s="18">
        <f t="shared" si="235"/>
        <v>-1.9193072044574211</v>
      </c>
      <c r="BH82" s="18">
        <f t="shared" si="235"/>
        <v>0.65573712762945213</v>
      </c>
      <c r="BI82" s="18">
        <f t="shared" ref="BI82:BI107" si="236">IF(AND(BI$6-BF$6 &lt;&gt; 0,BF8&lt;&gt;0,BI8&lt;&gt;0),(EXP(LN(BI8/BF8)/(BI$6-BF$6))-1)*100,0)</f>
        <v>-8.4596515617219037E-2</v>
      </c>
      <c r="BK82" s="18">
        <f t="shared" ref="BK82:BK107" si="237">IF($F$6-$D$6 &lt;&gt; 0,(EXP(LN(1+(BK45/100))/($F$6-$D$6))-1)*100,0)</f>
        <v>-0.21003643945688433</v>
      </c>
      <c r="BL82" s="18">
        <f t="shared" ref="BL82:BL107" si="238">IF(BG8&gt;0,((1+(BL8/BG8))^(1/($F$6-$D$6))-1)*100,0)</f>
        <v>2.3576968159467304</v>
      </c>
      <c r="BM82" s="18">
        <f t="shared" ref="BM82:BM107" si="239">IF($F$6-$D$6 &lt;&gt; 0,(EXP(LN(1+(BM45/100))/($F$6-$D$6))-1)*100,0)</f>
        <v>2.2067895929580805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4.1265966988938807</v>
      </c>
      <c r="BQ82" s="18">
        <f t="shared" si="240"/>
        <v>-7.3895453469226098</v>
      </c>
      <c r="BR82" s="18">
        <f t="shared" si="240"/>
        <v>-1.9182159318505865</v>
      </c>
      <c r="BS82" s="18">
        <f t="shared" si="240"/>
        <v>-1.3790805342242307</v>
      </c>
      <c r="BT82" s="18">
        <f t="shared" ref="BT82:BT107" si="241">IF(AND(BT$6-BQ$6 &lt;&gt; 0,BQ8&lt;&gt;0,BT8&lt;&gt;0),(EXP(LN(BT8/BQ8)/(BT$6-BQ$6))-1)*100,0)</f>
        <v>-1.9340438544877436</v>
      </c>
      <c r="BV82" s="18">
        <f t="shared" ref="BV82:BV107" si="242">IF($F$6-$D$6 &lt;&gt; 0,(EXP(LN(1+(BV45/100))/($F$6-$D$6))-1)*100,0)</f>
        <v>-1.5591208111679689</v>
      </c>
      <c r="BW82" s="18">
        <f t="shared" ref="BW82:BW107" si="243">IF(BR8&gt;0,((1+(BW8/BR8))^(1/($F$6-$D$6))-1)*100,0)</f>
        <v>2.3960782635171096</v>
      </c>
      <c r="BX82" s="18">
        <f t="shared" ref="BX82:BX107" si="244">IF($F$6-$D$6 &lt;&gt; 0,(EXP(LN(1+(BX45/100))/($F$6-$D$6))-1)*100,0)</f>
        <v>1.3147438593323457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2.2482748996406343</v>
      </c>
      <c r="CB82" s="18">
        <f t="shared" si="245"/>
        <v>3.0565447462270079</v>
      </c>
      <c r="CC82" s="18">
        <f t="shared" si="245"/>
        <v>-4.0030301068776142</v>
      </c>
      <c r="CD82" s="18">
        <f t="shared" si="245"/>
        <v>-3.1116307970751267</v>
      </c>
      <c r="CE82" s="18">
        <f t="shared" ref="CE82:CE107" si="246">IF(AND(CE$6-CB$6 &lt;&gt; 0,CB8&lt;&gt;0,CE8&lt;&gt;0),(EXP(LN(CE8/CB8)/(CE$6-CB$6))-1)*100,0)</f>
        <v>-3.0177001288060223</v>
      </c>
      <c r="CG82" s="18">
        <f t="shared" ref="CG82:CG107" si="247">IF($F$6-$D$6 &lt;&gt; 0,(EXP(LN(1+(CG45/100))/($F$6-$D$6))-1)*100,0)</f>
        <v>-3.4096798217472246</v>
      </c>
      <c r="CH82" s="18">
        <f t="shared" ref="CH82:CH107" si="248">IF(CC8&gt;0,((1+(CH8/CC8))^(1/($F$6-$D$6))-1)*100,0)</f>
        <v>1.9865682730882961</v>
      </c>
      <c r="CI82" s="18">
        <f t="shared" ref="CI82:CI107" si="249">IF($F$6-$D$6 &lt;&gt; 0,(EXP(LN(1+(CI45/100))/($F$6-$D$6))-1)*100,0)</f>
        <v>-0.42926098460533968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2.270017648509115</v>
      </c>
      <c r="CM82" s="18">
        <f t="shared" si="250"/>
        <v>9.7985085214855605</v>
      </c>
      <c r="CN82" s="18">
        <f t="shared" si="250"/>
        <v>-9.5398313484180939</v>
      </c>
      <c r="CO82" s="18">
        <f t="shared" si="250"/>
        <v>-2.1860535262019254</v>
      </c>
      <c r="CP82" s="18">
        <f t="shared" ref="CP82:CP107" si="251">IF(AND(CP$6-CM$6 &lt;&gt; 0,CM8&lt;&gt;0,CP8&lt;&gt;0),(EXP(LN(CP8/CM8)/(CP$6-CM$6))-1)*100,0)</f>
        <v>-3.8541149906193839</v>
      </c>
      <c r="CR82" s="18">
        <f t="shared" ref="CR82:CR107" si="252">IF($F$6-$D$6 &lt;&gt; 0,(EXP(LN(1+(CR45/100))/($F$6-$D$6))-1)*100,0)</f>
        <v>-4.7014442873598465</v>
      </c>
      <c r="CS82" s="18">
        <f t="shared" ref="CS82:CS107" si="253">IF(CN8&gt;0,((1+(CS8/CN8))^(1/($F$6-$D$6))-1)*100,0)</f>
        <v>1.2821219452375576</v>
      </c>
      <c r="CT82" s="18">
        <f t="shared" ref="CT82:CT107" si="254">IF($F$6-$D$6 &lt;&gt; 0,(EXP(LN(1+(CT45/100))/($F$6-$D$6))-1)*100,0)</f>
        <v>-2.3852760422170549</v>
      </c>
    </row>
    <row r="83" spans="1:98" x14ac:dyDescent="0.2">
      <c r="A83" t="str">
        <f t="shared" si="209"/>
        <v>12 Other managers and proprietors</v>
      </c>
      <c r="B83" s="18">
        <f t="shared" si="210"/>
        <v>8.5504585631434047</v>
      </c>
      <c r="C83" s="18">
        <f t="shared" si="210"/>
        <v>-9.7370246307136874</v>
      </c>
      <c r="D83" s="18">
        <f t="shared" si="210"/>
        <v>10.205953129878932</v>
      </c>
      <c r="E83" s="18">
        <f t="shared" si="210"/>
        <v>5.7213846836388971</v>
      </c>
      <c r="F83" s="18">
        <f t="shared" si="211"/>
        <v>6.0498867726856087</v>
      </c>
      <c r="H83" s="18">
        <f t="shared" si="212"/>
        <v>7.1955886354623688</v>
      </c>
      <c r="I83" s="18">
        <f t="shared" si="213"/>
        <v>5.3203142591574659</v>
      </c>
      <c r="J83" s="18">
        <f t="shared" si="214"/>
        <v>9.7039914371093836</v>
      </c>
      <c r="L83" t="str">
        <f t="shared" ref="L83:L106" si="255">A83</f>
        <v>12 Other managers and proprietors</v>
      </c>
      <c r="M83" s="18">
        <f t="shared" si="215"/>
        <v>9.3068071103714178</v>
      </c>
      <c r="N83" s="18">
        <f t="shared" si="215"/>
        <v>1.0735800848850729</v>
      </c>
      <c r="O83" s="18">
        <f t="shared" si="215"/>
        <v>9.6243831075754294</v>
      </c>
      <c r="P83" s="18">
        <f t="shared" si="215"/>
        <v>5.7403501450157934</v>
      </c>
      <c r="Q83" s="18">
        <f t="shared" si="216"/>
        <v>6.6378318445845741</v>
      </c>
      <c r="S83" s="18">
        <f t="shared" si="217"/>
        <v>7.0194916236729465</v>
      </c>
      <c r="T83" s="18">
        <f t="shared" si="218"/>
        <v>5.101411936712652</v>
      </c>
      <c r="U83" s="18">
        <f t="shared" si="219"/>
        <v>9.452156526858758</v>
      </c>
      <c r="W83" t="str">
        <f t="shared" ref="W83:W106" si="256">A83</f>
        <v>12 Other managers and proprietors</v>
      </c>
      <c r="X83" s="18">
        <f t="shared" si="220"/>
        <v>0.57094956119803086</v>
      </c>
      <c r="Y83" s="18">
        <f t="shared" si="220"/>
        <v>13.801791812671137</v>
      </c>
      <c r="Z83" s="18">
        <f t="shared" si="220"/>
        <v>5.3063498717845548</v>
      </c>
      <c r="AA83" s="18">
        <f t="shared" si="220"/>
        <v>2.4680050113871976</v>
      </c>
      <c r="AB83" s="18">
        <f t="shared" si="221"/>
        <v>4.0265137381787941</v>
      </c>
      <c r="AD83" s="18">
        <f t="shared" si="222"/>
        <v>3.40551622746883</v>
      </c>
      <c r="AE83" s="18">
        <f t="shared" si="223"/>
        <v>4.4591406774431519</v>
      </c>
      <c r="AF83" s="18">
        <f t="shared" si="224"/>
        <v>6.5128975683980128</v>
      </c>
      <c r="AH83" t="str">
        <f t="shared" ref="AH83:AH106" si="257">L83</f>
        <v>12 Other managers and proprietors</v>
      </c>
      <c r="AI83" s="18">
        <f t="shared" si="225"/>
        <v>3.3543655816181683E-2</v>
      </c>
      <c r="AJ83" s="18">
        <f t="shared" si="225"/>
        <v>19.470771784389697</v>
      </c>
      <c r="AK83" s="18">
        <f t="shared" si="225"/>
        <v>3.8581170930272135</v>
      </c>
      <c r="AL83" s="18">
        <f t="shared" si="225"/>
        <v>2.4183920350657306</v>
      </c>
      <c r="AM83" s="18">
        <f t="shared" si="226"/>
        <v>3.8610512374812389</v>
      </c>
      <c r="AO83" s="18">
        <f t="shared" si="227"/>
        <v>2.8960690495734465</v>
      </c>
      <c r="AP83" s="18">
        <f t="shared" si="228"/>
        <v>4.1903739933571549</v>
      </c>
      <c r="AQ83" s="18">
        <f t="shared" si="229"/>
        <v>5.967573206441612</v>
      </c>
      <c r="AS83" t="str">
        <f t="shared" ref="AS83:AS106" si="258">W83</f>
        <v>12 Other managers and proprietors</v>
      </c>
      <c r="AT83" s="18">
        <f t="shared" si="230"/>
        <v>5.4994761479321141E-2</v>
      </c>
      <c r="AU83" s="18">
        <f t="shared" si="230"/>
        <v>13.445530048357224</v>
      </c>
      <c r="AV83" s="18">
        <f t="shared" si="230"/>
        <v>4.563996520848157</v>
      </c>
      <c r="AW83" s="18">
        <f t="shared" si="230"/>
        <v>1.9126593963362915</v>
      </c>
      <c r="AX83" s="18">
        <f t="shared" si="231"/>
        <v>3.4245703177093967</v>
      </c>
      <c r="AZ83" s="18">
        <f t="shared" si="232"/>
        <v>2.7888832564891164</v>
      </c>
      <c r="BA83" s="18">
        <f t="shared" si="233"/>
        <v>4.0136824412826622</v>
      </c>
      <c r="BB83" s="18">
        <f t="shared" si="234"/>
        <v>5.7563660890521895</v>
      </c>
      <c r="BD83" t="str">
        <f t="shared" ref="BD83:BD106" si="259">AH83</f>
        <v>12 Other managers and proprietors</v>
      </c>
      <c r="BE83" s="18">
        <f t="shared" si="235"/>
        <v>1.6274993136939475</v>
      </c>
      <c r="BF83" s="18">
        <f t="shared" si="235"/>
        <v>-0.89752626269066216</v>
      </c>
      <c r="BG83" s="18">
        <f t="shared" si="235"/>
        <v>3.5135824202256583</v>
      </c>
      <c r="BH83" s="18">
        <f t="shared" si="235"/>
        <v>0.71453058856163487</v>
      </c>
      <c r="BI83" s="18">
        <f t="shared" si="236"/>
        <v>1.4786152812302999</v>
      </c>
      <c r="BK83" s="18">
        <f t="shared" si="237"/>
        <v>1.6390354447833433</v>
      </c>
      <c r="BL83" s="18">
        <f t="shared" si="238"/>
        <v>3.0400660840902427</v>
      </c>
      <c r="BM83" s="18">
        <f t="shared" si="239"/>
        <v>4.1611187602780486</v>
      </c>
      <c r="BO83" t="str">
        <f t="shared" ref="BO83:BO106" si="260">AS83</f>
        <v>12 Other managers and proprietors</v>
      </c>
      <c r="BP83" s="18">
        <f t="shared" si="240"/>
        <v>1.7882748880791111</v>
      </c>
      <c r="BQ83" s="18">
        <f t="shared" si="240"/>
        <v>-2.6475713259885514</v>
      </c>
      <c r="BR83" s="18">
        <f t="shared" si="240"/>
        <v>4.7854279743296813</v>
      </c>
      <c r="BS83" s="18">
        <f t="shared" si="240"/>
        <v>-0.1883238701024248</v>
      </c>
      <c r="BT83" s="18">
        <f t="shared" si="241"/>
        <v>1.1821832099849328</v>
      </c>
      <c r="BV83" s="18">
        <f t="shared" si="242"/>
        <v>1.4427926016040926</v>
      </c>
      <c r="BW83" s="18">
        <f t="shared" si="243"/>
        <v>3.681153506121948</v>
      </c>
      <c r="BX83" s="18">
        <f t="shared" si="244"/>
        <v>4.5869602345047333</v>
      </c>
      <c r="BZ83" t="str">
        <f t="shared" ref="BZ83:BZ106" si="261">BD83</f>
        <v>12 Other managers and proprietors</v>
      </c>
      <c r="CA83" s="18">
        <f t="shared" si="245"/>
        <v>0.27733075323781442</v>
      </c>
      <c r="CB83" s="18">
        <f t="shared" si="245"/>
        <v>0.86359253274237435</v>
      </c>
      <c r="CC83" s="18">
        <f t="shared" si="245"/>
        <v>0.90224574902144639</v>
      </c>
      <c r="CD83" s="18">
        <f t="shared" si="245"/>
        <v>-2.9549251909153584</v>
      </c>
      <c r="CE83" s="18">
        <f t="shared" si="246"/>
        <v>-1.5284329758017079</v>
      </c>
      <c r="CG83" s="18">
        <f t="shared" si="247"/>
        <v>-1.6858692941801867</v>
      </c>
      <c r="CH83" s="18">
        <f t="shared" si="248"/>
        <v>2.6058820052205833</v>
      </c>
      <c r="CI83" s="18">
        <f t="shared" si="249"/>
        <v>1.475922632467852</v>
      </c>
      <c r="CK83" t="str">
        <f t="shared" ref="CK83:CK106" si="262">BO83</f>
        <v>12 Other managers and proprietors</v>
      </c>
      <c r="CL83" s="18">
        <f t="shared" si="250"/>
        <v>-2.2302437096381245</v>
      </c>
      <c r="CM83" s="18">
        <f t="shared" si="250"/>
        <v>2.186749604654703</v>
      </c>
      <c r="CN83" s="18">
        <f t="shared" si="250"/>
        <v>-1.8517766890867038</v>
      </c>
      <c r="CO83" s="18">
        <f t="shared" si="250"/>
        <v>-3.6620260305082253</v>
      </c>
      <c r="CP83" s="18">
        <f t="shared" si="251"/>
        <v>-2.7423284869277254</v>
      </c>
      <c r="CR83" s="18">
        <f t="shared" si="252"/>
        <v>-3.0623501367658124</v>
      </c>
      <c r="CS83" s="18">
        <f t="shared" si="253"/>
        <v>1.8462688070086219</v>
      </c>
      <c r="CT83" s="18">
        <f t="shared" si="254"/>
        <v>-0.39096440486314776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9.1778743867344517</v>
      </c>
      <c r="C84" s="18">
        <f t="shared" si="210"/>
        <v>-8.8897413221706856</v>
      </c>
      <c r="D84" s="18">
        <f t="shared" si="210"/>
        <v>4.8806097081688815</v>
      </c>
      <c r="E84" s="18">
        <f t="shared" si="210"/>
        <v>3.3575428010280683</v>
      </c>
      <c r="F84" s="18">
        <f t="shared" si="211"/>
        <v>3.0158537232579219</v>
      </c>
      <c r="H84" s="18">
        <f t="shared" si="212"/>
        <v>3.8627582349447076</v>
      </c>
      <c r="I84" s="18">
        <f t="shared" si="213"/>
        <v>2.7722554500936081</v>
      </c>
      <c r="J84" s="18">
        <f t="shared" si="214"/>
        <v>5.6256977235696448</v>
      </c>
      <c r="L84" t="str">
        <f t="shared" si="255"/>
        <v>21 Science, research, engineering and technology professionals</v>
      </c>
      <c r="M84" s="18">
        <f t="shared" si="215"/>
        <v>9.9425892183656153</v>
      </c>
      <c r="N84" s="18">
        <f t="shared" si="215"/>
        <v>-4.1485406962577631</v>
      </c>
      <c r="O84" s="18">
        <f t="shared" si="215"/>
        <v>5.3739556317524917</v>
      </c>
      <c r="P84" s="18">
        <f t="shared" si="215"/>
        <v>3.6917139906812446</v>
      </c>
      <c r="Q84" s="18">
        <f t="shared" si="216"/>
        <v>3.703664957921915</v>
      </c>
      <c r="S84" s="18">
        <f t="shared" si="217"/>
        <v>4.2494558177602615</v>
      </c>
      <c r="T84" s="18">
        <f t="shared" si="218"/>
        <v>2.9646574492545819</v>
      </c>
      <c r="U84" s="18">
        <f t="shared" si="219"/>
        <v>6.0594735344538631</v>
      </c>
      <c r="W84" t="str">
        <f t="shared" si="256"/>
        <v>21 Science, research, engineering and technology professionals</v>
      </c>
      <c r="X84" s="18">
        <f t="shared" si="220"/>
        <v>0.60332163444491993</v>
      </c>
      <c r="Y84" s="18">
        <f t="shared" si="220"/>
        <v>11.416248792056782</v>
      </c>
      <c r="Z84" s="18">
        <f t="shared" si="220"/>
        <v>0.17277814118970003</v>
      </c>
      <c r="AA84" s="18">
        <f t="shared" si="220"/>
        <v>0.33720678322326503</v>
      </c>
      <c r="AB84" s="18">
        <f t="shared" si="221"/>
        <v>0.94442174928037748</v>
      </c>
      <c r="AD84" s="18">
        <f t="shared" si="222"/>
        <v>0.28236726868555717</v>
      </c>
      <c r="AE84" s="18">
        <f t="shared" si="223"/>
        <v>2.2743210393025848</v>
      </c>
      <c r="AF84" s="18">
        <f t="shared" si="224"/>
        <v>2.4815808329618827</v>
      </c>
      <c r="AH84" t="str">
        <f t="shared" si="257"/>
        <v>21 Science, research, engineering and technology professionals</v>
      </c>
      <c r="AI84" s="18">
        <f t="shared" si="225"/>
        <v>-0.75444685116419219</v>
      </c>
      <c r="AJ84" s="18">
        <f t="shared" si="225"/>
        <v>15.37493787167843</v>
      </c>
      <c r="AK84" s="18">
        <f t="shared" si="225"/>
        <v>-1.5480504380693816E-2</v>
      </c>
      <c r="AL84" s="18">
        <f t="shared" si="225"/>
        <v>0.64720137818743417</v>
      </c>
      <c r="AM84" s="18">
        <f t="shared" si="226"/>
        <v>1.3006007185647261</v>
      </c>
      <c r="AO84" s="18">
        <f t="shared" si="227"/>
        <v>0.42582083238686952</v>
      </c>
      <c r="AP84" s="18">
        <f t="shared" si="228"/>
        <v>2.2065222725304645</v>
      </c>
      <c r="AQ84" s="18">
        <f t="shared" si="229"/>
        <v>2.5228121358916056</v>
      </c>
      <c r="AS84" t="str">
        <f t="shared" si="258"/>
        <v>21 Science, research, engineering and technology professionals</v>
      </c>
      <c r="AT84" s="18">
        <f t="shared" si="230"/>
        <v>-4.5791930007066384E-2</v>
      </c>
      <c r="AU84" s="18">
        <f t="shared" si="230"/>
        <v>11.239697120172432</v>
      </c>
      <c r="AV84" s="18">
        <f t="shared" si="230"/>
        <v>-1.6354170625428099</v>
      </c>
      <c r="AW84" s="18">
        <f t="shared" si="230"/>
        <v>-0.22224793546190558</v>
      </c>
      <c r="AX84" s="18">
        <f t="shared" si="231"/>
        <v>1.1380099074997929E-2</v>
      </c>
      <c r="AZ84" s="18">
        <f t="shared" si="232"/>
        <v>-0.69554586020545983</v>
      </c>
      <c r="BA84" s="18">
        <f t="shared" si="233"/>
        <v>1.9116288314325436</v>
      </c>
      <c r="BB84" s="18">
        <f t="shared" si="234"/>
        <v>1.384611526698265</v>
      </c>
      <c r="BD84" t="str">
        <f t="shared" si="259"/>
        <v>21 Science, research, engineering and technology professionals</v>
      </c>
      <c r="BE84" s="18">
        <f t="shared" si="235"/>
        <v>5.068082086957415</v>
      </c>
      <c r="BF84" s="18">
        <f t="shared" si="235"/>
        <v>6.2040784948229843</v>
      </c>
      <c r="BG84" s="18">
        <f t="shared" si="235"/>
        <v>-1.0849987927490257</v>
      </c>
      <c r="BH84" s="18">
        <f t="shared" si="235"/>
        <v>-6.8554327065917242E-2</v>
      </c>
      <c r="BI84" s="18">
        <f t="shared" si="236"/>
        <v>-7.5737704011258344E-3</v>
      </c>
      <c r="BK84" s="18">
        <f t="shared" si="237"/>
        <v>-0.40852442695528124</v>
      </c>
      <c r="BL84" s="18">
        <f t="shared" si="238"/>
        <v>1.6940085641377278</v>
      </c>
      <c r="BM84" s="18">
        <f t="shared" si="239"/>
        <v>1.3731810830229563</v>
      </c>
      <c r="BO84" t="str">
        <f t="shared" si="260"/>
        <v>21 Science, research, engineering and technology professionals</v>
      </c>
      <c r="BP84" s="18">
        <f t="shared" si="240"/>
        <v>3.9758171010834786</v>
      </c>
      <c r="BQ84" s="18">
        <f t="shared" si="240"/>
        <v>0.87023772570831159</v>
      </c>
      <c r="BR84" s="18">
        <f t="shared" si="240"/>
        <v>-0.17770628043340952</v>
      </c>
      <c r="BS84" s="18">
        <f t="shared" si="240"/>
        <v>-1.223602352497033</v>
      </c>
      <c r="BT84" s="18">
        <f t="shared" si="241"/>
        <v>-0.76793301293922589</v>
      </c>
      <c r="BV84" s="18">
        <f t="shared" si="242"/>
        <v>-0.87619364005132594</v>
      </c>
      <c r="BW84" s="18">
        <f t="shared" si="243"/>
        <v>1.9357829911508473</v>
      </c>
      <c r="BX84" s="18">
        <f t="shared" si="244"/>
        <v>1.2763890112224452</v>
      </c>
      <c r="BZ84" t="str">
        <f t="shared" si="261"/>
        <v>21 Science, research, engineering and technology professionals</v>
      </c>
      <c r="CA84" s="18">
        <f t="shared" si="245"/>
        <v>1.8064350004144192</v>
      </c>
      <c r="CB84" s="18">
        <f t="shared" si="245"/>
        <v>8.6986428721673512</v>
      </c>
      <c r="CC84" s="18">
        <f t="shared" si="245"/>
        <v>-2.6747927535146321</v>
      </c>
      <c r="CD84" s="18">
        <f t="shared" si="245"/>
        <v>-3.5714384628522833</v>
      </c>
      <c r="CE84" s="18">
        <f t="shared" si="246"/>
        <v>-2.5654506862782034</v>
      </c>
      <c r="CG84" s="18">
        <f t="shared" si="247"/>
        <v>-3.2734781929522505</v>
      </c>
      <c r="CH84" s="18">
        <f t="shared" si="248"/>
        <v>1.4932807049539809</v>
      </c>
      <c r="CI84" s="18">
        <f t="shared" si="249"/>
        <v>-1.0313354930717278</v>
      </c>
      <c r="CK84" t="str">
        <f t="shared" si="262"/>
        <v>21 Science, research, engineering and technology professionals</v>
      </c>
      <c r="CL84" s="18">
        <f t="shared" si="250"/>
        <v>3.5298959766150162</v>
      </c>
      <c r="CM84" s="18">
        <f t="shared" si="250"/>
        <v>16.504126385197736</v>
      </c>
      <c r="CN84" s="18">
        <f t="shared" si="250"/>
        <v>-4.689860062141415</v>
      </c>
      <c r="CO84" s="18">
        <f t="shared" si="250"/>
        <v>-2.3093583386599836</v>
      </c>
      <c r="CP84" s="18">
        <f t="shared" si="251"/>
        <v>-1.9866114338064511</v>
      </c>
      <c r="CR84" s="18">
        <f t="shared" si="252"/>
        <v>-3.1093928864082798</v>
      </c>
      <c r="CS84" s="18">
        <f t="shared" si="253"/>
        <v>1.423062504899697</v>
      </c>
      <c r="CT84" s="18">
        <f t="shared" si="254"/>
        <v>-1.0103161861710563</v>
      </c>
    </row>
    <row r="85" spans="1:98" x14ac:dyDescent="0.2">
      <c r="A85" t="str">
        <f t="shared" si="209"/>
        <v>22 Health professionals</v>
      </c>
      <c r="B85" s="18">
        <f t="shared" si="210"/>
        <v>14.547454527480097</v>
      </c>
      <c r="C85" s="18">
        <f t="shared" si="210"/>
        <v>-2.7803534141361053</v>
      </c>
      <c r="D85" s="18">
        <f t="shared" si="210"/>
        <v>6.1439893217945185</v>
      </c>
      <c r="E85" s="18">
        <f t="shared" si="210"/>
        <v>4.1596367648776056</v>
      </c>
      <c r="F85" s="18">
        <f t="shared" si="211"/>
        <v>4.3251702802168834</v>
      </c>
      <c r="H85" s="18">
        <f t="shared" si="212"/>
        <v>4.8169310686819289</v>
      </c>
      <c r="I85" s="18">
        <f t="shared" si="213"/>
        <v>3.7154782448323154</v>
      </c>
      <c r="J85" s="18">
        <f t="shared" si="214"/>
        <v>6.9860850052205548</v>
      </c>
      <c r="L85" t="str">
        <f t="shared" si="255"/>
        <v>22 Health professionals</v>
      </c>
      <c r="M85" s="18">
        <f t="shared" si="215"/>
        <v>14.515308169718711</v>
      </c>
      <c r="N85" s="18">
        <f t="shared" si="215"/>
        <v>-1.3569713349934842</v>
      </c>
      <c r="O85" s="18">
        <f t="shared" si="215"/>
        <v>5.4171468656482036</v>
      </c>
      <c r="P85" s="18">
        <f t="shared" si="215"/>
        <v>3.8770138615396244</v>
      </c>
      <c r="Q85" s="18">
        <f t="shared" si="216"/>
        <v>4.0192165085550347</v>
      </c>
      <c r="S85" s="18">
        <f t="shared" si="217"/>
        <v>4.3878750252440923</v>
      </c>
      <c r="T85" s="18">
        <f t="shared" si="218"/>
        <v>3.7354880387980849</v>
      </c>
      <c r="U85" s="18">
        <f t="shared" si="219"/>
        <v>6.6799844199721958</v>
      </c>
      <c r="W85" t="str">
        <f t="shared" si="256"/>
        <v>22 Health professionals</v>
      </c>
      <c r="X85" s="18">
        <f t="shared" si="220"/>
        <v>4.7491663017962704</v>
      </c>
      <c r="Y85" s="18">
        <f t="shared" si="220"/>
        <v>5.9491469844904499</v>
      </c>
      <c r="Z85" s="18">
        <f t="shared" si="220"/>
        <v>1.9516451341843322</v>
      </c>
      <c r="AA85" s="18">
        <f t="shared" si="220"/>
        <v>0.58788481525073877</v>
      </c>
      <c r="AB85" s="18">
        <f t="shared" si="221"/>
        <v>1.3404523071086194</v>
      </c>
      <c r="AD85" s="18">
        <f t="shared" si="222"/>
        <v>1.0404325101695422</v>
      </c>
      <c r="AE85" s="18">
        <f t="shared" si="223"/>
        <v>3.402133949638797</v>
      </c>
      <c r="AF85" s="18">
        <f t="shared" si="224"/>
        <v>4.0718726964564356</v>
      </c>
      <c r="AH85" t="str">
        <f t="shared" si="257"/>
        <v>22 Health professionals</v>
      </c>
      <c r="AI85" s="18">
        <f t="shared" si="225"/>
        <v>-4.2977199081546065</v>
      </c>
      <c r="AJ85" s="18">
        <f t="shared" si="225"/>
        <v>-2.3152182799132559</v>
      </c>
      <c r="AK85" s="18">
        <f t="shared" si="225"/>
        <v>-9.512030471908961</v>
      </c>
      <c r="AL85" s="18">
        <f t="shared" si="225"/>
        <v>-9.4043339704551254</v>
      </c>
      <c r="AM85" s="18">
        <f t="shared" si="226"/>
        <v>-9.0105669008028855</v>
      </c>
      <c r="AO85" s="18">
        <f t="shared" si="227"/>
        <v>-9.4402470387072839</v>
      </c>
      <c r="AP85" s="18">
        <f t="shared" si="228"/>
        <v>1.2470437890929498</v>
      </c>
      <c r="AQ85" s="18">
        <f t="shared" si="229"/>
        <v>-5.4672994324352135</v>
      </c>
      <c r="AS85" t="str">
        <f t="shared" si="258"/>
        <v>22 Health professionals</v>
      </c>
      <c r="AT85" s="18">
        <f t="shared" si="230"/>
        <v>3.3663805678531</v>
      </c>
      <c r="AU85" s="18">
        <f t="shared" si="230"/>
        <v>13.644589322905976</v>
      </c>
      <c r="AV85" s="18">
        <f t="shared" si="230"/>
        <v>0.88389327367399684</v>
      </c>
      <c r="AW85" s="18">
        <f t="shared" si="230"/>
        <v>0.68495680148554783</v>
      </c>
      <c r="AX85" s="18">
        <f t="shared" si="231"/>
        <v>1.5123749250710361</v>
      </c>
      <c r="AZ85" s="18">
        <f t="shared" si="232"/>
        <v>0.7512253328837426</v>
      </c>
      <c r="BA85" s="18">
        <f t="shared" si="233"/>
        <v>2.9465926493749572</v>
      </c>
      <c r="BB85" s="18">
        <f t="shared" si="234"/>
        <v>3.4560136232726357</v>
      </c>
      <c r="BD85" t="str">
        <f t="shared" si="259"/>
        <v>22 Health professionals</v>
      </c>
      <c r="BE85" s="18">
        <f t="shared" si="235"/>
        <v>9.2966238521702937</v>
      </c>
      <c r="BF85" s="18">
        <f t="shared" si="235"/>
        <v>-9.1114976553742224</v>
      </c>
      <c r="BG85" s="18">
        <f t="shared" si="235"/>
        <v>2.1795281351771667</v>
      </c>
      <c r="BH85" s="18">
        <f t="shared" si="235"/>
        <v>-0.49386897152879916</v>
      </c>
      <c r="BI85" s="18">
        <f t="shared" si="236"/>
        <v>-0.23248017950564526</v>
      </c>
      <c r="BK85" s="18">
        <f t="shared" si="237"/>
        <v>0.38939983995429639</v>
      </c>
      <c r="BL85" s="18">
        <f t="shared" si="238"/>
        <v>3.241593721756697</v>
      </c>
      <c r="BM85" s="18">
        <f t="shared" si="239"/>
        <v>3.4932916623423349</v>
      </c>
      <c r="BO85" t="str">
        <f t="shared" si="260"/>
        <v>22 Health professionals</v>
      </c>
      <c r="BP85" s="18">
        <f t="shared" si="240"/>
        <v>6.7115150670910673</v>
      </c>
      <c r="BQ85" s="18">
        <f t="shared" si="240"/>
        <v>-17.286881846626301</v>
      </c>
      <c r="BR85" s="18">
        <f t="shared" si="240"/>
        <v>1.8328796560585614</v>
      </c>
      <c r="BS85" s="18">
        <f t="shared" si="240"/>
        <v>-2.0004613755476019</v>
      </c>
      <c r="BT85" s="18">
        <f t="shared" si="241"/>
        <v>-1.8639831525819606</v>
      </c>
      <c r="BV85" s="18">
        <f t="shared" si="242"/>
        <v>-0.73898867271724455</v>
      </c>
      <c r="BW85" s="18">
        <f t="shared" si="243"/>
        <v>2.9143836273887613</v>
      </c>
      <c r="BX85" s="18">
        <f t="shared" si="244"/>
        <v>2.4291815466883415</v>
      </c>
      <c r="BZ85" t="str">
        <f t="shared" si="261"/>
        <v>22 Health professionals</v>
      </c>
      <c r="CA85" s="18">
        <f t="shared" si="245"/>
        <v>5.9992763208221334</v>
      </c>
      <c r="CB85" s="18">
        <f t="shared" si="245"/>
        <v>-23.600692633184796</v>
      </c>
      <c r="CC85" s="18">
        <f t="shared" si="245"/>
        <v>-2.3534712504563515</v>
      </c>
      <c r="CD85" s="18">
        <f t="shared" si="245"/>
        <v>-6.7653046578111553</v>
      </c>
      <c r="CE85" s="18">
        <f t="shared" si="246"/>
        <v>-6.5785047221328385</v>
      </c>
      <c r="CG85" s="18">
        <f t="shared" si="247"/>
        <v>-5.3172985848984116</v>
      </c>
      <c r="CH85" s="18">
        <f t="shared" si="248"/>
        <v>1.8795268668320597</v>
      </c>
      <c r="CI85" s="18">
        <f t="shared" si="249"/>
        <v>-1.7885639511132645</v>
      </c>
      <c r="CK85" t="str">
        <f t="shared" si="262"/>
        <v>22 Health professionals</v>
      </c>
      <c r="CL85" s="18">
        <f t="shared" si="250"/>
        <v>5.938005333331775</v>
      </c>
      <c r="CM85" s="18">
        <f t="shared" si="250"/>
        <v>25.363718451224891</v>
      </c>
      <c r="CN85" s="18">
        <f t="shared" si="250"/>
        <v>-1.5652270750886266</v>
      </c>
      <c r="CO85" s="18">
        <f t="shared" si="250"/>
        <v>1.5553895072498047</v>
      </c>
      <c r="CP85" s="18">
        <f t="shared" si="251"/>
        <v>1.9023082642380951</v>
      </c>
      <c r="CR85" s="18">
        <f t="shared" si="252"/>
        <v>0.50434372578085362</v>
      </c>
      <c r="CS85" s="18">
        <f t="shared" si="253"/>
        <v>2.4753687908934507</v>
      </c>
      <c r="CT85" s="18">
        <f t="shared" si="254"/>
        <v>2.837345149975401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5.4515074731106505</v>
      </c>
      <c r="C86" s="18">
        <f t="shared" si="210"/>
        <v>3.2874662726147363</v>
      </c>
      <c r="D86" s="18">
        <f t="shared" si="210"/>
        <v>3.8209467919808615</v>
      </c>
      <c r="E86" s="18">
        <f t="shared" si="210"/>
        <v>2.545863638759438</v>
      </c>
      <c r="F86" s="18">
        <f t="shared" si="211"/>
        <v>2.9890082960694286</v>
      </c>
      <c r="H86" s="18">
        <f t="shared" si="212"/>
        <v>2.9691417890556515</v>
      </c>
      <c r="I86" s="18">
        <f t="shared" si="213"/>
        <v>3.341318619157807</v>
      </c>
      <c r="J86" s="18">
        <f t="shared" si="214"/>
        <v>5.3592386422550931</v>
      </c>
      <c r="L86" t="str">
        <f t="shared" si="255"/>
        <v>23 Teaching and other educational professionals</v>
      </c>
      <c r="M86" s="18">
        <f t="shared" si="215"/>
        <v>6.5879246358873322</v>
      </c>
      <c r="N86" s="18">
        <f t="shared" si="215"/>
        <v>4.3146039157186955</v>
      </c>
      <c r="O86" s="18">
        <f t="shared" si="215"/>
        <v>3.5836546896329979</v>
      </c>
      <c r="P86" s="18">
        <f t="shared" si="215"/>
        <v>2.4763267978765713</v>
      </c>
      <c r="Q86" s="18">
        <f t="shared" si="216"/>
        <v>2.9354097624785913</v>
      </c>
      <c r="S86" s="18">
        <f t="shared" si="217"/>
        <v>2.8441145251423938</v>
      </c>
      <c r="T86" s="18">
        <f t="shared" si="218"/>
        <v>3.3929620017424833</v>
      </c>
      <c r="U86" s="18">
        <f t="shared" si="219"/>
        <v>5.3086934204419789</v>
      </c>
      <c r="W86" t="str">
        <f t="shared" si="256"/>
        <v>23 Teaching and other educational professionals</v>
      </c>
      <c r="X86" s="18">
        <f t="shared" si="220"/>
        <v>-5.9326360586155928</v>
      </c>
      <c r="Y86" s="18">
        <f t="shared" si="220"/>
        <v>12.099901155086968</v>
      </c>
      <c r="Z86" s="18">
        <f t="shared" si="220"/>
        <v>-3.2744092171980932</v>
      </c>
      <c r="AA86" s="18">
        <f t="shared" si="220"/>
        <v>-2.9910357326333958</v>
      </c>
      <c r="AB86" s="18">
        <f t="shared" si="221"/>
        <v>-2.1998707118644045</v>
      </c>
      <c r="AD86" s="18">
        <f t="shared" si="222"/>
        <v>-3.0855856841530915</v>
      </c>
      <c r="AE86" s="18">
        <f t="shared" si="223"/>
        <v>2.4084063093365415</v>
      </c>
      <c r="AF86" s="18">
        <f t="shared" si="224"/>
        <v>0.35077434208823366</v>
      </c>
      <c r="AH86" t="str">
        <f t="shared" si="257"/>
        <v>23 Teaching and other educational professionals</v>
      </c>
      <c r="AI86" s="18">
        <f t="shared" si="225"/>
        <v>-16.527453419109918</v>
      </c>
      <c r="AJ86" s="18">
        <f t="shared" si="225"/>
        <v>-1.4910487036906561</v>
      </c>
      <c r="AK86" s="18">
        <f t="shared" si="225"/>
        <v>-9.0986738220241286</v>
      </c>
      <c r="AL86" s="18">
        <f t="shared" si="225"/>
        <v>-0.15515681806851367</v>
      </c>
      <c r="AM86" s="18">
        <f t="shared" si="226"/>
        <v>-3.1222711221693178</v>
      </c>
      <c r="AO86" s="18">
        <f t="shared" si="227"/>
        <v>-3.2300538823887948</v>
      </c>
      <c r="AP86" s="18">
        <f t="shared" si="228"/>
        <v>1.1825181771851545</v>
      </c>
      <c r="AQ86" s="18">
        <f t="shared" si="229"/>
        <v>-1.4443925868138474</v>
      </c>
      <c r="AS86" t="str">
        <f t="shared" si="258"/>
        <v>23 Teaching and other educational professionals</v>
      </c>
      <c r="AT86" s="18">
        <f t="shared" si="230"/>
        <v>-4.118877029608548</v>
      </c>
      <c r="AU86" s="18">
        <f t="shared" si="230"/>
        <v>14.651155110125469</v>
      </c>
      <c r="AV86" s="18">
        <f t="shared" si="230"/>
        <v>-3.6962127813861656</v>
      </c>
      <c r="AW86" s="18">
        <f t="shared" si="230"/>
        <v>-1.6169177599076545</v>
      </c>
      <c r="AX86" s="18">
        <f t="shared" si="231"/>
        <v>-1.3323080042556001</v>
      </c>
      <c r="AZ86" s="18">
        <f t="shared" si="232"/>
        <v>-2.314957056328848</v>
      </c>
      <c r="BA86" s="18">
        <f t="shared" si="233"/>
        <v>2.2468865347029521</v>
      </c>
      <c r="BB86" s="18">
        <f t="shared" si="234"/>
        <v>0.63329718157072445</v>
      </c>
      <c r="BD86" t="str">
        <f t="shared" si="259"/>
        <v>23 Teaching and other educational professionals</v>
      </c>
      <c r="BE86" s="18">
        <f t="shared" si="235"/>
        <v>0.86052274130605788</v>
      </c>
      <c r="BF86" s="18">
        <f t="shared" si="235"/>
        <v>8.8243478668870612</v>
      </c>
      <c r="BG86" s="18">
        <f t="shared" si="235"/>
        <v>0.19657532650982912</v>
      </c>
      <c r="BH86" s="18">
        <f t="shared" si="235"/>
        <v>0.24848513240269821</v>
      </c>
      <c r="BI86" s="18">
        <f t="shared" si="236"/>
        <v>0.74779285538075779</v>
      </c>
      <c r="BK86" s="18">
        <f t="shared" si="237"/>
        <v>0.23117887630250689</v>
      </c>
      <c r="BL86" s="18">
        <f t="shared" si="238"/>
        <v>2.506955415252432</v>
      </c>
      <c r="BM86" s="18">
        <f t="shared" si="239"/>
        <v>2.6712278162087655</v>
      </c>
      <c r="BO86" t="str">
        <f t="shared" si="260"/>
        <v>23 Teaching and other educational professionals</v>
      </c>
      <c r="BP86" s="18">
        <f t="shared" si="240"/>
        <v>0.1404283295243669</v>
      </c>
      <c r="BQ86" s="18">
        <f t="shared" si="240"/>
        <v>-9.2374949912749305</v>
      </c>
      <c r="BR86" s="18">
        <f t="shared" si="240"/>
        <v>9.5681104939737693E-3</v>
      </c>
      <c r="BS86" s="18">
        <f t="shared" si="240"/>
        <v>-2.2044253026823002</v>
      </c>
      <c r="BT86" s="18">
        <f t="shared" si="241"/>
        <v>-1.9761758221223613</v>
      </c>
      <c r="BV86" s="18">
        <f t="shared" si="242"/>
        <v>-1.4719276693763383</v>
      </c>
      <c r="BW86" s="18">
        <f t="shared" si="243"/>
        <v>2.6706700384979021</v>
      </c>
      <c r="BX86" s="18">
        <f t="shared" si="244"/>
        <v>1.6882372557311287</v>
      </c>
      <c r="BZ86" t="str">
        <f t="shared" si="261"/>
        <v>23 Teaching and other educational professionals</v>
      </c>
      <c r="CA86" s="18">
        <f t="shared" si="245"/>
        <v>-0.88715398763812292</v>
      </c>
      <c r="CB86" s="18">
        <f t="shared" si="245"/>
        <v>1.2325867998027151</v>
      </c>
      <c r="CC86" s="18">
        <f t="shared" si="245"/>
        <v>-2.7865829201322523</v>
      </c>
      <c r="CD86" s="18">
        <f t="shared" si="245"/>
        <v>-4.9611562131757108</v>
      </c>
      <c r="CE86" s="18">
        <f t="shared" si="246"/>
        <v>-3.908454974312825</v>
      </c>
      <c r="CG86" s="18">
        <f t="shared" si="247"/>
        <v>-4.2417576909841053</v>
      </c>
      <c r="CH86" s="18">
        <f t="shared" si="248"/>
        <v>2.0768578527642356</v>
      </c>
      <c r="CI86" s="18">
        <f t="shared" si="249"/>
        <v>-0.82515178149636936</v>
      </c>
      <c r="CK86" t="str">
        <f t="shared" si="262"/>
        <v>23 Teaching and other educational professionals</v>
      </c>
      <c r="CL86" s="18">
        <f t="shared" si="250"/>
        <v>1.0934314308670423</v>
      </c>
      <c r="CM86" s="18">
        <f t="shared" si="250"/>
        <v>37.853043566401176</v>
      </c>
      <c r="CN86" s="18">
        <f t="shared" si="250"/>
        <v>-4.84611600613386</v>
      </c>
      <c r="CO86" s="18">
        <f t="shared" si="250"/>
        <v>-3.0547254100278698</v>
      </c>
      <c r="CP86" s="18">
        <f t="shared" si="251"/>
        <v>-1.4739746704502288</v>
      </c>
      <c r="CR86" s="18">
        <f t="shared" si="252"/>
        <v>-3.6555718351626632</v>
      </c>
      <c r="CS86" s="18">
        <f t="shared" si="253"/>
        <v>1.9026592021421207</v>
      </c>
      <c r="CT86" s="18">
        <f t="shared" si="254"/>
        <v>-0.70925602930016485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10.501956269363099</v>
      </c>
      <c r="C87" s="18">
        <f t="shared" si="210"/>
        <v>1.7618155480207509</v>
      </c>
      <c r="D87" s="18">
        <f t="shared" si="210"/>
        <v>7.1530538041643998</v>
      </c>
      <c r="E87" s="18">
        <f t="shared" si="210"/>
        <v>4.4465761416913052</v>
      </c>
      <c r="F87" s="18">
        <f t="shared" si="211"/>
        <v>5.1137077702908318</v>
      </c>
      <c r="H87" s="18">
        <f t="shared" si="212"/>
        <v>5.3410532224487328</v>
      </c>
      <c r="I87" s="18">
        <f t="shared" si="213"/>
        <v>3.8447027251715227</v>
      </c>
      <c r="J87" s="18">
        <f t="shared" si="214"/>
        <v>7.4628513623969273</v>
      </c>
      <c r="L87" t="str">
        <f t="shared" si="255"/>
        <v>24 Business, media and public service professionals</v>
      </c>
      <c r="M87" s="18">
        <f t="shared" si="215"/>
        <v>11.548136575640155</v>
      </c>
      <c r="N87" s="18">
        <f t="shared" si="215"/>
        <v>0.13083394609803012</v>
      </c>
      <c r="O87" s="18">
        <f t="shared" si="215"/>
        <v>5.4356347660955207</v>
      </c>
      <c r="P87" s="18">
        <f t="shared" si="215"/>
        <v>3.4759529145348189</v>
      </c>
      <c r="Q87" s="18">
        <f t="shared" si="216"/>
        <v>3.8708544012960866</v>
      </c>
      <c r="S87" s="18">
        <f t="shared" si="217"/>
        <v>4.1250993251428891</v>
      </c>
      <c r="T87" s="18">
        <f t="shared" si="218"/>
        <v>3.5302267648515295</v>
      </c>
      <c r="U87" s="18">
        <f t="shared" si="219"/>
        <v>6.3454303009079283</v>
      </c>
      <c r="W87" t="str">
        <f t="shared" si="256"/>
        <v>24 Business, media and public service professionals</v>
      </c>
      <c r="X87" s="18">
        <f t="shared" si="220"/>
        <v>1.6440219379665111</v>
      </c>
      <c r="Y87" s="18">
        <f t="shared" si="220"/>
        <v>17.566744497291076</v>
      </c>
      <c r="Z87" s="18">
        <f t="shared" si="220"/>
        <v>1.6722472044936154</v>
      </c>
      <c r="AA87" s="18">
        <f t="shared" si="220"/>
        <v>0.78163973453786451</v>
      </c>
      <c r="AB87" s="18">
        <f t="shared" si="221"/>
        <v>2.0368223874863034</v>
      </c>
      <c r="AD87" s="18">
        <f t="shared" si="222"/>
        <v>1.0776386815635863</v>
      </c>
      <c r="AE87" s="18">
        <f t="shared" si="223"/>
        <v>3.0908884160392169</v>
      </c>
      <c r="AF87" s="18">
        <f t="shared" si="224"/>
        <v>3.8136631490178985</v>
      </c>
      <c r="AH87" t="str">
        <f t="shared" si="257"/>
        <v>24 Business, media and public service professionals</v>
      </c>
      <c r="AI87" s="18">
        <f t="shared" si="225"/>
        <v>-1.274260758876411</v>
      </c>
      <c r="AJ87" s="18">
        <f t="shared" si="225"/>
        <v>19.82317578210937</v>
      </c>
      <c r="AK87" s="18">
        <f t="shared" si="225"/>
        <v>-0.50450905093399889</v>
      </c>
      <c r="AL87" s="18">
        <f t="shared" si="225"/>
        <v>0.46416552509349618</v>
      </c>
      <c r="AM87" s="18">
        <f t="shared" si="226"/>
        <v>1.2696600712582828</v>
      </c>
      <c r="AO87" s="18">
        <f t="shared" si="227"/>
        <v>0.14023063237795785</v>
      </c>
      <c r="AP87" s="18">
        <f t="shared" si="228"/>
        <v>2.1821433980173444</v>
      </c>
      <c r="AQ87" s="18">
        <f t="shared" si="229"/>
        <v>2.2860793954088132</v>
      </c>
      <c r="AS87" t="str">
        <f t="shared" si="258"/>
        <v>24 Business, media and public service professionals</v>
      </c>
      <c r="AT87" s="18">
        <f t="shared" si="230"/>
        <v>0.35801683119562888</v>
      </c>
      <c r="AU87" s="18">
        <f t="shared" si="230"/>
        <v>18.47542448527124</v>
      </c>
      <c r="AV87" s="18">
        <f t="shared" si="230"/>
        <v>1.6626707863116152</v>
      </c>
      <c r="AW87" s="18">
        <f t="shared" si="230"/>
        <v>1.0082909334019563</v>
      </c>
      <c r="AX87" s="18">
        <f t="shared" si="231"/>
        <v>2.226355941145064</v>
      </c>
      <c r="AZ87" s="18">
        <f t="shared" si="232"/>
        <v>1.2259481963740271</v>
      </c>
      <c r="BA87" s="18">
        <f t="shared" si="233"/>
        <v>2.9395935478931934</v>
      </c>
      <c r="BB87" s="18">
        <f t="shared" si="234"/>
        <v>3.7808905484796318</v>
      </c>
      <c r="BD87" t="str">
        <f t="shared" si="259"/>
        <v>24 Business, media and public service professionals</v>
      </c>
      <c r="BE87" s="18">
        <f t="shared" si="235"/>
        <v>6.2294326739636308</v>
      </c>
      <c r="BF87" s="18">
        <f t="shared" si="235"/>
        <v>9.9603423256034773</v>
      </c>
      <c r="BG87" s="18">
        <f t="shared" si="235"/>
        <v>2.1098338209581291</v>
      </c>
      <c r="BH87" s="18">
        <f t="shared" si="235"/>
        <v>0.74277305624890211</v>
      </c>
      <c r="BI87" s="18">
        <f t="shared" si="236"/>
        <v>1.7230934552960431</v>
      </c>
      <c r="BK87" s="18">
        <f t="shared" si="237"/>
        <v>1.196414181844041</v>
      </c>
      <c r="BL87" s="18">
        <f t="shared" si="238"/>
        <v>2.6400729163430059</v>
      </c>
      <c r="BM87" s="18">
        <f t="shared" si="239"/>
        <v>3.4926767035890371</v>
      </c>
      <c r="BO87" t="str">
        <f t="shared" si="260"/>
        <v>24 Business, media and public service professionals</v>
      </c>
      <c r="BP87" s="18">
        <f t="shared" si="240"/>
        <v>3.4297119535044329</v>
      </c>
      <c r="BQ87" s="18">
        <f t="shared" si="240"/>
        <v>-2.6586129913128365</v>
      </c>
      <c r="BR87" s="18">
        <f t="shared" si="240"/>
        <v>0.87307221802754853</v>
      </c>
      <c r="BS87" s="18">
        <f t="shared" si="240"/>
        <v>-1.3833544900364148</v>
      </c>
      <c r="BT87" s="18">
        <f t="shared" si="241"/>
        <v>-0.76445670341449556</v>
      </c>
      <c r="BV87" s="18">
        <f t="shared" si="242"/>
        <v>-0.63687696379068903</v>
      </c>
      <c r="BW87" s="18">
        <f t="shared" si="243"/>
        <v>2.4312833418100199</v>
      </c>
      <c r="BX87" s="18">
        <f t="shared" si="244"/>
        <v>1.9825267807624725</v>
      </c>
      <c r="BZ87" t="str">
        <f t="shared" si="261"/>
        <v>24 Business, media and public service professionals</v>
      </c>
      <c r="CA87" s="18">
        <f t="shared" si="245"/>
        <v>2.4341023622675984</v>
      </c>
      <c r="CB87" s="18">
        <f t="shared" si="245"/>
        <v>4.1464879267055332</v>
      </c>
      <c r="CC87" s="18">
        <f t="shared" si="245"/>
        <v>-1.8912783787934928</v>
      </c>
      <c r="CD87" s="18">
        <f t="shared" si="245"/>
        <v>-4.2652790326451306</v>
      </c>
      <c r="CE87" s="18">
        <f t="shared" si="246"/>
        <v>-3.0205220478220163</v>
      </c>
      <c r="CG87" s="18">
        <f t="shared" si="247"/>
        <v>-3.480397914641109</v>
      </c>
      <c r="CH87" s="18">
        <f t="shared" si="248"/>
        <v>1.8721224185928032</v>
      </c>
      <c r="CI87" s="18">
        <f t="shared" si="249"/>
        <v>-0.63708225662196805</v>
      </c>
      <c r="CK87" t="str">
        <f t="shared" si="262"/>
        <v>24 Business, media and public service professionals</v>
      </c>
      <c r="CL87" s="18">
        <f t="shared" si="250"/>
        <v>2.9446522898257221</v>
      </c>
      <c r="CM87" s="18">
        <f t="shared" si="250"/>
        <v>20.990594630645944</v>
      </c>
      <c r="CN87" s="18">
        <f t="shared" si="250"/>
        <v>-5.2743136395661754</v>
      </c>
      <c r="CO87" s="18">
        <f t="shared" si="250"/>
        <v>-2.7533620867145947</v>
      </c>
      <c r="CP87" s="18">
        <f t="shared" si="251"/>
        <v>-2.2223099366419308</v>
      </c>
      <c r="CR87" s="18">
        <f t="shared" si="252"/>
        <v>-3.6010469471345563</v>
      </c>
      <c r="CS87" s="18">
        <f t="shared" si="253"/>
        <v>1.584933850776471</v>
      </c>
      <c r="CT87" s="18">
        <f t="shared" si="254"/>
        <v>-1.1329444321228399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10.083717105721934</v>
      </c>
      <c r="C88" s="18">
        <f t="shared" si="210"/>
        <v>-3.8427710280885763</v>
      </c>
      <c r="D88" s="18">
        <f t="shared" si="210"/>
        <v>3.6267758790181404</v>
      </c>
      <c r="E88" s="18">
        <f t="shared" si="210"/>
        <v>4.9361389020103008</v>
      </c>
      <c r="F88" s="18">
        <f t="shared" si="211"/>
        <v>3.9559956250823536</v>
      </c>
      <c r="H88" s="18">
        <f t="shared" si="212"/>
        <v>4.497856554140478</v>
      </c>
      <c r="I88" s="18">
        <f t="shared" si="213"/>
        <v>3.2655902288762029</v>
      </c>
      <c r="J88" s="18">
        <f t="shared" si="214"/>
        <v>6.450625052260972</v>
      </c>
      <c r="L88" t="str">
        <f t="shared" si="255"/>
        <v>31 Science, engineering and technology associate professionals</v>
      </c>
      <c r="M88" s="18">
        <f t="shared" si="215"/>
        <v>10.370400661271152</v>
      </c>
      <c r="N88" s="18">
        <f t="shared" si="215"/>
        <v>-3.91702367280512</v>
      </c>
      <c r="O88" s="18">
        <f t="shared" si="215"/>
        <v>1.3644542734661425</v>
      </c>
      <c r="P88" s="18">
        <f t="shared" si="215"/>
        <v>3.4232645032534093</v>
      </c>
      <c r="Q88" s="18">
        <f t="shared" si="216"/>
        <v>2.3036387979308071</v>
      </c>
      <c r="S88" s="18">
        <f t="shared" si="217"/>
        <v>2.7323896087323218</v>
      </c>
      <c r="T88" s="18">
        <f t="shared" si="218"/>
        <v>2.708508774144347</v>
      </c>
      <c r="U88" s="18">
        <f t="shared" si="219"/>
        <v>4.6995653265092585</v>
      </c>
      <c r="W88" t="str">
        <f t="shared" si="256"/>
        <v>31 Science, engineering and technology associate professionals</v>
      </c>
      <c r="X88" s="18">
        <f t="shared" si="220"/>
        <v>1.8881030322202674</v>
      </c>
      <c r="Y88" s="18">
        <f t="shared" si="220"/>
        <v>11.602220903673599</v>
      </c>
      <c r="Z88" s="18">
        <f t="shared" si="220"/>
        <v>-1.8902683377904239</v>
      </c>
      <c r="AA88" s="18">
        <f t="shared" si="220"/>
        <v>0.94998565232180532</v>
      </c>
      <c r="AB88" s="18">
        <f t="shared" si="221"/>
        <v>0.68296423822407082</v>
      </c>
      <c r="AD88" s="18">
        <f t="shared" si="222"/>
        <v>-5.78615256047188E-3</v>
      </c>
      <c r="AE88" s="18">
        <f t="shared" si="223"/>
        <v>2.3535038520380969</v>
      </c>
      <c r="AF88" s="18">
        <f t="shared" si="224"/>
        <v>2.3493265098297522</v>
      </c>
      <c r="AH88" t="str">
        <f t="shared" si="257"/>
        <v>31 Science, engineering and technology associate professionals</v>
      </c>
      <c r="AI88" s="18">
        <f t="shared" si="225"/>
        <v>3.2949916901438447</v>
      </c>
      <c r="AJ88" s="18">
        <f t="shared" si="225"/>
        <v>18.80777244412528</v>
      </c>
      <c r="AK88" s="18">
        <f t="shared" si="225"/>
        <v>-0.11958677103123261</v>
      </c>
      <c r="AL88" s="18">
        <f t="shared" si="225"/>
        <v>2.6850108381765159</v>
      </c>
      <c r="AM88" s="18">
        <f t="shared" si="226"/>
        <v>2.7323718090612736</v>
      </c>
      <c r="AO88" s="18">
        <f t="shared" si="227"/>
        <v>1.7415022073878017</v>
      </c>
      <c r="AP88" s="18">
        <f t="shared" si="228"/>
        <v>2.7471205318298164</v>
      </c>
      <c r="AQ88" s="18">
        <f t="shared" si="229"/>
        <v>3.9854635747659684</v>
      </c>
      <c r="AS88" t="str">
        <f t="shared" si="258"/>
        <v>31 Science, engineering and technology associate professionals</v>
      </c>
      <c r="AT88" s="18">
        <f t="shared" si="230"/>
        <v>-0.48240370247379927</v>
      </c>
      <c r="AU88" s="18">
        <f t="shared" si="230"/>
        <v>8.9497922861673906</v>
      </c>
      <c r="AV88" s="18">
        <f t="shared" si="230"/>
        <v>-3.8380846867067775</v>
      </c>
      <c r="AW88" s="18">
        <f t="shared" si="230"/>
        <v>-0.18961653776006226</v>
      </c>
      <c r="AX88" s="18">
        <f t="shared" si="231"/>
        <v>-0.80267789748195151</v>
      </c>
      <c r="AZ88" s="18">
        <f t="shared" si="232"/>
        <v>-1.420899506631268</v>
      </c>
      <c r="BA88" s="18">
        <f t="shared" si="233"/>
        <v>1.8292135796270204</v>
      </c>
      <c r="BB88" s="18">
        <f t="shared" si="234"/>
        <v>0.75401880640950658</v>
      </c>
      <c r="BD88" t="str">
        <f t="shared" si="259"/>
        <v>31 Science, engineering and technology associate professionals</v>
      </c>
      <c r="BE88" s="18">
        <f t="shared" si="235"/>
        <v>2.4036210437291761</v>
      </c>
      <c r="BF88" s="18">
        <f t="shared" si="235"/>
        <v>8.7446095463818772</v>
      </c>
      <c r="BG88" s="18">
        <f t="shared" si="235"/>
        <v>-4.7087168630085108</v>
      </c>
      <c r="BH88" s="18">
        <f t="shared" si="235"/>
        <v>-1.6356891526757122</v>
      </c>
      <c r="BI88" s="18">
        <f t="shared" si="236"/>
        <v>-1.9939080495490202</v>
      </c>
      <c r="BK88" s="18">
        <f t="shared" si="237"/>
        <v>-2.6708880735065388</v>
      </c>
      <c r="BL88" s="18">
        <f t="shared" si="238"/>
        <v>1.5618781411392835</v>
      </c>
      <c r="BM88" s="18">
        <f t="shared" si="239"/>
        <v>-0.49713108160116537</v>
      </c>
      <c r="BO88" t="str">
        <f t="shared" si="260"/>
        <v>31 Science, engineering and technology associate professionals</v>
      </c>
      <c r="BP88" s="18">
        <f t="shared" si="240"/>
        <v>4.5538300069678739</v>
      </c>
      <c r="BQ88" s="18">
        <f t="shared" si="240"/>
        <v>2.461448792720744</v>
      </c>
      <c r="BR88" s="18">
        <f t="shared" si="240"/>
        <v>-2.8623439664038686</v>
      </c>
      <c r="BS88" s="18">
        <f t="shared" si="240"/>
        <v>-0.68711031041881476</v>
      </c>
      <c r="BT88" s="18">
        <f t="shared" si="241"/>
        <v>-1.1794711900266708</v>
      </c>
      <c r="BV88" s="18">
        <f t="shared" si="242"/>
        <v>-1.4175473206946121</v>
      </c>
      <c r="BW88" s="18">
        <f t="shared" si="243"/>
        <v>1.9151837425186446</v>
      </c>
      <c r="BX88" s="18">
        <f t="shared" si="244"/>
        <v>0.85609783943378925</v>
      </c>
      <c r="BZ88" t="str">
        <f t="shared" si="261"/>
        <v>31 Science, engineering and technology associate professionals</v>
      </c>
      <c r="CA88" s="18">
        <f t="shared" si="245"/>
        <v>3.0312290087447291</v>
      </c>
      <c r="CB88" s="18">
        <f t="shared" si="245"/>
        <v>14.655709581046672</v>
      </c>
      <c r="CC88" s="18">
        <f t="shared" si="245"/>
        <v>-5.9533347577419455</v>
      </c>
      <c r="CD88" s="18">
        <f t="shared" si="245"/>
        <v>-2.8113901939046393</v>
      </c>
      <c r="CE88" s="18">
        <f t="shared" si="246"/>
        <v>-2.8055090839159025</v>
      </c>
      <c r="CG88" s="18">
        <f t="shared" si="247"/>
        <v>-3.8701981984050282</v>
      </c>
      <c r="CH88" s="18">
        <f t="shared" si="248"/>
        <v>1.5065585303119855</v>
      </c>
      <c r="CI88" s="18">
        <f t="shared" si="249"/>
        <v>-1.4387036698138234</v>
      </c>
      <c r="CK88" t="str">
        <f t="shared" si="262"/>
        <v>31 Science, engineering and technology associate professionals</v>
      </c>
      <c r="CL88" s="18">
        <f t="shared" si="250"/>
        <v>4.8669016631488926</v>
      </c>
      <c r="CM88" s="18">
        <f t="shared" si="250"/>
        <v>32.810980112746989</v>
      </c>
      <c r="CN88" s="18">
        <f t="shared" si="250"/>
        <v>-4.7018385523340918</v>
      </c>
      <c r="CO88" s="18">
        <f t="shared" si="250"/>
        <v>1.4995815546933855</v>
      </c>
      <c r="CP88" s="18">
        <f t="shared" si="251"/>
        <v>1.2059846086498904</v>
      </c>
      <c r="CR88" s="18">
        <f t="shared" si="252"/>
        <v>-0.61114778242963297</v>
      </c>
      <c r="CS88" s="18">
        <f t="shared" si="253"/>
        <v>1.918988458752735</v>
      </c>
      <c r="CT88" s="18">
        <f t="shared" si="254"/>
        <v>1.4556936418470778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11.726835082183884</v>
      </c>
      <c r="C89" s="18">
        <f t="shared" si="210"/>
        <v>-10.119588040620386</v>
      </c>
      <c r="D89" s="18">
        <f t="shared" si="210"/>
        <v>7.3657735591511786</v>
      </c>
      <c r="E89" s="18">
        <f t="shared" si="210"/>
        <v>6.8676361972776379</v>
      </c>
      <c r="F89" s="18">
        <f t="shared" si="211"/>
        <v>5.8713676759479583</v>
      </c>
      <c r="H89" s="18">
        <f t="shared" si="212"/>
        <v>7.033424656648446</v>
      </c>
      <c r="I89" s="18">
        <f t="shared" si="213"/>
        <v>4.7599596985652859</v>
      </c>
      <c r="J89" s="18">
        <f t="shared" si="214"/>
        <v>9.2710821832877386</v>
      </c>
      <c r="L89" t="str">
        <f t="shared" si="255"/>
        <v>32 Health and social care associate professionals</v>
      </c>
      <c r="M89" s="18">
        <f t="shared" si="215"/>
        <v>14.337485192091837</v>
      </c>
      <c r="N89" s="18">
        <f t="shared" si="215"/>
        <v>2.3068351059582604</v>
      </c>
      <c r="O89" s="18">
        <f t="shared" si="215"/>
        <v>5.5549467694285148</v>
      </c>
      <c r="P89" s="18">
        <f t="shared" si="215"/>
        <v>5.7991816208382341</v>
      </c>
      <c r="Q89" s="18">
        <f t="shared" si="216"/>
        <v>5.5012348833027858</v>
      </c>
      <c r="S89" s="18">
        <f t="shared" si="217"/>
        <v>5.7177072776527726</v>
      </c>
      <c r="T89" s="18">
        <f t="shared" si="218"/>
        <v>4.2338714804447619</v>
      </c>
      <c r="U89" s="18">
        <f t="shared" si="219"/>
        <v>7.984267026398828</v>
      </c>
      <c r="W89" t="str">
        <f t="shared" si="256"/>
        <v>32 Health and social care associate professionals</v>
      </c>
      <c r="X89" s="18">
        <f t="shared" si="220"/>
        <v>5.0492704387383291</v>
      </c>
      <c r="Y89" s="18">
        <f t="shared" si="220"/>
        <v>11.323025010320698</v>
      </c>
      <c r="Z89" s="18">
        <f t="shared" si="220"/>
        <v>1.9799601754186158</v>
      </c>
      <c r="AA89" s="18">
        <f t="shared" si="220"/>
        <v>1.7977720687964105</v>
      </c>
      <c r="AB89" s="18">
        <f t="shared" si="221"/>
        <v>2.4256833431517189</v>
      </c>
      <c r="AD89" s="18">
        <f t="shared" si="222"/>
        <v>1.8584652444063821</v>
      </c>
      <c r="AE89" s="18">
        <f t="shared" si="223"/>
        <v>3.8078349111333454</v>
      </c>
      <c r="AF89" s="18">
        <f t="shared" si="224"/>
        <v>4.9691835877911705</v>
      </c>
      <c r="AH89" t="str">
        <f t="shared" si="257"/>
        <v>32 Health and social care associate professionals</v>
      </c>
      <c r="AI89" s="18">
        <f t="shared" si="225"/>
        <v>-1.8919382470505397</v>
      </c>
      <c r="AJ89" s="18">
        <f t="shared" si="225"/>
        <v>5.8424751755911331</v>
      </c>
      <c r="AK89" s="18">
        <f t="shared" si="225"/>
        <v>-5.3964998622163201</v>
      </c>
      <c r="AL89" s="18">
        <f t="shared" si="225"/>
        <v>-4.6056909032656694</v>
      </c>
      <c r="AM89" s="18">
        <f t="shared" si="226"/>
        <v>-4.2334609539495087</v>
      </c>
      <c r="AO89" s="18">
        <f t="shared" si="227"/>
        <v>-4.8700256767782779</v>
      </c>
      <c r="AP89" s="18">
        <f t="shared" si="228"/>
        <v>1.7957663168787441</v>
      </c>
      <c r="AQ89" s="18">
        <f t="shared" si="229"/>
        <v>-1.65203350105666</v>
      </c>
      <c r="AS89" t="str">
        <f t="shared" si="258"/>
        <v>32 Health and social care associate professionals</v>
      </c>
      <c r="AT89" s="18">
        <f t="shared" si="230"/>
        <v>2.5331521327317086</v>
      </c>
      <c r="AU89" s="18">
        <f t="shared" si="230"/>
        <v>17.270702009777072</v>
      </c>
      <c r="AV89" s="18">
        <f t="shared" si="230"/>
        <v>-1.0283968383133835</v>
      </c>
      <c r="AW89" s="18">
        <f t="shared" si="230"/>
        <v>0.96677238415965316</v>
      </c>
      <c r="AX89" s="18">
        <f t="shared" si="231"/>
        <v>1.2821601087078305</v>
      </c>
      <c r="AZ89" s="18">
        <f t="shared" si="232"/>
        <v>0.29728659307537431</v>
      </c>
      <c r="BA89" s="18">
        <f t="shared" si="233"/>
        <v>3.0211509533140335</v>
      </c>
      <c r="BB89" s="18">
        <f t="shared" si="234"/>
        <v>3.2185887376818156</v>
      </c>
      <c r="BD89" t="str">
        <f t="shared" si="259"/>
        <v>32 Health and social care associate professionals</v>
      </c>
      <c r="BE89" s="18">
        <f t="shared" si="235"/>
        <v>8.5699401514167448</v>
      </c>
      <c r="BF89" s="18">
        <f t="shared" si="235"/>
        <v>-5.169512668339749</v>
      </c>
      <c r="BG89" s="18">
        <f t="shared" si="235"/>
        <v>0.86035018289283283</v>
      </c>
      <c r="BH89" s="18">
        <f t="shared" si="235"/>
        <v>0.33314935200956519</v>
      </c>
      <c r="BI89" s="18">
        <f t="shared" si="236"/>
        <v>0.14394002510631498</v>
      </c>
      <c r="BK89" s="18">
        <f t="shared" si="237"/>
        <v>0.50857606008936074</v>
      </c>
      <c r="BL89" s="18">
        <f t="shared" si="238"/>
        <v>3.1883088426443384</v>
      </c>
      <c r="BM89" s="18">
        <f t="shared" si="239"/>
        <v>3.5203909129694511</v>
      </c>
      <c r="BO89" t="str">
        <f t="shared" si="260"/>
        <v>32 Health and social care associate professionals</v>
      </c>
      <c r="BP89" s="18">
        <f t="shared" si="240"/>
        <v>5.6339774035077061</v>
      </c>
      <c r="BQ89" s="18">
        <f t="shared" si="240"/>
        <v>-17.266811042289998</v>
      </c>
      <c r="BR89" s="18">
        <f t="shared" si="240"/>
        <v>6.675482220783735E-2</v>
      </c>
      <c r="BS89" s="18">
        <f t="shared" si="240"/>
        <v>-2.2657931565751466</v>
      </c>
      <c r="BT89" s="18">
        <f t="shared" si="241"/>
        <v>-2.5628274054939615</v>
      </c>
      <c r="BV89" s="18">
        <f t="shared" si="242"/>
        <v>-1.4943818939036513</v>
      </c>
      <c r="BW89" s="18">
        <f t="shared" si="243"/>
        <v>2.7958939620841505</v>
      </c>
      <c r="BX89" s="18">
        <f t="shared" si="244"/>
        <v>1.8171736966156482</v>
      </c>
      <c r="BZ89" t="str">
        <f t="shared" si="261"/>
        <v>32 Health and social care associate professionals</v>
      </c>
      <c r="CA89" s="18">
        <f t="shared" si="245"/>
        <v>0.84520904355231963</v>
      </c>
      <c r="CB89" s="18">
        <f t="shared" si="245"/>
        <v>-17.348646851489324</v>
      </c>
      <c r="CC89" s="18">
        <f t="shared" si="245"/>
        <v>-4.7019710116767417</v>
      </c>
      <c r="CD89" s="18">
        <f t="shared" si="245"/>
        <v>-5.7109687981540809</v>
      </c>
      <c r="CE89" s="18">
        <f t="shared" si="246"/>
        <v>-6.1725138111937916</v>
      </c>
      <c r="CG89" s="18">
        <f t="shared" si="247"/>
        <v>-5.3758288320731147</v>
      </c>
      <c r="CH89" s="18">
        <f t="shared" si="248"/>
        <v>1.7756127933748589</v>
      </c>
      <c r="CI89" s="18">
        <f t="shared" si="249"/>
        <v>-1.9990018189118275</v>
      </c>
      <c r="CK89" t="str">
        <f t="shared" si="262"/>
        <v>32 Health and social care associate professionals</v>
      </c>
      <c r="CL89" s="18">
        <f t="shared" si="250"/>
        <v>2.9797183991508769</v>
      </c>
      <c r="CM89" s="18">
        <f t="shared" si="250"/>
        <v>17.549031567352724</v>
      </c>
      <c r="CN89" s="18">
        <f t="shared" si="250"/>
        <v>-5.4516347525914828</v>
      </c>
      <c r="CO89" s="18">
        <f t="shared" si="250"/>
        <v>-0.48853510415426404</v>
      </c>
      <c r="CP89" s="18">
        <f t="shared" si="251"/>
        <v>-1.0419170908057884</v>
      </c>
      <c r="CR89" s="18">
        <f t="shared" si="252"/>
        <v>-2.1711936835003276</v>
      </c>
      <c r="CS89" s="18">
        <f t="shared" si="253"/>
        <v>1.8683849116024387</v>
      </c>
      <c r="CT89" s="18">
        <f t="shared" si="254"/>
        <v>0.25862489609076444</v>
      </c>
    </row>
    <row r="90" spans="1:98" x14ac:dyDescent="0.2">
      <c r="A90" t="str">
        <f t="shared" si="209"/>
        <v>33 Protective service occupations</v>
      </c>
      <c r="B90" s="18">
        <f t="shared" si="210"/>
        <v>10.376369548180953</v>
      </c>
      <c r="C90" s="18">
        <f t="shared" si="210"/>
        <v>-9.6373008046622406</v>
      </c>
      <c r="D90" s="18">
        <f t="shared" si="210"/>
        <v>10.042884741286784</v>
      </c>
      <c r="E90" s="18">
        <f t="shared" si="210"/>
        <v>6.0396063982064208</v>
      </c>
      <c r="F90" s="18">
        <f t="shared" si="211"/>
        <v>6.2074559876253543</v>
      </c>
      <c r="H90" s="18">
        <f t="shared" si="212"/>
        <v>7.3575833754601527</v>
      </c>
      <c r="I90" s="18">
        <f t="shared" si="213"/>
        <v>3.6871252271258204</v>
      </c>
      <c r="J90" s="18">
        <f t="shared" si="214"/>
        <v>8.9589974845970755</v>
      </c>
      <c r="L90" t="str">
        <f t="shared" si="255"/>
        <v>33 Protective service occupations</v>
      </c>
      <c r="M90" s="18">
        <f t="shared" si="215"/>
        <v>8.5124783517895217</v>
      </c>
      <c r="N90" s="18">
        <f t="shared" si="215"/>
        <v>-7.5194757921834494</v>
      </c>
      <c r="O90" s="18">
        <f t="shared" si="215"/>
        <v>9.0003978601603798</v>
      </c>
      <c r="P90" s="18">
        <f t="shared" si="215"/>
        <v>5.6818524542290971</v>
      </c>
      <c r="Q90" s="18">
        <f t="shared" si="216"/>
        <v>5.8216866838422199</v>
      </c>
      <c r="S90" s="18">
        <f t="shared" si="217"/>
        <v>6.7766536036111269</v>
      </c>
      <c r="T90" s="18">
        <f t="shared" si="218"/>
        <v>3.1507697242035615</v>
      </c>
      <c r="U90" s="18">
        <f t="shared" si="219"/>
        <v>8.2110244707122924</v>
      </c>
      <c r="W90" t="str">
        <f t="shared" si="256"/>
        <v>33 Protective service occupations</v>
      </c>
      <c r="X90" s="18">
        <f t="shared" si="220"/>
        <v>0.91454505136083775</v>
      </c>
      <c r="Y90" s="18">
        <f t="shared" si="220"/>
        <v>18.493312197199675</v>
      </c>
      <c r="Z90" s="18">
        <f t="shared" si="220"/>
        <v>5.3595973699000821</v>
      </c>
      <c r="AA90" s="18">
        <f t="shared" si="220"/>
        <v>3.9182144582316836</v>
      </c>
      <c r="AB90" s="18">
        <f t="shared" si="221"/>
        <v>5.226183593109357</v>
      </c>
      <c r="AD90" s="18">
        <f t="shared" si="222"/>
        <v>4.3964710009032126</v>
      </c>
      <c r="AE90" s="18">
        <f t="shared" si="223"/>
        <v>3.3072798522820968</v>
      </c>
      <c r="AF90" s="18">
        <f t="shared" si="224"/>
        <v>6.4000758425558413</v>
      </c>
      <c r="AH90" t="str">
        <f t="shared" si="257"/>
        <v>33 Protective service occupations</v>
      </c>
      <c r="AI90" s="18">
        <f t="shared" si="225"/>
        <v>0.85714660149642796</v>
      </c>
      <c r="AJ90" s="18">
        <f t="shared" si="225"/>
        <v>16.452601290432799</v>
      </c>
      <c r="AK90" s="18">
        <f t="shared" si="225"/>
        <v>5.2101553622968533</v>
      </c>
      <c r="AL90" s="18">
        <f t="shared" si="225"/>
        <v>3.6059227393915094</v>
      </c>
      <c r="AM90" s="18">
        <f t="shared" si="226"/>
        <v>4.8679331063256281</v>
      </c>
      <c r="AO90" s="18">
        <f t="shared" si="227"/>
        <v>4.1379304561764529</v>
      </c>
      <c r="AP90" s="18">
        <f t="shared" si="228"/>
        <v>2.91753504866894</v>
      </c>
      <c r="AQ90" s="18">
        <f t="shared" si="229"/>
        <v>5.9405253452525786</v>
      </c>
      <c r="AS90" t="str">
        <f t="shared" si="258"/>
        <v>33 Protective service occupations</v>
      </c>
      <c r="AT90" s="18">
        <f t="shared" si="230"/>
        <v>-2.4532424892638072</v>
      </c>
      <c r="AU90" s="18">
        <f t="shared" si="230"/>
        <v>14.140687921435656</v>
      </c>
      <c r="AV90" s="18">
        <f t="shared" si="230"/>
        <v>2.2436033291534763</v>
      </c>
      <c r="AW90" s="18">
        <f t="shared" si="230"/>
        <v>1.9115637385611839</v>
      </c>
      <c r="AX90" s="18">
        <f t="shared" si="231"/>
        <v>2.7403384708922118</v>
      </c>
      <c r="AZ90" s="18">
        <f t="shared" si="232"/>
        <v>2.0221236166217071</v>
      </c>
      <c r="BA90" s="18">
        <f t="shared" si="233"/>
        <v>2.5622549737900124</v>
      </c>
      <c r="BB90" s="18">
        <f t="shared" si="234"/>
        <v>4.0416894826703853</v>
      </c>
      <c r="BD90" t="str">
        <f t="shared" si="259"/>
        <v>33 Protective service occupations</v>
      </c>
      <c r="BE90" s="18">
        <f t="shared" si="235"/>
        <v>1.5675702032034833</v>
      </c>
      <c r="BF90" s="18">
        <f t="shared" si="235"/>
        <v>5.0564081826445451</v>
      </c>
      <c r="BG90" s="18">
        <f t="shared" si="235"/>
        <v>3.0712782451766563</v>
      </c>
      <c r="BH90" s="18">
        <f t="shared" si="235"/>
        <v>0.63702802702603201</v>
      </c>
      <c r="BI90" s="18">
        <f t="shared" si="236"/>
        <v>1.6642018577823992</v>
      </c>
      <c r="BK90" s="18">
        <f t="shared" si="237"/>
        <v>1.4419889938216857</v>
      </c>
      <c r="BL90" s="18">
        <f t="shared" si="238"/>
        <v>1.7849581892481314</v>
      </c>
      <c r="BM90" s="18">
        <f t="shared" si="239"/>
        <v>2.9358945077901266</v>
      </c>
      <c r="BO90" t="str">
        <f t="shared" si="260"/>
        <v>33 Protective service occupations</v>
      </c>
      <c r="BP90" s="18">
        <f t="shared" si="240"/>
        <v>2.2157857020217664</v>
      </c>
      <c r="BQ90" s="18">
        <f t="shared" si="240"/>
        <v>-2.8696091872691953</v>
      </c>
      <c r="BR90" s="18">
        <f t="shared" si="240"/>
        <v>3.3740036614790858</v>
      </c>
      <c r="BS90" s="18">
        <f t="shared" si="240"/>
        <v>-0.90532764859496684</v>
      </c>
      <c r="BT90" s="18">
        <f t="shared" si="241"/>
        <v>0.28700925274189881</v>
      </c>
      <c r="BV90" s="18">
        <f t="shared" si="242"/>
        <v>0.50106168172683319</v>
      </c>
      <c r="BW90" s="18">
        <f t="shared" si="243"/>
        <v>2.0298331150815807</v>
      </c>
      <c r="BX90" s="18">
        <f t="shared" si="244"/>
        <v>2.4114269515493891</v>
      </c>
      <c r="BZ90" t="str">
        <f t="shared" si="261"/>
        <v>33 Protective service occupations</v>
      </c>
      <c r="CA90" s="18">
        <f t="shared" si="245"/>
        <v>-0.21980566088145581</v>
      </c>
      <c r="CB90" s="18">
        <f t="shared" si="245"/>
        <v>2.6369441857672093</v>
      </c>
      <c r="CC90" s="18">
        <f t="shared" si="245"/>
        <v>0.2613134751745072</v>
      </c>
      <c r="CD90" s="18">
        <f t="shared" si="245"/>
        <v>-4.5826135858406447</v>
      </c>
      <c r="CE90" s="18">
        <f t="shared" si="246"/>
        <v>-2.6518137682469023</v>
      </c>
      <c r="CG90" s="18">
        <f t="shared" si="247"/>
        <v>-2.9945485863889676</v>
      </c>
      <c r="CH90" s="18">
        <f t="shared" si="248"/>
        <v>1.8235703822228722</v>
      </c>
      <c r="CI90" s="18">
        <f t="shared" si="249"/>
        <v>-0.37534354174458828</v>
      </c>
      <c r="CK90" t="str">
        <f t="shared" si="262"/>
        <v>33 Protective service occupations</v>
      </c>
      <c r="CL90" s="18">
        <f t="shared" si="250"/>
        <v>-5.2857017360961267</v>
      </c>
      <c r="CM90" s="18">
        <f t="shared" si="250"/>
        <v>12.33346816041243</v>
      </c>
      <c r="CN90" s="18">
        <f t="shared" si="250"/>
        <v>-5.3856131701474741</v>
      </c>
      <c r="CO90" s="18">
        <f t="shared" si="250"/>
        <v>-1.989953099003261</v>
      </c>
      <c r="CP90" s="18">
        <f t="shared" si="251"/>
        <v>-2.2340635329740177</v>
      </c>
      <c r="CR90" s="18">
        <f t="shared" si="252"/>
        <v>-3.1351691532860215</v>
      </c>
      <c r="CS90" s="18">
        <f t="shared" si="253"/>
        <v>1.0961466059094871</v>
      </c>
      <c r="CT90" s="18">
        <f t="shared" si="254"/>
        <v>-1.494693996693508</v>
      </c>
    </row>
    <row r="91" spans="1:98" x14ac:dyDescent="0.2">
      <c r="A91" t="str">
        <f t="shared" si="209"/>
        <v>34 Culture, media and sports occupations</v>
      </c>
      <c r="B91" s="18">
        <f t="shared" si="210"/>
        <v>11.884866035981823</v>
      </c>
      <c r="C91" s="18">
        <f t="shared" si="210"/>
        <v>1.3389822345191149</v>
      </c>
      <c r="D91" s="18">
        <f t="shared" si="210"/>
        <v>3.8500098538585714</v>
      </c>
      <c r="E91" s="18">
        <f t="shared" si="210"/>
        <v>3.7575801337763615</v>
      </c>
      <c r="F91" s="18">
        <f t="shared" si="211"/>
        <v>3.633573687392988</v>
      </c>
      <c r="H91" s="18">
        <f t="shared" si="212"/>
        <v>3.7883808962629217</v>
      </c>
      <c r="I91" s="18">
        <f t="shared" si="213"/>
        <v>3.5059046688489248</v>
      </c>
      <c r="J91" s="18">
        <f t="shared" si="214"/>
        <v>6.0791288927390719</v>
      </c>
      <c r="L91" t="str">
        <f t="shared" si="255"/>
        <v>34 Culture, media and sports occupations</v>
      </c>
      <c r="M91" s="18">
        <f t="shared" si="215"/>
        <v>9.7786005279411725</v>
      </c>
      <c r="N91" s="18">
        <f t="shared" si="215"/>
        <v>2.6448742969842343E-2</v>
      </c>
      <c r="O91" s="18">
        <f t="shared" si="215"/>
        <v>2.2194571007279063</v>
      </c>
      <c r="P91" s="18">
        <f t="shared" si="215"/>
        <v>3.2677378408747071</v>
      </c>
      <c r="Q91" s="18">
        <f t="shared" si="216"/>
        <v>2.7340320746042757</v>
      </c>
      <c r="S91" s="18">
        <f t="shared" si="217"/>
        <v>2.9171218587357384</v>
      </c>
      <c r="T91" s="18">
        <f t="shared" si="218"/>
        <v>3.2172864564438797</v>
      </c>
      <c r="U91" s="18">
        <f t="shared" si="219"/>
        <v>5.2266604831634034</v>
      </c>
      <c r="W91" t="str">
        <f t="shared" si="256"/>
        <v>34 Culture, media and sports occupations</v>
      </c>
      <c r="X91" s="18">
        <f t="shared" si="220"/>
        <v>0.12445207928200031</v>
      </c>
      <c r="Y91" s="18">
        <f t="shared" si="220"/>
        <v>5.7474088877957019</v>
      </c>
      <c r="Z91" s="18">
        <f t="shared" si="220"/>
        <v>-0.89726644969024827</v>
      </c>
      <c r="AA91" s="18">
        <f t="shared" si="220"/>
        <v>0.96665739739489887</v>
      </c>
      <c r="AB91" s="18">
        <f t="shared" si="221"/>
        <v>0.67110965806593814</v>
      </c>
      <c r="AD91" s="18">
        <f t="shared" si="222"/>
        <v>0.34148646996992049</v>
      </c>
      <c r="AE91" s="18">
        <f t="shared" si="223"/>
        <v>2.6692178770713948</v>
      </c>
      <c r="AF91" s="18">
        <f t="shared" si="224"/>
        <v>2.907208708672715</v>
      </c>
      <c r="AH91" t="str">
        <f t="shared" si="257"/>
        <v>34 Culture, media and sports occupations</v>
      </c>
      <c r="AI91" s="18">
        <f t="shared" si="225"/>
        <v>-1.7158291710117179</v>
      </c>
      <c r="AJ91" s="18">
        <f t="shared" si="225"/>
        <v>18.790373069165756</v>
      </c>
      <c r="AK91" s="18">
        <f t="shared" si="225"/>
        <v>-0.20401780716534645</v>
      </c>
      <c r="AL91" s="18">
        <f t="shared" si="225"/>
        <v>2.705841364620265</v>
      </c>
      <c r="AM91" s="18">
        <f t="shared" si="226"/>
        <v>2.7173067296603515</v>
      </c>
      <c r="AO91" s="18">
        <f t="shared" si="227"/>
        <v>1.7265811162492373</v>
      </c>
      <c r="AP91" s="18">
        <f t="shared" si="228"/>
        <v>2.9924611634750242</v>
      </c>
      <c r="AQ91" s="18">
        <f t="shared" si="229"/>
        <v>4.1827983286099713</v>
      </c>
      <c r="AS91" t="str">
        <f t="shared" si="258"/>
        <v>34 Culture, media and sports occupations</v>
      </c>
      <c r="AT91" s="18">
        <f t="shared" si="230"/>
        <v>-1.6329639336514545</v>
      </c>
      <c r="AU91" s="18">
        <f t="shared" si="230"/>
        <v>4.9669330279974444</v>
      </c>
      <c r="AV91" s="18">
        <f t="shared" si="230"/>
        <v>-2.7874663498216323</v>
      </c>
      <c r="AW91" s="18">
        <f t="shared" si="230"/>
        <v>0.15110080830071926</v>
      </c>
      <c r="AX91" s="18">
        <f t="shared" si="231"/>
        <v>-0.48493793243847838</v>
      </c>
      <c r="AZ91" s="18">
        <f t="shared" si="232"/>
        <v>-0.83816102885685417</v>
      </c>
      <c r="BA91" s="18">
        <f t="shared" si="233"/>
        <v>2.363411933990589</v>
      </c>
      <c r="BB91" s="18">
        <f t="shared" si="234"/>
        <v>1.7697413918416283</v>
      </c>
      <c r="BD91" t="str">
        <f t="shared" si="259"/>
        <v>34 Culture, media and sports occupations</v>
      </c>
      <c r="BE91" s="18">
        <f t="shared" si="235"/>
        <v>1.8843824919609231</v>
      </c>
      <c r="BF91" s="18">
        <f t="shared" si="235"/>
        <v>3.1508312151987683</v>
      </c>
      <c r="BG91" s="18">
        <f t="shared" si="235"/>
        <v>-1.4136822875637778</v>
      </c>
      <c r="BH91" s="18">
        <f t="shared" si="235"/>
        <v>0.93016665919158914</v>
      </c>
      <c r="BI91" s="18">
        <f t="shared" si="236"/>
        <v>0.32816440154086468</v>
      </c>
      <c r="BK91" s="18">
        <f t="shared" si="237"/>
        <v>0.14275664680094557</v>
      </c>
      <c r="BL91" s="18">
        <f t="shared" si="238"/>
        <v>2.1878847678125757</v>
      </c>
      <c r="BM91" s="18">
        <f t="shared" si="239"/>
        <v>2.2936155578114903</v>
      </c>
      <c r="BO91" t="str">
        <f t="shared" si="260"/>
        <v>34 Culture, media and sports occupations</v>
      </c>
      <c r="BP91" s="18">
        <f t="shared" si="240"/>
        <v>-0.54469176986929879</v>
      </c>
      <c r="BQ91" s="18">
        <f t="shared" si="240"/>
        <v>-9.2206118929245466</v>
      </c>
      <c r="BR91" s="18">
        <f t="shared" si="240"/>
        <v>-2.7425878894411393</v>
      </c>
      <c r="BS91" s="18">
        <f t="shared" si="240"/>
        <v>-2.441554174261229</v>
      </c>
      <c r="BT91" s="18">
        <f t="shared" si="241"/>
        <v>-2.9734486085868483</v>
      </c>
      <c r="BV91" s="18">
        <f t="shared" si="242"/>
        <v>-2.5420021335476051</v>
      </c>
      <c r="BW91" s="18">
        <f t="shared" si="243"/>
        <v>1.8178625062695408</v>
      </c>
      <c r="BX91" s="18">
        <f t="shared" si="244"/>
        <v>-6.7784521819191923E-2</v>
      </c>
      <c r="BZ91" t="str">
        <f t="shared" si="261"/>
        <v>34 Culture, media and sports occupations</v>
      </c>
      <c r="CA91" s="18">
        <f t="shared" si="245"/>
        <v>-2.2796641964830888</v>
      </c>
      <c r="CB91" s="18">
        <f t="shared" si="245"/>
        <v>-1.0510139643261529</v>
      </c>
      <c r="CC91" s="18">
        <f t="shared" si="245"/>
        <v>-6.3184719027318597</v>
      </c>
      <c r="CD91" s="18">
        <f t="shared" si="245"/>
        <v>-5.3816026504809216</v>
      </c>
      <c r="CE91" s="18">
        <f t="shared" si="246"/>
        <v>-5.4111781856550856</v>
      </c>
      <c r="CG91" s="18">
        <f t="shared" si="247"/>
        <v>-5.6949288268046905</v>
      </c>
      <c r="CH91" s="18">
        <f t="shared" si="248"/>
        <v>1.3883965137790222</v>
      </c>
      <c r="CI91" s="18">
        <f t="shared" si="249"/>
        <v>-2.8835755394896245</v>
      </c>
      <c r="CK91" t="str">
        <f t="shared" si="262"/>
        <v>34 Culture, media and sports occupations</v>
      </c>
      <c r="CL91" s="18">
        <f t="shared" si="250"/>
        <v>1.1262380870703526</v>
      </c>
      <c r="CM91" s="18">
        <f t="shared" si="250"/>
        <v>7.9721192027272902</v>
      </c>
      <c r="CN91" s="18">
        <f t="shared" si="250"/>
        <v>-8.7204773295483484</v>
      </c>
      <c r="CO91" s="18">
        <f t="shared" si="250"/>
        <v>-2.7063328283522869</v>
      </c>
      <c r="CP91" s="18">
        <f t="shared" si="251"/>
        <v>-4.0043596760474864</v>
      </c>
      <c r="CR91" s="18">
        <f t="shared" si="252"/>
        <v>-4.7538341420900849</v>
      </c>
      <c r="CS91" s="18">
        <f t="shared" si="253"/>
        <v>1.3668363504631076</v>
      </c>
      <c r="CT91" s="18">
        <f t="shared" si="254"/>
        <v>-2.2805484106908525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9.0763407486821777</v>
      </c>
      <c r="C92" s="18">
        <f t="shared" si="210"/>
        <v>-5.2329699875997893</v>
      </c>
      <c r="D92" s="18">
        <f t="shared" si="210"/>
        <v>4.8280673600860524</v>
      </c>
      <c r="E92" s="18">
        <f t="shared" si="210"/>
        <v>4.7279000721029307</v>
      </c>
      <c r="F92" s="18">
        <f t="shared" si="211"/>
        <v>4.1068533434605037</v>
      </c>
      <c r="H92" s="18">
        <f t="shared" si="212"/>
        <v>4.7612785287191706</v>
      </c>
      <c r="I92" s="18">
        <f t="shared" si="213"/>
        <v>3.5005636518074423</v>
      </c>
      <c r="J92" s="18">
        <f t="shared" si="214"/>
        <v>6.8051838187488833</v>
      </c>
      <c r="L92" t="str">
        <f t="shared" si="255"/>
        <v>35 Business and public service associate professionals</v>
      </c>
      <c r="M92" s="18">
        <f t="shared" si="215"/>
        <v>9.1410666371097182</v>
      </c>
      <c r="N92" s="18">
        <f t="shared" si="215"/>
        <v>-2.9488597199232247</v>
      </c>
      <c r="O92" s="18">
        <f t="shared" si="215"/>
        <v>3.9087169978262448</v>
      </c>
      <c r="P92" s="18">
        <f t="shared" si="215"/>
        <v>3.9206100491830709</v>
      </c>
      <c r="Q92" s="18">
        <f t="shared" si="216"/>
        <v>3.4736667765439488</v>
      </c>
      <c r="S92" s="18">
        <f t="shared" si="217"/>
        <v>3.9166455474896278</v>
      </c>
      <c r="T92" s="18">
        <f t="shared" si="218"/>
        <v>3.3859370172877767</v>
      </c>
      <c r="U92" s="18">
        <f t="shared" si="219"/>
        <v>6.0900499445198708</v>
      </c>
      <c r="W92" t="str">
        <f t="shared" si="256"/>
        <v>35 Business and public service associate professionals</v>
      </c>
      <c r="X92" s="18">
        <f t="shared" si="220"/>
        <v>-0.23273568096388031</v>
      </c>
      <c r="Y92" s="18">
        <f t="shared" si="220"/>
        <v>10.272875326025609</v>
      </c>
      <c r="Z92" s="18">
        <f t="shared" si="220"/>
        <v>-0.72782832912198225</v>
      </c>
      <c r="AA92" s="18">
        <f t="shared" si="220"/>
        <v>0.4391554119140606</v>
      </c>
      <c r="AB92" s="18">
        <f t="shared" si="221"/>
        <v>0.65892825824280798</v>
      </c>
      <c r="AD92" s="18">
        <f t="shared" si="222"/>
        <v>4.8644479228610038E-2</v>
      </c>
      <c r="AE92" s="18">
        <f t="shared" si="223"/>
        <v>2.7622757537933085</v>
      </c>
      <c r="AF92" s="18">
        <f t="shared" si="224"/>
        <v>2.7955307519478279</v>
      </c>
      <c r="AH92" t="str">
        <f t="shared" si="257"/>
        <v>35 Business and public service associate professionals</v>
      </c>
      <c r="AI92" s="18">
        <f t="shared" si="225"/>
        <v>0.60890121163237332</v>
      </c>
      <c r="AJ92" s="18">
        <f t="shared" si="225"/>
        <v>15.435375551232401</v>
      </c>
      <c r="AK92" s="18">
        <f t="shared" si="225"/>
        <v>-0.51973785435939224</v>
      </c>
      <c r="AL92" s="18">
        <f t="shared" si="225"/>
        <v>0.9153296523713994</v>
      </c>
      <c r="AM92" s="18">
        <f t="shared" si="226"/>
        <v>1.3123023310446014</v>
      </c>
      <c r="AO92" s="18">
        <f t="shared" si="227"/>
        <v>0.43468824331218681</v>
      </c>
      <c r="AP92" s="18">
        <f t="shared" si="228"/>
        <v>2.7347057964385746</v>
      </c>
      <c r="AQ92" s="18">
        <f t="shared" si="229"/>
        <v>3.0356410115986998</v>
      </c>
      <c r="AS92" t="str">
        <f t="shared" si="258"/>
        <v>35 Business and public service associate professionals</v>
      </c>
      <c r="AT92" s="18">
        <f t="shared" si="230"/>
        <v>-0.42582666106616429</v>
      </c>
      <c r="AU92" s="18">
        <f t="shared" si="230"/>
        <v>11.539367596350125</v>
      </c>
      <c r="AV92" s="18">
        <f t="shared" si="230"/>
        <v>-0.88879375855507314</v>
      </c>
      <c r="AW92" s="18">
        <f t="shared" si="230"/>
        <v>0.81923767088880606</v>
      </c>
      <c r="AX92" s="18">
        <f t="shared" si="231"/>
        <v>0.91767930567370204</v>
      </c>
      <c r="AZ92" s="18">
        <f t="shared" si="232"/>
        <v>0.24664807007792611</v>
      </c>
      <c r="BA92" s="18">
        <f t="shared" si="233"/>
        <v>2.6309790946924094</v>
      </c>
      <c r="BB92" s="18">
        <f t="shared" si="234"/>
        <v>2.8033954271661887</v>
      </c>
      <c r="BD92" t="str">
        <f t="shared" si="259"/>
        <v>35 Business and public service associate professionals</v>
      </c>
      <c r="BE92" s="18">
        <f t="shared" si="235"/>
        <v>3.0807547249261269</v>
      </c>
      <c r="BF92" s="18">
        <f t="shared" si="235"/>
        <v>0.57992947546776641</v>
      </c>
      <c r="BG92" s="18">
        <f t="shared" si="235"/>
        <v>-1.5394481731144327</v>
      </c>
      <c r="BH92" s="18">
        <f t="shared" si="235"/>
        <v>-0.50889583365297808</v>
      </c>
      <c r="BI92" s="18">
        <f t="shared" si="236"/>
        <v>-0.76461188018310811</v>
      </c>
      <c r="BK92" s="18">
        <f t="shared" si="237"/>
        <v>-0.85360623127391788</v>
      </c>
      <c r="BL92" s="18">
        <f t="shared" si="238"/>
        <v>2.1962115049237729</v>
      </c>
      <c r="BM92" s="18">
        <f t="shared" si="239"/>
        <v>1.5771578690841448</v>
      </c>
      <c r="BO92" t="str">
        <f t="shared" si="260"/>
        <v>35 Business and public service associate professionals</v>
      </c>
      <c r="BP92" s="18">
        <f t="shared" si="240"/>
        <v>1.6321976431374896</v>
      </c>
      <c r="BQ92" s="18">
        <f t="shared" si="240"/>
        <v>-8.7760865327861755</v>
      </c>
      <c r="BR92" s="18">
        <f t="shared" si="240"/>
        <v>-1.6705796778588411</v>
      </c>
      <c r="BS92" s="18">
        <f t="shared" si="240"/>
        <v>-2.0080782394053198</v>
      </c>
      <c r="BT92" s="18">
        <f t="shared" si="241"/>
        <v>-2.3405435743001135</v>
      </c>
      <c r="BV92" s="18">
        <f t="shared" si="242"/>
        <v>-1.8957076272825057</v>
      </c>
      <c r="BW92" s="18">
        <f t="shared" si="243"/>
        <v>2.0989880066957456</v>
      </c>
      <c r="BX92" s="18">
        <f t="shared" si="244"/>
        <v>0.73460289943905188</v>
      </c>
      <c r="BZ92" t="str">
        <f t="shared" si="261"/>
        <v>35 Business and public service associate professionals</v>
      </c>
      <c r="CA92" s="18">
        <f t="shared" si="245"/>
        <v>0.34518067144608811</v>
      </c>
      <c r="CB92" s="18">
        <f t="shared" si="245"/>
        <v>-1.7110607008568035</v>
      </c>
      <c r="CC92" s="18">
        <f t="shared" si="245"/>
        <v>-4.9006102158068776</v>
      </c>
      <c r="CD92" s="18">
        <f t="shared" si="245"/>
        <v>-4.5624446913384968</v>
      </c>
      <c r="CE92" s="18">
        <f t="shared" si="246"/>
        <v>-4.4926824436772534</v>
      </c>
      <c r="CG92" s="18">
        <f t="shared" si="247"/>
        <v>-4.6752999319395361</v>
      </c>
      <c r="CH92" s="18">
        <f t="shared" si="248"/>
        <v>1.5477949086373233</v>
      </c>
      <c r="CI92" s="18">
        <f t="shared" si="249"/>
        <v>-1.9283346402747426</v>
      </c>
      <c r="CK92" t="str">
        <f t="shared" si="262"/>
        <v>35 Business and public service associate professionals</v>
      </c>
      <c r="CL92" s="18">
        <f t="shared" si="250"/>
        <v>0.23211044716955342</v>
      </c>
      <c r="CM92" s="18">
        <f t="shared" si="250"/>
        <v>14.912148902789003</v>
      </c>
      <c r="CN92" s="18">
        <f t="shared" si="250"/>
        <v>-8.1364985376493841</v>
      </c>
      <c r="CO92" s="18">
        <f t="shared" si="250"/>
        <v>-0.85735504128069406</v>
      </c>
      <c r="CP92" s="18">
        <f t="shared" si="251"/>
        <v>-2.2947566700911581</v>
      </c>
      <c r="CR92" s="18">
        <f t="shared" si="252"/>
        <v>-3.3456660809761063</v>
      </c>
      <c r="CS92" s="18">
        <f t="shared" si="253"/>
        <v>1.3669266084906262</v>
      </c>
      <c r="CT92" s="18">
        <f t="shared" si="254"/>
        <v>-1.2655003992424807</v>
      </c>
    </row>
    <row r="93" spans="1:98" x14ac:dyDescent="0.2">
      <c r="A93" t="str">
        <f t="shared" si="209"/>
        <v>41 Administrative occupations</v>
      </c>
      <c r="B93" s="18">
        <f t="shared" si="210"/>
        <v>7.4873456566672436</v>
      </c>
      <c r="C93" s="18">
        <f t="shared" si="210"/>
        <v>5.1834648032325514</v>
      </c>
      <c r="D93" s="18">
        <f t="shared" si="210"/>
        <v>4.9920845230913891</v>
      </c>
      <c r="E93" s="18">
        <f t="shared" si="210"/>
        <v>5.1047031313990576</v>
      </c>
      <c r="F93" s="18">
        <f t="shared" si="211"/>
        <v>5.0744160737957511</v>
      </c>
      <c r="H93" s="18">
        <f t="shared" si="212"/>
        <v>5.0671501795672702</v>
      </c>
      <c r="I93" s="18">
        <f t="shared" si="213"/>
        <v>3.7611918108231057</v>
      </c>
      <c r="J93" s="18">
        <f t="shared" si="214"/>
        <v>7.203657859655288</v>
      </c>
      <c r="L93" t="str">
        <f t="shared" si="255"/>
        <v>41 Administrative occupations</v>
      </c>
      <c r="M93" s="18">
        <f t="shared" si="215"/>
        <v>8.3365711749487268</v>
      </c>
      <c r="N93" s="18">
        <f t="shared" si="215"/>
        <v>8.4283787142797273</v>
      </c>
      <c r="O93" s="18">
        <f t="shared" si="215"/>
        <v>4.0634640537835498</v>
      </c>
      <c r="P93" s="18">
        <f t="shared" si="215"/>
        <v>3.8858829651730487</v>
      </c>
      <c r="Q93" s="18">
        <f t="shared" si="216"/>
        <v>4.2197391634135162</v>
      </c>
      <c r="S93" s="18">
        <f t="shared" si="217"/>
        <v>3.945042965075829</v>
      </c>
      <c r="T93" s="18">
        <f t="shared" si="218"/>
        <v>3.5952093424026055</v>
      </c>
      <c r="U93" s="18">
        <f t="shared" si="219"/>
        <v>6.2573580475206114</v>
      </c>
      <c r="W93" t="str">
        <f t="shared" si="256"/>
        <v>41 Administrative occupations</v>
      </c>
      <c r="X93" s="18">
        <f t="shared" si="220"/>
        <v>-1.1594656666495951</v>
      </c>
      <c r="Y93" s="18">
        <f t="shared" si="220"/>
        <v>20.142276740570498</v>
      </c>
      <c r="Z93" s="18">
        <f t="shared" si="220"/>
        <v>0.31997500681621993</v>
      </c>
      <c r="AA93" s="18">
        <f t="shared" si="220"/>
        <v>1.3811248822706901</v>
      </c>
      <c r="AB93" s="18">
        <f t="shared" si="221"/>
        <v>2.1263356421544088</v>
      </c>
      <c r="AD93" s="18">
        <f t="shared" si="222"/>
        <v>1.0261669204395529</v>
      </c>
      <c r="AE93" s="18">
        <f t="shared" si="223"/>
        <v>3.1802063277143189</v>
      </c>
      <c r="AF93" s="18">
        <f t="shared" si="224"/>
        <v>3.8597199053412634</v>
      </c>
      <c r="AH93" t="str">
        <f t="shared" si="257"/>
        <v>41 Administrative occupations</v>
      </c>
      <c r="AI93" s="18">
        <f t="shared" si="225"/>
        <v>-0.42562746170581311</v>
      </c>
      <c r="AJ93" s="18">
        <f t="shared" si="225"/>
        <v>22.114372023390729</v>
      </c>
      <c r="AK93" s="18">
        <f t="shared" si="225"/>
        <v>-3.9161875312510031E-2</v>
      </c>
      <c r="AL93" s="18">
        <f t="shared" si="225"/>
        <v>1.3884168776502781</v>
      </c>
      <c r="AM93" s="18">
        <f t="shared" si="226"/>
        <v>2.1203930506212831</v>
      </c>
      <c r="AO93" s="18">
        <f t="shared" si="227"/>
        <v>0.91030624265608928</v>
      </c>
      <c r="AP93" s="18">
        <f t="shared" si="228"/>
        <v>3.310020665629021</v>
      </c>
      <c r="AQ93" s="18">
        <f t="shared" si="229"/>
        <v>3.9010387036438665</v>
      </c>
      <c r="AS93" t="str">
        <f t="shared" si="258"/>
        <v>41 Administrative occupations</v>
      </c>
      <c r="AT93" s="18">
        <f t="shared" si="230"/>
        <v>-1.5995732105314242</v>
      </c>
      <c r="AU93" s="18">
        <f t="shared" si="230"/>
        <v>22.251998414736352</v>
      </c>
      <c r="AV93" s="18">
        <f t="shared" si="230"/>
        <v>-0.49019495109366984</v>
      </c>
      <c r="AW93" s="18">
        <f t="shared" si="230"/>
        <v>1.285950092003918</v>
      </c>
      <c r="AX93" s="18">
        <f t="shared" si="231"/>
        <v>1.9189258618776739</v>
      </c>
      <c r="AZ93" s="18">
        <f t="shared" si="232"/>
        <v>0.69040692065536202</v>
      </c>
      <c r="BA93" s="18">
        <f t="shared" si="233"/>
        <v>3.0546019102732469</v>
      </c>
      <c r="BB93" s="18">
        <f t="shared" si="234"/>
        <v>3.5155191733517999</v>
      </c>
      <c r="BD93" t="str">
        <f t="shared" si="259"/>
        <v>41 Administrative occupations</v>
      </c>
      <c r="BE93" s="18">
        <f t="shared" si="235"/>
        <v>0.69090036978654013</v>
      </c>
      <c r="BF93" s="18">
        <f t="shared" si="235"/>
        <v>1.5748663619918446</v>
      </c>
      <c r="BG93" s="18">
        <f t="shared" si="235"/>
        <v>-2.0479935877382505</v>
      </c>
      <c r="BH93" s="18">
        <f t="shared" si="235"/>
        <v>-1.3866180876794809</v>
      </c>
      <c r="BI93" s="18">
        <f t="shared" si="236"/>
        <v>-1.4116230376434391</v>
      </c>
      <c r="BK93" s="18">
        <f t="shared" si="237"/>
        <v>-1.6075712858073965</v>
      </c>
      <c r="BL93" s="18">
        <f t="shared" si="238"/>
        <v>2.2859853432428912</v>
      </c>
      <c r="BM93" s="18">
        <f t="shared" si="239"/>
        <v>1.1539180529843707</v>
      </c>
      <c r="BO93" t="str">
        <f t="shared" si="260"/>
        <v>41 Administrative occupations</v>
      </c>
      <c r="BP93" s="18">
        <f t="shared" si="240"/>
        <v>-0.12648406920270361</v>
      </c>
      <c r="BQ93" s="18">
        <f t="shared" si="240"/>
        <v>-8.506752492791458</v>
      </c>
      <c r="BR93" s="18">
        <f t="shared" si="240"/>
        <v>-1.7808183589844817</v>
      </c>
      <c r="BS93" s="18">
        <f t="shared" si="240"/>
        <v>-2.9849260585948945</v>
      </c>
      <c r="BT93" s="18">
        <f t="shared" si="241"/>
        <v>-2.9662815602679471</v>
      </c>
      <c r="BV93" s="18">
        <f t="shared" si="242"/>
        <v>-2.5852060078145001</v>
      </c>
      <c r="BW93" s="18">
        <f t="shared" si="243"/>
        <v>2.1840854192165526</v>
      </c>
      <c r="BX93" s="18">
        <f t="shared" si="244"/>
        <v>0.37578886629114905</v>
      </c>
      <c r="BZ93" t="str">
        <f t="shared" si="261"/>
        <v>41 Administrative occupations</v>
      </c>
      <c r="CA93" s="18">
        <f t="shared" si="245"/>
        <v>-4.1528113368309194</v>
      </c>
      <c r="CB93" s="18">
        <f t="shared" si="245"/>
        <v>-9.2848904076338066</v>
      </c>
      <c r="CC93" s="18">
        <f t="shared" si="245"/>
        <v>-6.9864662858387216</v>
      </c>
      <c r="CD93" s="18">
        <f t="shared" si="245"/>
        <v>-9.7510548064123519</v>
      </c>
      <c r="CE93" s="18">
        <f t="shared" si="246"/>
        <v>-8.866724255918367</v>
      </c>
      <c r="CG93" s="18">
        <f t="shared" si="247"/>
        <v>-8.8387780734634482</v>
      </c>
      <c r="CH93" s="18">
        <f t="shared" si="248"/>
        <v>1.3094596538824943</v>
      </c>
      <c r="CI93" s="18">
        <f t="shared" si="249"/>
        <v>-4.9762324662736113</v>
      </c>
      <c r="CK93" t="str">
        <f t="shared" si="262"/>
        <v>41 Administrative occupations</v>
      </c>
      <c r="CL93" s="18">
        <f t="shared" si="250"/>
        <v>-5.5853699197562889</v>
      </c>
      <c r="CM93" s="18">
        <f t="shared" si="250"/>
        <v>15.133575534929511</v>
      </c>
      <c r="CN93" s="18">
        <f t="shared" si="250"/>
        <v>-7.9928701094066685</v>
      </c>
      <c r="CO93" s="18">
        <f t="shared" si="250"/>
        <v>-2.6925483193581456</v>
      </c>
      <c r="CP93" s="18">
        <f t="shared" si="251"/>
        <v>-3.3702958002348682</v>
      </c>
      <c r="CR93" s="18">
        <f t="shared" si="252"/>
        <v>-4.4924083365276086</v>
      </c>
      <c r="CS93" s="18">
        <f t="shared" si="253"/>
        <v>1.299323177979006</v>
      </c>
      <c r="CT93" s="18">
        <f t="shared" si="254"/>
        <v>-2.2070421455029021</v>
      </c>
    </row>
    <row r="94" spans="1:98" x14ac:dyDescent="0.2">
      <c r="A94" t="str">
        <f t="shared" si="209"/>
        <v>42 Secretarial and related occupations</v>
      </c>
      <c r="B94" s="18">
        <f t="shared" si="210"/>
        <v>4.2006006695690878</v>
      </c>
      <c r="C94" s="18">
        <f t="shared" si="210"/>
        <v>18.131979323765847</v>
      </c>
      <c r="D94" s="18">
        <f t="shared" si="210"/>
        <v>8.8543061124565661</v>
      </c>
      <c r="E94" s="18">
        <f t="shared" si="210"/>
        <v>5.2544788615814575</v>
      </c>
      <c r="F94" s="18">
        <f t="shared" si="211"/>
        <v>7.1365328546800111</v>
      </c>
      <c r="H94" s="18">
        <f t="shared" si="212"/>
        <v>6.4409956072243535</v>
      </c>
      <c r="I94" s="18">
        <f t="shared" si="213"/>
        <v>4.8429340193568038</v>
      </c>
      <c r="J94" s="18">
        <f t="shared" si="214"/>
        <v>8.8810620230522765</v>
      </c>
      <c r="L94" t="str">
        <f t="shared" si="255"/>
        <v>42 Secretarial and related occupations</v>
      </c>
      <c r="M94" s="18">
        <f t="shared" si="215"/>
        <v>6.3874163267454431</v>
      </c>
      <c r="N94" s="18">
        <f t="shared" si="215"/>
        <v>14.262675024046745</v>
      </c>
      <c r="O94" s="18">
        <f t="shared" si="215"/>
        <v>7.1495448059689215</v>
      </c>
      <c r="P94" s="18">
        <f t="shared" si="215"/>
        <v>-0.93431831389294562</v>
      </c>
      <c r="Q94" s="18">
        <f t="shared" si="216"/>
        <v>2.4337383367516008</v>
      </c>
      <c r="S94" s="18">
        <f t="shared" si="217"/>
        <v>1.6901602416247385</v>
      </c>
      <c r="T94" s="18">
        <f t="shared" si="218"/>
        <v>3.6502230283271597</v>
      </c>
      <c r="U94" s="18">
        <f t="shared" si="219"/>
        <v>4.7225241366573245</v>
      </c>
      <c r="W94" t="str">
        <f t="shared" si="256"/>
        <v>42 Secretarial and related occupations</v>
      </c>
      <c r="X94" s="18">
        <f t="shared" si="220"/>
        <v>-1.961154740126847</v>
      </c>
      <c r="Y94" s="18">
        <f t="shared" si="220"/>
        <v>19.863994730836019</v>
      </c>
      <c r="Z94" s="18">
        <f t="shared" si="220"/>
        <v>6.6582461165134887</v>
      </c>
      <c r="AA94" s="18">
        <f t="shared" si="220"/>
        <v>2.7333715558341298</v>
      </c>
      <c r="AB94" s="18">
        <f t="shared" si="221"/>
        <v>4.9508648703254776</v>
      </c>
      <c r="AD94" s="18">
        <f t="shared" si="222"/>
        <v>4.0253470727611207</v>
      </c>
      <c r="AE94" s="18">
        <f t="shared" si="223"/>
        <v>4.5092958891281176</v>
      </c>
      <c r="AF94" s="18">
        <f t="shared" si="224"/>
        <v>6.9646879856950283</v>
      </c>
      <c r="AH94" t="str">
        <f t="shared" si="257"/>
        <v>42 Secretarial and related occupations</v>
      </c>
      <c r="AI94" s="18">
        <f t="shared" si="225"/>
        <v>-2.5038910916448498</v>
      </c>
      <c r="AJ94" s="18">
        <f t="shared" si="225"/>
        <v>24.871864468369488</v>
      </c>
      <c r="AK94" s="18">
        <f t="shared" si="225"/>
        <v>4.423731061596925</v>
      </c>
      <c r="AL94" s="18">
        <f t="shared" si="225"/>
        <v>0.60900011147944078</v>
      </c>
      <c r="AM94" s="18">
        <f t="shared" si="226"/>
        <v>3.1696149870860779</v>
      </c>
      <c r="AO94" s="18">
        <f t="shared" si="227"/>
        <v>1.8648360966584177</v>
      </c>
      <c r="AP94" s="18">
        <f t="shared" si="228"/>
        <v>3.8472860129721509</v>
      </c>
      <c r="AQ94" s="18">
        <f t="shared" si="229"/>
        <v>5.0071213804928627</v>
      </c>
      <c r="AS94" t="str">
        <f t="shared" si="258"/>
        <v>42 Secretarial and related occupations</v>
      </c>
      <c r="AT94" s="18">
        <f t="shared" si="230"/>
        <v>-4.5795512329578569</v>
      </c>
      <c r="AU94" s="18">
        <f t="shared" si="230"/>
        <v>24.490113585520046</v>
      </c>
      <c r="AV94" s="18">
        <f t="shared" si="230"/>
        <v>3.3706787845353414</v>
      </c>
      <c r="AW94" s="18">
        <f t="shared" si="230"/>
        <v>0.30884213056676657</v>
      </c>
      <c r="AX94" s="18">
        <f t="shared" si="231"/>
        <v>2.6318405316700488</v>
      </c>
      <c r="AZ94" s="18">
        <f t="shared" si="232"/>
        <v>1.3192425191742574</v>
      </c>
      <c r="BA94" s="18">
        <f t="shared" si="233"/>
        <v>3.4833570749761789</v>
      </c>
      <c r="BB94" s="18">
        <f t="shared" si="234"/>
        <v>4.3298836240419414</v>
      </c>
      <c r="BD94" t="str">
        <f t="shared" si="259"/>
        <v>42 Secretarial and related occupations</v>
      </c>
      <c r="BE94" s="18">
        <f t="shared" si="235"/>
        <v>-1.12560602836973</v>
      </c>
      <c r="BF94" s="18">
        <f t="shared" si="235"/>
        <v>-6.1601643117518368</v>
      </c>
      <c r="BG94" s="18">
        <f t="shared" si="235"/>
        <v>1.9033382921483932</v>
      </c>
      <c r="BH94" s="18">
        <f t="shared" si="235"/>
        <v>-10.433708749389458</v>
      </c>
      <c r="BI94" s="18">
        <f t="shared" si="236"/>
        <v>-6.4759187314258</v>
      </c>
      <c r="BK94" s="18">
        <f t="shared" si="237"/>
        <v>-6.4969312101879613</v>
      </c>
      <c r="BL94" s="18">
        <f t="shared" si="238"/>
        <v>2.2841862811357361</v>
      </c>
      <c r="BM94" s="18">
        <f t="shared" si="239"/>
        <v>-1.7417735173606785</v>
      </c>
      <c r="BO94" t="str">
        <f t="shared" si="260"/>
        <v>42 Secretarial and related occupations</v>
      </c>
      <c r="BP94" s="18">
        <f t="shared" si="240"/>
        <v>-4.5044565111951655</v>
      </c>
      <c r="BQ94" s="18">
        <f t="shared" si="240"/>
        <v>-16.574930715364999</v>
      </c>
      <c r="BR94" s="18">
        <f t="shared" si="240"/>
        <v>-3.1217632311410948</v>
      </c>
      <c r="BS94" s="18">
        <f t="shared" si="240"/>
        <v>-12.028478266080588</v>
      </c>
      <c r="BT94" s="18">
        <f t="shared" si="241"/>
        <v>-9.6370195471757736</v>
      </c>
      <c r="BV94" s="18">
        <f t="shared" si="242"/>
        <v>-9.1544877191864433</v>
      </c>
      <c r="BW94" s="18">
        <f t="shared" si="243"/>
        <v>1.7906685927616683</v>
      </c>
      <c r="BX94" s="18">
        <f t="shared" si="244"/>
        <v>-4.0019646881506503</v>
      </c>
      <c r="BZ94" t="str">
        <f t="shared" si="261"/>
        <v>42 Secretarial and related occupations</v>
      </c>
      <c r="CA94" s="18">
        <f t="shared" si="245"/>
        <v>-2.316637121876608</v>
      </c>
      <c r="CB94" s="18">
        <f t="shared" si="245"/>
        <v>-18.085790903024147</v>
      </c>
      <c r="CC94" s="18">
        <f t="shared" si="245"/>
        <v>-4.4141500923161932</v>
      </c>
      <c r="CD94" s="18">
        <f t="shared" si="245"/>
        <v>-15.321172184675881</v>
      </c>
      <c r="CE94" s="18">
        <f t="shared" si="246"/>
        <v>-12.235834438523474</v>
      </c>
      <c r="CG94" s="18">
        <f t="shared" si="247"/>
        <v>-11.831302097074946</v>
      </c>
      <c r="CH94" s="18">
        <f t="shared" si="248"/>
        <v>1.508102798639821</v>
      </c>
      <c r="CI94" s="18">
        <f t="shared" si="249"/>
        <v>-5.8790954139575913</v>
      </c>
      <c r="CK94" t="str">
        <f t="shared" si="262"/>
        <v>42 Secretarial and related occupations</v>
      </c>
      <c r="CL94" s="18">
        <f t="shared" si="250"/>
        <v>-4.1167918978850864</v>
      </c>
      <c r="CM94" s="18">
        <f t="shared" si="250"/>
        <v>16.151941954951866</v>
      </c>
      <c r="CN94" s="18">
        <f t="shared" si="250"/>
        <v>-1.6816148407486575</v>
      </c>
      <c r="CO94" s="18">
        <f t="shared" si="250"/>
        <v>-2.0912575633414199</v>
      </c>
      <c r="CP94" s="18">
        <f t="shared" si="251"/>
        <v>-0.91088941956914971</v>
      </c>
      <c r="CR94" s="18">
        <f t="shared" si="252"/>
        <v>-1.9548999826115798</v>
      </c>
      <c r="CS94" s="18">
        <f t="shared" si="253"/>
        <v>2.0869271048352456</v>
      </c>
      <c r="CT94" s="18">
        <f t="shared" si="254"/>
        <v>0.67914409510516638</v>
      </c>
    </row>
    <row r="95" spans="1:98" x14ac:dyDescent="0.2">
      <c r="A95" t="str">
        <f t="shared" si="209"/>
        <v>51 Skilled agricultural and related trades</v>
      </c>
      <c r="B95" s="18">
        <f t="shared" si="210"/>
        <v>9.490239806658618</v>
      </c>
      <c r="C95" s="18">
        <f t="shared" si="210"/>
        <v>-21.962882658734539</v>
      </c>
      <c r="D95" s="18">
        <f t="shared" si="210"/>
        <v>4.9927285745948513</v>
      </c>
      <c r="E95" s="18">
        <f t="shared" si="210"/>
        <v>5.9950553041672627</v>
      </c>
      <c r="F95" s="18">
        <f t="shared" si="211"/>
        <v>3.6775167974110845</v>
      </c>
      <c r="H95" s="18">
        <f t="shared" si="212"/>
        <v>5.6598876757565808</v>
      </c>
      <c r="I95" s="18">
        <f t="shared" si="213"/>
        <v>4.6104361520248549</v>
      </c>
      <c r="J95" s="18">
        <f t="shared" si="214"/>
        <v>8.1745706759294166</v>
      </c>
      <c r="L95" t="str">
        <f t="shared" si="255"/>
        <v>51 Skilled agricultural and related trades</v>
      </c>
      <c r="M95" s="18">
        <f t="shared" si="215"/>
        <v>1.1245243458364529</v>
      </c>
      <c r="N95" s="18">
        <f t="shared" si="215"/>
        <v>-16.308295191317146</v>
      </c>
      <c r="O95" s="18">
        <f t="shared" si="215"/>
        <v>4.5364227414852021</v>
      </c>
      <c r="P95" s="18">
        <f t="shared" si="215"/>
        <v>3.7148162346795743</v>
      </c>
      <c r="Q95" s="18">
        <f t="shared" si="216"/>
        <v>2.5862815051203913</v>
      </c>
      <c r="S95" s="18">
        <f t="shared" si="217"/>
        <v>3.9879650595593841</v>
      </c>
      <c r="T95" s="18">
        <f t="shared" si="218"/>
        <v>3.7150008859412109</v>
      </c>
      <c r="U95" s="18">
        <f t="shared" si="219"/>
        <v>6.3727702848809464</v>
      </c>
      <c r="W95" t="str">
        <f t="shared" si="256"/>
        <v>51 Skilled agricultural and related trades</v>
      </c>
      <c r="X95" s="18">
        <f t="shared" si="220"/>
        <v>-5.6861412338442001</v>
      </c>
      <c r="Y95" s="18">
        <f t="shared" si="220"/>
        <v>-5.2595147161302318</v>
      </c>
      <c r="Z95" s="18">
        <f t="shared" si="220"/>
        <v>2.9209190361639381</v>
      </c>
      <c r="AA95" s="18">
        <f t="shared" si="220"/>
        <v>3.084057812607699</v>
      </c>
      <c r="AB95" s="18">
        <f t="shared" si="221"/>
        <v>2.4909594770498256</v>
      </c>
      <c r="AD95" s="18">
        <f t="shared" si="222"/>
        <v>3.0296495085250674</v>
      </c>
      <c r="AE95" s="18">
        <f t="shared" si="223"/>
        <v>4.2184159710656255</v>
      </c>
      <c r="AF95" s="18">
        <f t="shared" si="224"/>
        <v>6.0782326600739456</v>
      </c>
      <c r="AH95" t="str">
        <f t="shared" si="257"/>
        <v>51 Skilled agricultural and related trades</v>
      </c>
      <c r="AI95" s="18">
        <f t="shared" si="225"/>
        <v>-2.6358350053531709</v>
      </c>
      <c r="AJ95" s="18">
        <f t="shared" si="225"/>
        <v>-9.6008782687449603</v>
      </c>
      <c r="AK95" s="18">
        <f t="shared" si="225"/>
        <v>4.1393919729924011</v>
      </c>
      <c r="AL95" s="18">
        <f t="shared" si="225"/>
        <v>3.136637469044623</v>
      </c>
      <c r="AM95" s="18">
        <f t="shared" si="226"/>
        <v>2.6001669736027022</v>
      </c>
      <c r="AO95" s="18">
        <f t="shared" si="227"/>
        <v>3.4698115212364211</v>
      </c>
      <c r="AP95" s="18">
        <f t="shared" si="228"/>
        <v>4.5248535994460326</v>
      </c>
      <c r="AQ95" s="18">
        <f t="shared" si="229"/>
        <v>6.6052534183395517</v>
      </c>
      <c r="AS95" t="str">
        <f t="shared" si="258"/>
        <v>51 Skilled agricultural and related trades</v>
      </c>
      <c r="AT95" s="18">
        <f t="shared" si="230"/>
        <v>-3.6484557236969528</v>
      </c>
      <c r="AU95" s="18">
        <f t="shared" si="230"/>
        <v>-11.186460180769542</v>
      </c>
      <c r="AV95" s="18">
        <f t="shared" si="230"/>
        <v>3.4608980974069947</v>
      </c>
      <c r="AW95" s="18">
        <f t="shared" si="230"/>
        <v>4.1261228702827557</v>
      </c>
      <c r="AX95" s="18">
        <f t="shared" si="231"/>
        <v>2.8898030969924271</v>
      </c>
      <c r="AZ95" s="18">
        <f t="shared" si="232"/>
        <v>3.9039073867727536</v>
      </c>
      <c r="BA95" s="18">
        <f t="shared" si="233"/>
        <v>4.1694597638120889</v>
      </c>
      <c r="BB95" s="18">
        <f t="shared" si="234"/>
        <v>6.6361719268662078</v>
      </c>
      <c r="BD95" t="str">
        <f t="shared" si="259"/>
        <v>51 Skilled agricultural and related trades</v>
      </c>
      <c r="BE95" s="18">
        <f t="shared" si="235"/>
        <v>-0.70837995353301153</v>
      </c>
      <c r="BF95" s="18">
        <f t="shared" si="235"/>
        <v>-22.667963951637372</v>
      </c>
      <c r="BG95" s="18">
        <f t="shared" si="235"/>
        <v>0.94270281438686432</v>
      </c>
      <c r="BH95" s="18">
        <f t="shared" si="235"/>
        <v>0.82621493361556553</v>
      </c>
      <c r="BI95" s="18">
        <f t="shared" si="236"/>
        <v>-0.7959744438689409</v>
      </c>
      <c r="BK95" s="18">
        <f t="shared" si="237"/>
        <v>0.86502928320499883</v>
      </c>
      <c r="BL95" s="18">
        <f t="shared" si="238"/>
        <v>3.0424981057792122</v>
      </c>
      <c r="BM95" s="18">
        <f t="shared" si="239"/>
        <v>3.6233554954383296</v>
      </c>
      <c r="BO95" t="str">
        <f t="shared" si="260"/>
        <v>51 Skilled agricultural and related trades</v>
      </c>
      <c r="BP95" s="18">
        <f t="shared" si="240"/>
        <v>-1.0478350173748985</v>
      </c>
      <c r="BQ95" s="18">
        <f t="shared" si="240"/>
        <v>-25.722834028437859</v>
      </c>
      <c r="BR95" s="18">
        <f t="shared" si="240"/>
        <v>0.95526483598298295</v>
      </c>
      <c r="BS95" s="18">
        <f t="shared" si="240"/>
        <v>-0.54069452903403592</v>
      </c>
      <c r="BT95" s="18">
        <f t="shared" si="241"/>
        <v>-1.8823471472872777</v>
      </c>
      <c r="BV95" s="18">
        <f t="shared" si="242"/>
        <v>-4.4520790912561115E-2</v>
      </c>
      <c r="BW95" s="18">
        <f t="shared" si="243"/>
        <v>3.1049440565510178</v>
      </c>
      <c r="BX95" s="18">
        <f t="shared" si="244"/>
        <v>3.075960516862164</v>
      </c>
      <c r="BZ95" t="str">
        <f t="shared" si="261"/>
        <v>51 Skilled agricultural and related trades</v>
      </c>
      <c r="CA95" s="18">
        <f t="shared" si="245"/>
        <v>-3.7746893834380124</v>
      </c>
      <c r="CB95" s="18">
        <f t="shared" si="245"/>
        <v>-2.1718493311727927</v>
      </c>
      <c r="CC95" s="18">
        <f t="shared" si="245"/>
        <v>1.1344051854100812E-2</v>
      </c>
      <c r="CD95" s="18">
        <f t="shared" si="245"/>
        <v>1.5015286314551846</v>
      </c>
      <c r="CE95" s="18">
        <f t="shared" si="246"/>
        <v>0.80097885281704695</v>
      </c>
      <c r="CG95" s="18">
        <f t="shared" si="247"/>
        <v>1.0023495264514404</v>
      </c>
      <c r="CH95" s="18">
        <f t="shared" si="248"/>
        <v>2.6959829046921735</v>
      </c>
      <c r="CI95" s="18">
        <f t="shared" si="249"/>
        <v>3.4022487279248059</v>
      </c>
      <c r="CK95" t="str">
        <f t="shared" si="262"/>
        <v>51 Skilled agricultural and related trades</v>
      </c>
      <c r="CL95" s="18">
        <f t="shared" si="250"/>
        <v>-5.1676178214452806</v>
      </c>
      <c r="CM95" s="18">
        <f t="shared" si="250"/>
        <v>-20.328321842960641</v>
      </c>
      <c r="CN95" s="18">
        <f t="shared" si="250"/>
        <v>-4.1302060125329776</v>
      </c>
      <c r="CO95" s="18">
        <f t="shared" si="250"/>
        <v>-5.3441261836040477</v>
      </c>
      <c r="CP95" s="18">
        <f t="shared" si="251"/>
        <v>-5.9845370097402544</v>
      </c>
      <c r="CR95" s="18">
        <f t="shared" si="252"/>
        <v>-4.9412036839611257</v>
      </c>
      <c r="CS95" s="18">
        <f t="shared" si="253"/>
        <v>1.6176241079014053</v>
      </c>
      <c r="CT95" s="18">
        <f t="shared" si="254"/>
        <v>-1.9895367979584466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3.3083911145449951</v>
      </c>
      <c r="C96" s="18">
        <f t="shared" si="210"/>
        <v>-25.210628366329647</v>
      </c>
      <c r="D96" s="18">
        <f t="shared" si="210"/>
        <v>5.2881902359531496</v>
      </c>
      <c r="E96" s="18">
        <f t="shared" si="210"/>
        <v>4.0323568607647076</v>
      </c>
      <c r="F96" s="18">
        <f t="shared" si="211"/>
        <v>2.2913499926085823</v>
      </c>
      <c r="H96" s="18">
        <f t="shared" si="212"/>
        <v>4.4492947617289502</v>
      </c>
      <c r="I96" s="18">
        <f t="shared" si="213"/>
        <v>3.1725130044217398</v>
      </c>
      <c r="J96" s="18">
        <f t="shared" si="214"/>
        <v>6.3521868656485125</v>
      </c>
      <c r="L96" t="str">
        <f t="shared" si="255"/>
        <v>52 Skilled metal, electrical and electronic trades</v>
      </c>
      <c r="M96" s="18">
        <f t="shared" si="215"/>
        <v>7.3546452998608958</v>
      </c>
      <c r="N96" s="18">
        <f t="shared" si="215"/>
        <v>-28.079467701165626</v>
      </c>
      <c r="O96" s="18">
        <f t="shared" si="215"/>
        <v>11.304472232673257</v>
      </c>
      <c r="P96" s="18">
        <f t="shared" si="215"/>
        <v>5.1579936372497359</v>
      </c>
      <c r="Q96" s="18">
        <f t="shared" si="216"/>
        <v>4.5297544092828268</v>
      </c>
      <c r="S96" s="18">
        <f t="shared" si="217"/>
        <v>7.1681496957906488</v>
      </c>
      <c r="T96" s="18">
        <f t="shared" si="218"/>
        <v>4.390263975671993</v>
      </c>
      <c r="U96" s="18">
        <f t="shared" si="219"/>
        <v>9.1722979338442414</v>
      </c>
      <c r="W96" t="str">
        <f t="shared" si="256"/>
        <v>52 Skilled metal, electrical and electronic trades</v>
      </c>
      <c r="X96" s="18">
        <f t="shared" si="220"/>
        <v>-0.64117024021281832</v>
      </c>
      <c r="Y96" s="18">
        <f t="shared" si="220"/>
        <v>-19.075266466870211</v>
      </c>
      <c r="Z96" s="18">
        <f t="shared" si="220"/>
        <v>4.7015699079146378</v>
      </c>
      <c r="AA96" s="18">
        <f t="shared" si="220"/>
        <v>2.1319499651551999</v>
      </c>
      <c r="AB96" s="18">
        <f t="shared" si="221"/>
        <v>1.4416881047032426</v>
      </c>
      <c r="AD96" s="18">
        <f t="shared" si="222"/>
        <v>2.9814052407883818</v>
      </c>
      <c r="AE96" s="18">
        <f t="shared" si="223"/>
        <v>3.3910537202390012</v>
      </c>
      <c r="AF96" s="18">
        <f t="shared" si="224"/>
        <v>5.4060608481348416</v>
      </c>
      <c r="AH96" t="str">
        <f t="shared" si="257"/>
        <v>52 Skilled metal, electrical and electronic trades</v>
      </c>
      <c r="AI96" s="18">
        <f t="shared" si="225"/>
        <v>-2.4922195036047423</v>
      </c>
      <c r="AJ96" s="18">
        <f t="shared" si="225"/>
        <v>-16.030397107872098</v>
      </c>
      <c r="AK96" s="18">
        <f t="shared" si="225"/>
        <v>1.5943045285636392</v>
      </c>
      <c r="AL96" s="18">
        <f t="shared" si="225"/>
        <v>1.8869051691279504</v>
      </c>
      <c r="AM96" s="18">
        <f t="shared" si="226"/>
        <v>0.57227828532988578</v>
      </c>
      <c r="AO96" s="18">
        <f t="shared" si="227"/>
        <v>1.789278106829828</v>
      </c>
      <c r="AP96" s="18">
        <f t="shared" si="228"/>
        <v>2.7046243238722179</v>
      </c>
      <c r="AQ96" s="18">
        <f t="shared" si="229"/>
        <v>3.984951002695114</v>
      </c>
      <c r="AS96" t="str">
        <f t="shared" si="258"/>
        <v>52 Skilled metal, electrical and electronic trades</v>
      </c>
      <c r="AT96" s="18">
        <f t="shared" si="230"/>
        <v>-2.1887177707697547</v>
      </c>
      <c r="AU96" s="18">
        <f t="shared" si="230"/>
        <v>-13.140343477684901</v>
      </c>
      <c r="AV96" s="18">
        <f t="shared" si="230"/>
        <v>1.0434884630240004</v>
      </c>
      <c r="AW96" s="18">
        <f t="shared" si="230"/>
        <v>1.0362821389829469</v>
      </c>
      <c r="AX96" s="18">
        <f t="shared" si="231"/>
        <v>8.8304755008161706E-2</v>
      </c>
      <c r="AZ96" s="18">
        <f t="shared" si="232"/>
        <v>1.0386841898894827</v>
      </c>
      <c r="BA96" s="18">
        <f t="shared" si="233"/>
        <v>2.5912456290103192</v>
      </c>
      <c r="BB96" s="18">
        <f t="shared" si="234"/>
        <v>3.3336731978162781</v>
      </c>
      <c r="BD96" t="str">
        <f t="shared" si="259"/>
        <v>52 Skilled metal, electrical and electronic trades</v>
      </c>
      <c r="BE96" s="18">
        <f t="shared" si="235"/>
        <v>2.4571685968469703</v>
      </c>
      <c r="BF96" s="18">
        <f t="shared" si="235"/>
        <v>-16.707522606789059</v>
      </c>
      <c r="BG96" s="18">
        <f t="shared" si="235"/>
        <v>3.5545403394987574E-2</v>
      </c>
      <c r="BH96" s="18">
        <f t="shared" si="235"/>
        <v>-0.38999722266800374</v>
      </c>
      <c r="BI96" s="18">
        <f t="shared" si="236"/>
        <v>-1.3662741015879054</v>
      </c>
      <c r="BK96" s="18">
        <f t="shared" si="237"/>
        <v>-0.24835119762357527</v>
      </c>
      <c r="BL96" s="18">
        <f t="shared" si="238"/>
        <v>2.0028791882717112</v>
      </c>
      <c r="BM96" s="18">
        <f t="shared" si="239"/>
        <v>1.8155819119688887</v>
      </c>
      <c r="BO96" t="str">
        <f t="shared" si="260"/>
        <v>52 Skilled metal, electrical and electronic trades</v>
      </c>
      <c r="BP96" s="18">
        <f t="shared" si="240"/>
        <v>1.2079169518147692</v>
      </c>
      <c r="BQ96" s="18">
        <f t="shared" si="240"/>
        <v>-19.678681574338764</v>
      </c>
      <c r="BR96" s="18">
        <f t="shared" si="240"/>
        <v>-0.21880845807523697</v>
      </c>
      <c r="BS96" s="18">
        <f t="shared" si="240"/>
        <v>-1.5149632051584483</v>
      </c>
      <c r="BT96" s="18">
        <f t="shared" si="241"/>
        <v>-2.3637595460599847</v>
      </c>
      <c r="BV96" s="18">
        <f t="shared" si="242"/>
        <v>-1.0847932850824527</v>
      </c>
      <c r="BW96" s="18">
        <f t="shared" si="243"/>
        <v>2.0609179179532644</v>
      </c>
      <c r="BX96" s="18">
        <f t="shared" si="244"/>
        <v>1.262434943118973</v>
      </c>
      <c r="BZ96" t="str">
        <f t="shared" si="261"/>
        <v>52 Skilled metal, electrical and electronic trades</v>
      </c>
      <c r="CA96" s="18">
        <f t="shared" si="245"/>
        <v>-2.3792026973952551</v>
      </c>
      <c r="CB96" s="18">
        <f t="shared" si="245"/>
        <v>-11.905952800924046</v>
      </c>
      <c r="CC96" s="18">
        <f t="shared" si="245"/>
        <v>-3.8136441923189768</v>
      </c>
      <c r="CD96" s="18">
        <f t="shared" si="245"/>
        <v>-5.8516364100809408</v>
      </c>
      <c r="CE96" s="18">
        <f t="shared" si="246"/>
        <v>-5.61236492514311</v>
      </c>
      <c r="CG96" s="18">
        <f t="shared" si="247"/>
        <v>-5.1771492947029651</v>
      </c>
      <c r="CH96" s="18">
        <f t="shared" si="248"/>
        <v>1.5285881480549657</v>
      </c>
      <c r="CI96" s="18">
        <f t="shared" si="249"/>
        <v>-2.2939776970462344</v>
      </c>
      <c r="CK96" t="str">
        <f t="shared" si="262"/>
        <v>52 Skilled metal, electrical and electronic trades</v>
      </c>
      <c r="CL96" s="18">
        <f t="shared" si="250"/>
        <v>-3.4688101974812646</v>
      </c>
      <c r="CM96" s="18">
        <f t="shared" si="250"/>
        <v>-20.90410577784634</v>
      </c>
      <c r="CN96" s="18">
        <f t="shared" si="250"/>
        <v>-9.2105568151349733</v>
      </c>
      <c r="CO96" s="18">
        <f t="shared" si="250"/>
        <v>-4.2658549746539043</v>
      </c>
      <c r="CP96" s="18">
        <f t="shared" si="251"/>
        <v>-6.9561958702806344</v>
      </c>
      <c r="CR96" s="18">
        <f t="shared" si="252"/>
        <v>-5.9433096276214297</v>
      </c>
      <c r="CS96" s="18">
        <f t="shared" si="253"/>
        <v>1.2758014378387861</v>
      </c>
      <c r="CT96" s="18">
        <f t="shared" si="254"/>
        <v>-3.2593333126124668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-4.4684537112371299</v>
      </c>
      <c r="C97" s="18">
        <f t="shared" si="210"/>
        <v>-38.639774655952245</v>
      </c>
      <c r="D97" s="18">
        <f t="shared" si="210"/>
        <v>9.4511546979118002</v>
      </c>
      <c r="E97" s="18">
        <f t="shared" si="210"/>
        <v>0.92319914241978385</v>
      </c>
      <c r="F97" s="18">
        <f t="shared" si="211"/>
        <v>0.34452308294621314</v>
      </c>
      <c r="H97" s="18">
        <f t="shared" si="212"/>
        <v>3.6893427567831871</v>
      </c>
      <c r="I97" s="18">
        <f t="shared" si="213"/>
        <v>3.2920556103180454</v>
      </c>
      <c r="J97" s="18">
        <f t="shared" si="214"/>
        <v>5.8538782911106813</v>
      </c>
      <c r="L97" t="str">
        <f t="shared" si="255"/>
        <v>53 Skilled construction and building trades</v>
      </c>
      <c r="M97" s="18">
        <f t="shared" si="215"/>
        <v>7.1555214981652293</v>
      </c>
      <c r="N97" s="18">
        <f t="shared" si="215"/>
        <v>-29.038810070243638</v>
      </c>
      <c r="O97" s="18">
        <f t="shared" si="215"/>
        <v>7.5021508144695659</v>
      </c>
      <c r="P97" s="18">
        <f t="shared" si="215"/>
        <v>3.8491854133938519</v>
      </c>
      <c r="Q97" s="18">
        <f t="shared" si="216"/>
        <v>2.5081982041181394</v>
      </c>
      <c r="S97" s="18">
        <f t="shared" si="217"/>
        <v>5.0528358945465479</v>
      </c>
      <c r="T97" s="18">
        <f t="shared" si="218"/>
        <v>3.6793383686719583</v>
      </c>
      <c r="U97" s="18">
        <f t="shared" si="219"/>
        <v>7.1410682492692334</v>
      </c>
      <c r="W97" t="str">
        <f t="shared" si="256"/>
        <v>53 Skilled construction and building trades</v>
      </c>
      <c r="X97" s="18">
        <f t="shared" si="220"/>
        <v>-1.6916805127900947</v>
      </c>
      <c r="Y97" s="18">
        <f t="shared" si="220"/>
        <v>-19.158372294066194</v>
      </c>
      <c r="Z97" s="18">
        <f t="shared" si="220"/>
        <v>4.7359514501670308</v>
      </c>
      <c r="AA97" s="18">
        <f t="shared" si="220"/>
        <v>1.3806495608444491</v>
      </c>
      <c r="AB97" s="18">
        <f t="shared" si="221"/>
        <v>0.97852926444061961</v>
      </c>
      <c r="AD97" s="18">
        <f t="shared" si="222"/>
        <v>2.4869669103577463</v>
      </c>
      <c r="AE97" s="18">
        <f t="shared" si="223"/>
        <v>3.3677985084303419</v>
      </c>
      <c r="AF97" s="18">
        <f t="shared" si="224"/>
        <v>5.0340829175939739</v>
      </c>
      <c r="AH97" t="str">
        <f t="shared" si="257"/>
        <v>53 Skilled construction and building trades</v>
      </c>
      <c r="AI97" s="18">
        <f t="shared" si="225"/>
        <v>2.6812313355541573</v>
      </c>
      <c r="AJ97" s="18">
        <f t="shared" si="225"/>
        <v>-11.767380296863584</v>
      </c>
      <c r="AK97" s="18">
        <f t="shared" si="225"/>
        <v>3.6871337985615149</v>
      </c>
      <c r="AL97" s="18">
        <f t="shared" si="225"/>
        <v>1.5918791274488697</v>
      </c>
      <c r="AM97" s="18">
        <f t="shared" si="226"/>
        <v>1.345090775679858</v>
      </c>
      <c r="AO97" s="18">
        <f t="shared" si="227"/>
        <v>2.2855501736061656</v>
      </c>
      <c r="AP97" s="18">
        <f t="shared" si="228"/>
        <v>3.4317705895636985</v>
      </c>
      <c r="AQ97" s="18">
        <f t="shared" si="229"/>
        <v>4.9440203549388606</v>
      </c>
      <c r="AS97" t="str">
        <f t="shared" si="258"/>
        <v>53 Skilled construction and building trades</v>
      </c>
      <c r="AT97" s="18">
        <f t="shared" si="230"/>
        <v>1.7761834045815217</v>
      </c>
      <c r="AU97" s="18">
        <f t="shared" si="230"/>
        <v>-13.827390181174426</v>
      </c>
      <c r="AV97" s="18">
        <f t="shared" si="230"/>
        <v>4.3714681924617027</v>
      </c>
      <c r="AW97" s="18">
        <f t="shared" si="230"/>
        <v>0.7752687747643261</v>
      </c>
      <c r="AX97" s="18">
        <f t="shared" si="231"/>
        <v>0.89359950609348981</v>
      </c>
      <c r="AZ97" s="18">
        <f t="shared" si="232"/>
        <v>1.9600189833455461</v>
      </c>
      <c r="BA97" s="18">
        <f t="shared" si="233"/>
        <v>3.3190952738960222</v>
      </c>
      <c r="BB97" s="18">
        <f t="shared" si="234"/>
        <v>4.6237113105410677</v>
      </c>
      <c r="BD97" t="str">
        <f t="shared" si="259"/>
        <v>53 Skilled construction and building trades</v>
      </c>
      <c r="BE97" s="18">
        <f t="shared" si="235"/>
        <v>4.041862430400478</v>
      </c>
      <c r="BF97" s="18">
        <f t="shared" si="235"/>
        <v>-16.946646951357657</v>
      </c>
      <c r="BG97" s="18">
        <f t="shared" si="235"/>
        <v>0.84622865307433237</v>
      </c>
      <c r="BH97" s="18">
        <f t="shared" si="235"/>
        <v>-0.98458880481897548</v>
      </c>
      <c r="BI97" s="18">
        <f t="shared" si="236"/>
        <v>-1.5041994253560453</v>
      </c>
      <c r="BK97" s="18">
        <f t="shared" si="237"/>
        <v>-0.37803950977178813</v>
      </c>
      <c r="BL97" s="18">
        <f t="shared" si="238"/>
        <v>2.1974332394444573</v>
      </c>
      <c r="BM97" s="18">
        <f t="shared" si="239"/>
        <v>1.9206525231129756</v>
      </c>
      <c r="BO97" t="str">
        <f t="shared" si="260"/>
        <v>53 Skilled construction and building trades</v>
      </c>
      <c r="BP97" s="18">
        <f t="shared" si="240"/>
        <v>5.8911724787317432</v>
      </c>
      <c r="BQ97" s="18">
        <f t="shared" si="240"/>
        <v>-20.06071497603854</v>
      </c>
      <c r="BR97" s="18">
        <f t="shared" si="240"/>
        <v>2.9020574793924503</v>
      </c>
      <c r="BS97" s="18">
        <f t="shared" si="240"/>
        <v>-0.49829578742112135</v>
      </c>
      <c r="BT97" s="18">
        <f t="shared" si="241"/>
        <v>-0.81428943498534911</v>
      </c>
      <c r="BV97" s="18">
        <f t="shared" si="242"/>
        <v>0.62248353201996842</v>
      </c>
      <c r="BW97" s="18">
        <f t="shared" si="243"/>
        <v>2.8159696006758717</v>
      </c>
      <c r="BX97" s="18">
        <f t="shared" si="244"/>
        <v>3.2441214430342979</v>
      </c>
      <c r="BZ97" t="str">
        <f t="shared" si="261"/>
        <v>53 Skilled construction and building trades</v>
      </c>
      <c r="CA97" s="18">
        <f t="shared" si="245"/>
        <v>-9.6174215825217679E-2</v>
      </c>
      <c r="CB97" s="18">
        <f t="shared" si="245"/>
        <v>-12.618277740999883</v>
      </c>
      <c r="CC97" s="18">
        <f t="shared" si="245"/>
        <v>-2.2015421879878816</v>
      </c>
      <c r="CD97" s="18">
        <f t="shared" si="245"/>
        <v>-3.3936477939627951</v>
      </c>
      <c r="CE97" s="18">
        <f t="shared" si="246"/>
        <v>-3.6290607194700786</v>
      </c>
      <c r="CG97" s="18">
        <f t="shared" si="247"/>
        <v>-2.9979026310726131</v>
      </c>
      <c r="CH97" s="18">
        <f t="shared" si="248"/>
        <v>1.8859232768441148</v>
      </c>
      <c r="CI97" s="18">
        <f t="shared" si="249"/>
        <v>-0.29312149303089008</v>
      </c>
      <c r="CK97" t="str">
        <f t="shared" si="262"/>
        <v>53 Skilled construction and building trades</v>
      </c>
      <c r="CL97" s="18">
        <f t="shared" si="250"/>
        <v>0.3505607710077463</v>
      </c>
      <c r="CM97" s="18">
        <f t="shared" si="250"/>
        <v>-18.015087426569167</v>
      </c>
      <c r="CN97" s="18">
        <f t="shared" si="250"/>
        <v>-11.918085462476768</v>
      </c>
      <c r="CO97" s="18">
        <f t="shared" si="250"/>
        <v>-14.999131789309782</v>
      </c>
      <c r="CP97" s="18">
        <f t="shared" si="251"/>
        <v>-14.241913875908763</v>
      </c>
      <c r="CR97" s="18">
        <f t="shared" si="252"/>
        <v>-13.98428117129804</v>
      </c>
      <c r="CS97" s="18">
        <f t="shared" si="253"/>
        <v>0.79819821979367767</v>
      </c>
      <c r="CT97" s="18">
        <f t="shared" si="254"/>
        <v>-9.3056531836374532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1.2864044045314493</v>
      </c>
      <c r="C98" s="18">
        <f t="shared" si="210"/>
        <v>-9.7750670500579737</v>
      </c>
      <c r="D98" s="18">
        <f t="shared" si="210"/>
        <v>5.2404050640825428</v>
      </c>
      <c r="E98" s="18">
        <f t="shared" si="210"/>
        <v>2.7853537178023302</v>
      </c>
      <c r="F98" s="18">
        <f t="shared" si="211"/>
        <v>2.7062723059554594</v>
      </c>
      <c r="H98" s="18">
        <f t="shared" si="212"/>
        <v>3.5972737763543705</v>
      </c>
      <c r="I98" s="18">
        <f t="shared" si="213"/>
        <v>3.3908436362073191</v>
      </c>
      <c r="J98" s="18">
        <f t="shared" si="214"/>
        <v>5.855936791164873</v>
      </c>
      <c r="L98" t="str">
        <f t="shared" si="255"/>
        <v>54 Textiles, printing and other skilled trades</v>
      </c>
      <c r="M98" s="18">
        <f t="shared" si="215"/>
        <v>7.0735175154332586</v>
      </c>
      <c r="N98" s="18">
        <f t="shared" si="215"/>
        <v>6.9675561044584278</v>
      </c>
      <c r="O98" s="18">
        <f t="shared" si="215"/>
        <v>5.7924537530786635</v>
      </c>
      <c r="P98" s="18">
        <f t="shared" si="215"/>
        <v>4.6653212172927283</v>
      </c>
      <c r="Q98" s="18">
        <f t="shared" si="216"/>
        <v>5.1591584516058608</v>
      </c>
      <c r="S98" s="18">
        <f t="shared" si="217"/>
        <v>5.0396914070386822</v>
      </c>
      <c r="T98" s="18">
        <f t="shared" si="218"/>
        <v>4.03367284796321</v>
      </c>
      <c r="U98" s="18">
        <f t="shared" si="219"/>
        <v>7.3571807839242442</v>
      </c>
      <c r="W98" t="str">
        <f t="shared" si="256"/>
        <v>54 Textiles, printing and other skilled trades</v>
      </c>
      <c r="X98" s="18">
        <f t="shared" si="220"/>
        <v>-3.2637518843974811</v>
      </c>
      <c r="Y98" s="18">
        <f t="shared" si="220"/>
        <v>11.898695662324377</v>
      </c>
      <c r="Z98" s="18">
        <f t="shared" si="220"/>
        <v>3.5991286864774485</v>
      </c>
      <c r="AA98" s="18">
        <f t="shared" si="220"/>
        <v>2.5346010605014957</v>
      </c>
      <c r="AB98" s="18">
        <f t="shared" si="221"/>
        <v>3.4294880178199039</v>
      </c>
      <c r="AD98" s="18">
        <f t="shared" si="222"/>
        <v>2.8882226295891877</v>
      </c>
      <c r="AE98" s="18">
        <f t="shared" si="223"/>
        <v>3.7402665710896343</v>
      </c>
      <c r="AF98" s="18">
        <f t="shared" si="224"/>
        <v>5.6093613951361254</v>
      </c>
      <c r="AH98" t="str">
        <f t="shared" si="257"/>
        <v>54 Textiles, printing and other skilled trades</v>
      </c>
      <c r="AI98" s="18">
        <f t="shared" si="225"/>
        <v>-5.7524333985218394</v>
      </c>
      <c r="AJ98" s="18">
        <f t="shared" si="225"/>
        <v>26.070908305706375</v>
      </c>
      <c r="AK98" s="18">
        <f t="shared" si="225"/>
        <v>0.63096596232306013</v>
      </c>
      <c r="AL98" s="18">
        <f t="shared" si="225"/>
        <v>1.910482547720127</v>
      </c>
      <c r="AM98" s="18">
        <f t="shared" si="226"/>
        <v>2.8676584779490089</v>
      </c>
      <c r="AO98" s="18">
        <f t="shared" si="227"/>
        <v>1.4821794954702039</v>
      </c>
      <c r="AP98" s="18">
        <f t="shared" si="228"/>
        <v>3.4108262924893884</v>
      </c>
      <c r="AQ98" s="18">
        <f t="shared" si="229"/>
        <v>4.3747180800454366</v>
      </c>
      <c r="AS98" t="str">
        <f t="shared" si="258"/>
        <v>54 Textiles, printing and other skilled trades</v>
      </c>
      <c r="AT98" s="18">
        <f t="shared" si="230"/>
        <v>-5.2059009152729434</v>
      </c>
      <c r="AU98" s="18">
        <f t="shared" si="230"/>
        <v>17.836433115788019</v>
      </c>
      <c r="AV98" s="18">
        <f t="shared" si="230"/>
        <v>1.669405689656811</v>
      </c>
      <c r="AW98" s="18">
        <f t="shared" si="230"/>
        <v>1.6418685258317245</v>
      </c>
      <c r="AX98" s="18">
        <f t="shared" si="231"/>
        <v>2.5940887651080047</v>
      </c>
      <c r="AZ98" s="18">
        <f t="shared" si="232"/>
        <v>1.6510467516245075</v>
      </c>
      <c r="BA98" s="18">
        <f t="shared" si="233"/>
        <v>3.2768794849577398</v>
      </c>
      <c r="BB98" s="18">
        <f t="shared" si="234"/>
        <v>4.373422117678416</v>
      </c>
      <c r="BD98" t="str">
        <f t="shared" si="259"/>
        <v>54 Textiles, printing and other skilled trades</v>
      </c>
      <c r="BE98" s="18">
        <f t="shared" si="235"/>
        <v>0.33447983735566122</v>
      </c>
      <c r="BF98" s="18">
        <f t="shared" si="235"/>
        <v>-4.9083877518835699</v>
      </c>
      <c r="BG98" s="18">
        <f t="shared" si="235"/>
        <v>1.7119402150560514</v>
      </c>
      <c r="BH98" s="18">
        <f t="shared" si="235"/>
        <v>-5.558889419113866E-2</v>
      </c>
      <c r="BI98" s="18">
        <f t="shared" si="236"/>
        <v>0.18130620775846928</v>
      </c>
      <c r="BK98" s="18">
        <f t="shared" si="237"/>
        <v>0.53014798431152421</v>
      </c>
      <c r="BL98" s="18">
        <f t="shared" si="238"/>
        <v>2.4435841089466503</v>
      </c>
      <c r="BM98" s="18">
        <f t="shared" si="239"/>
        <v>2.8258958014425017</v>
      </c>
      <c r="BO98" t="str">
        <f t="shared" si="260"/>
        <v>54 Textiles, printing and other skilled trades</v>
      </c>
      <c r="BP98" s="18">
        <f t="shared" si="240"/>
        <v>-2.9212557312609633</v>
      </c>
      <c r="BQ98" s="18">
        <f t="shared" si="240"/>
        <v>-5.5874971050220328</v>
      </c>
      <c r="BR98" s="18">
        <f t="shared" si="240"/>
        <v>-0.48200369666795417</v>
      </c>
      <c r="BS98" s="18">
        <f t="shared" si="240"/>
        <v>-0.54320562514194037</v>
      </c>
      <c r="BT98" s="18">
        <f t="shared" si="241"/>
        <v>-0.8471646941181632</v>
      </c>
      <c r="BV98" s="18">
        <f t="shared" si="242"/>
        <v>-0.52280916548050893</v>
      </c>
      <c r="BW98" s="18">
        <f t="shared" si="243"/>
        <v>2.2252671716708416</v>
      </c>
      <c r="BX98" s="18">
        <f t="shared" si="244"/>
        <v>1.8451004342587396</v>
      </c>
      <c r="BZ98" t="str">
        <f t="shared" si="261"/>
        <v>54 Textiles, printing and other skilled trades</v>
      </c>
      <c r="CA98" s="18">
        <f t="shared" si="245"/>
        <v>-4.4727318614198541</v>
      </c>
      <c r="CB98" s="18">
        <f t="shared" si="245"/>
        <v>-1.919033056378916</v>
      </c>
      <c r="CC98" s="18">
        <f t="shared" si="245"/>
        <v>-2.6987555337932068</v>
      </c>
      <c r="CD98" s="18">
        <f t="shared" si="245"/>
        <v>-4.9038127306885499</v>
      </c>
      <c r="CE98" s="18">
        <f t="shared" si="246"/>
        <v>-4.0349740338430529</v>
      </c>
      <c r="CG98" s="18">
        <f t="shared" si="247"/>
        <v>-4.1744027149481777</v>
      </c>
      <c r="CH98" s="18">
        <f t="shared" si="248"/>
        <v>1.6887523337457688</v>
      </c>
      <c r="CI98" s="18">
        <f t="shared" si="249"/>
        <v>-1.3701555695128542</v>
      </c>
      <c r="CK98" t="str">
        <f t="shared" si="262"/>
        <v>54 Textiles, printing and other skilled trades</v>
      </c>
      <c r="CL98" s="18">
        <f t="shared" si="250"/>
        <v>-6.7911087963813843</v>
      </c>
      <c r="CM98" s="18">
        <f t="shared" si="250"/>
        <v>7.0333094878996416</v>
      </c>
      <c r="CN98" s="18">
        <f t="shared" si="250"/>
        <v>-11.363939621348408</v>
      </c>
      <c r="CO98" s="18">
        <f t="shared" si="250"/>
        <v>-3.5414785590451525</v>
      </c>
      <c r="CP98" s="18">
        <f t="shared" si="251"/>
        <v>-5.4446570930691713</v>
      </c>
      <c r="CR98" s="18">
        <f t="shared" si="252"/>
        <v>-6.2228099671652881</v>
      </c>
      <c r="CS98" s="18">
        <f t="shared" si="253"/>
        <v>1.0956173440819006</v>
      </c>
      <c r="CT98" s="18">
        <f t="shared" si="254"/>
        <v>-3.8027831419571223</v>
      </c>
    </row>
    <row r="99" spans="1:98" x14ac:dyDescent="0.2">
      <c r="A99" t="str">
        <f t="shared" si="209"/>
        <v>61 Caring personal service occupations</v>
      </c>
      <c r="B99" s="18">
        <f t="shared" si="210"/>
        <v>9.3873117131776596</v>
      </c>
      <c r="C99" s="18">
        <f t="shared" si="210"/>
        <v>0.17534844421029927</v>
      </c>
      <c r="D99" s="18">
        <f t="shared" si="210"/>
        <v>6.9341179203723957</v>
      </c>
      <c r="E99" s="18">
        <f t="shared" si="210"/>
        <v>6.1238652988684139</v>
      </c>
      <c r="F99" s="18">
        <f t="shared" si="211"/>
        <v>5.9935790849563908</v>
      </c>
      <c r="H99" s="18">
        <f t="shared" si="212"/>
        <v>6.3932650451411055</v>
      </c>
      <c r="I99" s="18">
        <f t="shared" si="213"/>
        <v>4.3570318802837349</v>
      </c>
      <c r="J99" s="18">
        <f t="shared" si="214"/>
        <v>8.5628297480713442</v>
      </c>
      <c r="L99" t="str">
        <f t="shared" si="255"/>
        <v>61 Caring personal service occupations</v>
      </c>
      <c r="M99" s="18">
        <f t="shared" si="215"/>
        <v>11.483070239554948</v>
      </c>
      <c r="N99" s="18">
        <f t="shared" si="215"/>
        <v>3.6172435617115584</v>
      </c>
      <c r="O99" s="18">
        <f t="shared" si="215"/>
        <v>7.4686277686442315</v>
      </c>
      <c r="P99" s="18">
        <f t="shared" si="215"/>
        <v>6.7693832588054947</v>
      </c>
      <c r="Q99" s="18">
        <f t="shared" si="216"/>
        <v>6.7872108299258382</v>
      </c>
      <c r="S99" s="18">
        <f t="shared" si="217"/>
        <v>7.0019577798269061</v>
      </c>
      <c r="T99" s="18">
        <f t="shared" si="218"/>
        <v>4.7344963677329321</v>
      </c>
      <c r="U99" s="18">
        <f t="shared" si="219"/>
        <v>9.2333988236912745</v>
      </c>
      <c r="W99" t="str">
        <f t="shared" si="256"/>
        <v>61 Caring personal service occupations</v>
      </c>
      <c r="X99" s="18">
        <f t="shared" si="220"/>
        <v>1.330533401071432</v>
      </c>
      <c r="Y99" s="18">
        <f t="shared" si="220"/>
        <v>16.711651980652587</v>
      </c>
      <c r="Z99" s="18">
        <f t="shared" si="220"/>
        <v>3.2701040923648783</v>
      </c>
      <c r="AA99" s="18">
        <f t="shared" si="220"/>
        <v>2.7504639847136358</v>
      </c>
      <c r="AB99" s="18">
        <f t="shared" si="221"/>
        <v>3.7353019531467524</v>
      </c>
      <c r="AD99" s="18">
        <f t="shared" si="222"/>
        <v>2.9233861741458034</v>
      </c>
      <c r="AE99" s="18">
        <f t="shared" si="223"/>
        <v>4.2124916107421084</v>
      </c>
      <c r="AF99" s="18">
        <f t="shared" si="224"/>
        <v>6.0031002189349758</v>
      </c>
      <c r="AH99" t="str">
        <f t="shared" si="257"/>
        <v>61 Caring personal service occupations</v>
      </c>
      <c r="AI99" s="18">
        <f t="shared" si="225"/>
        <v>-1.4455705796660889</v>
      </c>
      <c r="AJ99" s="18">
        <f t="shared" si="225"/>
        <v>19.098181369216547</v>
      </c>
      <c r="AK99" s="18">
        <f t="shared" si="225"/>
        <v>0.52800541592021855</v>
      </c>
      <c r="AL99" s="18">
        <f t="shared" si="225"/>
        <v>1.1490984011264693</v>
      </c>
      <c r="AM99" s="18">
        <f t="shared" si="226"/>
        <v>1.9905746314214712</v>
      </c>
      <c r="AO99" s="18">
        <f t="shared" si="227"/>
        <v>0.94164220553534239</v>
      </c>
      <c r="AP99" s="18">
        <f t="shared" si="228"/>
        <v>3.350613168540062</v>
      </c>
      <c r="AQ99" s="18">
        <f t="shared" si="229"/>
        <v>3.9592542177486534</v>
      </c>
      <c r="AS99" t="str">
        <f t="shared" si="258"/>
        <v>61 Caring personal service occupations</v>
      </c>
      <c r="AT99" s="18">
        <f t="shared" si="230"/>
        <v>0.13827396011052429</v>
      </c>
      <c r="AU99" s="18">
        <f t="shared" si="230"/>
        <v>17.213096252358117</v>
      </c>
      <c r="AV99" s="18">
        <f t="shared" si="230"/>
        <v>0.72903984825674062</v>
      </c>
      <c r="AW99" s="18">
        <f t="shared" si="230"/>
        <v>1.5467322998500066</v>
      </c>
      <c r="AX99" s="18">
        <f t="shared" si="231"/>
        <v>2.2028651655948694</v>
      </c>
      <c r="AZ99" s="18">
        <f t="shared" si="232"/>
        <v>1.2734332624932954</v>
      </c>
      <c r="BA99" s="18">
        <f t="shared" si="233"/>
        <v>3.463773395554326</v>
      </c>
      <c r="BB99" s="18">
        <f t="shared" si="234"/>
        <v>4.2819732878511818</v>
      </c>
      <c r="BD99" t="str">
        <f t="shared" si="259"/>
        <v>61 Caring personal service occupations</v>
      </c>
      <c r="BE99" s="18">
        <f t="shared" si="235"/>
        <v>4.7096508685792848</v>
      </c>
      <c r="BF99" s="18">
        <f t="shared" si="235"/>
        <v>-5.0663162248926419</v>
      </c>
      <c r="BG99" s="18">
        <f t="shared" si="235"/>
        <v>2.2197202009789141</v>
      </c>
      <c r="BH99" s="18">
        <f t="shared" si="235"/>
        <v>0.93328440194255791</v>
      </c>
      <c r="BI99" s="18">
        <f t="shared" si="236"/>
        <v>0.94617424285758922</v>
      </c>
      <c r="BK99" s="18">
        <f t="shared" si="237"/>
        <v>1.3602873318704356</v>
      </c>
      <c r="BL99" s="18">
        <f t="shared" si="238"/>
        <v>3.3559767145718622</v>
      </c>
      <c r="BM99" s="18">
        <f t="shared" si="239"/>
        <v>4.2440338448893389</v>
      </c>
      <c r="BO99" t="str">
        <f t="shared" si="260"/>
        <v>61 Caring personal service occupations</v>
      </c>
      <c r="BP99" s="18">
        <f t="shared" si="240"/>
        <v>1.7691971212989044</v>
      </c>
      <c r="BQ99" s="18">
        <f t="shared" si="240"/>
        <v>-17.625521131798216</v>
      </c>
      <c r="BR99" s="18">
        <f t="shared" si="240"/>
        <v>1.0782751007327951</v>
      </c>
      <c r="BS99" s="18">
        <f t="shared" si="240"/>
        <v>-1.9501693551048693</v>
      </c>
      <c r="BT99" s="18">
        <f t="shared" si="241"/>
        <v>-2.0855267625727314</v>
      </c>
      <c r="BV99" s="18">
        <f t="shared" si="242"/>
        <v>-0.95090633424667059</v>
      </c>
      <c r="BW99" s="18">
        <f t="shared" si="243"/>
        <v>2.8172586559809032</v>
      </c>
      <c r="BX99" s="18">
        <f t="shared" si="244"/>
        <v>2.1876702608965681</v>
      </c>
      <c r="BZ99" t="str">
        <f t="shared" si="261"/>
        <v>61 Caring personal service occupations</v>
      </c>
      <c r="CA99" s="18">
        <f t="shared" si="245"/>
        <v>-11.997888269858404</v>
      </c>
      <c r="CB99" s="18">
        <f t="shared" si="245"/>
        <v>-18.671194451277138</v>
      </c>
      <c r="CC99" s="18">
        <f t="shared" si="245"/>
        <v>-7.2403283162653658</v>
      </c>
      <c r="CD99" s="18">
        <f t="shared" si="245"/>
        <v>-3.2189360720519034</v>
      </c>
      <c r="CE99" s="18">
        <f t="shared" si="246"/>
        <v>-5.5267141841971901</v>
      </c>
      <c r="CG99" s="18">
        <f t="shared" si="247"/>
        <v>-4.5784070504608092</v>
      </c>
      <c r="CH99" s="18">
        <f t="shared" si="248"/>
        <v>1.3344506469384232</v>
      </c>
      <c r="CI99" s="18">
        <f t="shared" si="249"/>
        <v>-2.2107550282308264</v>
      </c>
      <c r="CK99" t="str">
        <f t="shared" si="262"/>
        <v>61 Caring personal service occupations</v>
      </c>
      <c r="CL99" s="18">
        <f t="shared" si="250"/>
        <v>-5.5117713201630618</v>
      </c>
      <c r="CM99" s="18">
        <f t="shared" si="250"/>
        <v>6.9802269298522068</v>
      </c>
      <c r="CN99" s="18">
        <f t="shared" si="250"/>
        <v>-4.5131895728041549</v>
      </c>
      <c r="CO99" s="18">
        <f t="shared" si="250"/>
        <v>-3.001000910603091</v>
      </c>
      <c r="CP99" s="18">
        <f t="shared" si="251"/>
        <v>-2.8834354415274821</v>
      </c>
      <c r="CR99" s="18">
        <f t="shared" si="252"/>
        <v>-3.5077061252939745</v>
      </c>
      <c r="CS99" s="18">
        <f t="shared" si="253"/>
        <v>1.3660517504384462</v>
      </c>
      <c r="CT99" s="18">
        <f t="shared" si="254"/>
        <v>-1.3866686281302387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15.853670347050075</v>
      </c>
      <c r="C100" s="18">
        <f t="shared" si="210"/>
        <v>5.2991055786341779</v>
      </c>
      <c r="D100" s="18">
        <f t="shared" si="210"/>
        <v>7.932640469924479</v>
      </c>
      <c r="E100" s="18">
        <f t="shared" si="210"/>
        <v>6.0206004623479581</v>
      </c>
      <c r="F100" s="18">
        <f t="shared" si="211"/>
        <v>6.5689545763462087</v>
      </c>
      <c r="H100" s="18">
        <f t="shared" si="212"/>
        <v>6.6541536314867811</v>
      </c>
      <c r="I100" s="18">
        <f t="shared" si="213"/>
        <v>4.5961703431249168</v>
      </c>
      <c r="J100" s="18">
        <f t="shared" si="214"/>
        <v>8.8954376842221841</v>
      </c>
      <c r="L100" t="str">
        <f t="shared" si="255"/>
        <v>62 Leisure, travel and related personal service occupations</v>
      </c>
      <c r="M100" s="18">
        <f t="shared" si="215"/>
        <v>6.9414324891918788</v>
      </c>
      <c r="N100" s="18">
        <f t="shared" si="215"/>
        <v>-1.2760270591489764</v>
      </c>
      <c r="O100" s="18">
        <f t="shared" si="215"/>
        <v>5.5992509712896155</v>
      </c>
      <c r="P100" s="18">
        <f t="shared" si="215"/>
        <v>6.230460866704135</v>
      </c>
      <c r="Q100" s="18">
        <f t="shared" si="216"/>
        <v>5.5482633059237063</v>
      </c>
      <c r="S100" s="18">
        <f t="shared" si="217"/>
        <v>6.0196394559031141</v>
      </c>
      <c r="T100" s="18">
        <f t="shared" si="218"/>
        <v>4.2213931436994034</v>
      </c>
      <c r="U100" s="18">
        <f t="shared" si="219"/>
        <v>8.2024468437582811</v>
      </c>
      <c r="W100" t="str">
        <f t="shared" si="256"/>
        <v>62 Leisure, travel and related personal service occupations</v>
      </c>
      <c r="X100" s="18">
        <f t="shared" si="220"/>
        <v>1.7147875110034905</v>
      </c>
      <c r="Y100" s="18">
        <f t="shared" si="220"/>
        <v>5.0587337093299656</v>
      </c>
      <c r="Z100" s="18">
        <f t="shared" si="220"/>
        <v>4.2902954888334843</v>
      </c>
      <c r="AA100" s="18">
        <f t="shared" si="220"/>
        <v>3.6448186449206332</v>
      </c>
      <c r="AB100" s="18">
        <f t="shared" si="221"/>
        <v>3.9340798973317659</v>
      </c>
      <c r="AD100" s="18">
        <f t="shared" si="222"/>
        <v>3.8595324778715634</v>
      </c>
      <c r="AE100" s="18">
        <f t="shared" si="223"/>
        <v>4.2420876931573925</v>
      </c>
      <c r="AF100" s="18">
        <f t="shared" si="224"/>
        <v>6.6579709935778331</v>
      </c>
      <c r="AH100" t="str">
        <f t="shared" si="257"/>
        <v>62 Leisure, travel and related personal service occupations</v>
      </c>
      <c r="AI100" s="18">
        <f t="shared" si="225"/>
        <v>0.83882309637430819</v>
      </c>
      <c r="AJ100" s="18">
        <f t="shared" si="225"/>
        <v>8.4661224829252202</v>
      </c>
      <c r="AK100" s="18">
        <f t="shared" si="225"/>
        <v>2.7220923353636461</v>
      </c>
      <c r="AL100" s="18">
        <f t="shared" si="225"/>
        <v>3.2564327338529209</v>
      </c>
      <c r="AM100" s="18">
        <f t="shared" si="226"/>
        <v>3.40678497608915</v>
      </c>
      <c r="AO100" s="18">
        <f t="shared" si="227"/>
        <v>3.0780111423021728</v>
      </c>
      <c r="AP100" s="18">
        <f t="shared" si="228"/>
        <v>4.021324410246141</v>
      </c>
      <c r="AQ100" s="18">
        <f t="shared" si="229"/>
        <v>5.957697454752986</v>
      </c>
      <c r="AS100" t="str">
        <f t="shared" si="258"/>
        <v>62 Leisure, travel and related personal service occupations</v>
      </c>
      <c r="AT100" s="18">
        <f t="shared" si="230"/>
        <v>0.42257256901223617</v>
      </c>
      <c r="AU100" s="18">
        <f t="shared" si="230"/>
        <v>12.452839709415997</v>
      </c>
      <c r="AV100" s="18">
        <f t="shared" si="230"/>
        <v>3.6685486193467121</v>
      </c>
      <c r="AW100" s="18">
        <f t="shared" si="230"/>
        <v>3.5318350141486654</v>
      </c>
      <c r="AX100" s="18">
        <f t="shared" si="231"/>
        <v>4.1109812311304728</v>
      </c>
      <c r="AZ100" s="18">
        <f t="shared" si="232"/>
        <v>3.5773861716867028</v>
      </c>
      <c r="BA100" s="18">
        <f t="shared" si="233"/>
        <v>4.1662815991337032</v>
      </c>
      <c r="BB100" s="18">
        <f t="shared" si="234"/>
        <v>6.4083991146391517</v>
      </c>
      <c r="BD100" t="str">
        <f t="shared" si="259"/>
        <v>62 Leisure, travel and related personal service occupations</v>
      </c>
      <c r="BE100" s="18">
        <f t="shared" si="235"/>
        <v>-1.3556899853718218</v>
      </c>
      <c r="BF100" s="18">
        <f t="shared" si="235"/>
        <v>-10.579325347947821</v>
      </c>
      <c r="BG100" s="18">
        <f t="shared" si="235"/>
        <v>-8.5158879169888735E-2</v>
      </c>
      <c r="BH100" s="18">
        <f t="shared" si="235"/>
        <v>-0.69157272214559473</v>
      </c>
      <c r="BI100" s="18">
        <f t="shared" si="236"/>
        <v>-1.1525290660475807</v>
      </c>
      <c r="BK100" s="18">
        <f t="shared" si="237"/>
        <v>-0.48984482727967293</v>
      </c>
      <c r="BL100" s="18">
        <f t="shared" si="238"/>
        <v>2.4525756256508435</v>
      </c>
      <c r="BM100" s="18">
        <f t="shared" si="239"/>
        <v>2.1073339798742374</v>
      </c>
      <c r="BO100" t="str">
        <f t="shared" si="260"/>
        <v>62 Leisure, travel and related personal service occupations</v>
      </c>
      <c r="BP100" s="18">
        <f t="shared" si="240"/>
        <v>-1.3086621523574204</v>
      </c>
      <c r="BQ100" s="18">
        <f t="shared" si="240"/>
        <v>-19.325417359280785</v>
      </c>
      <c r="BR100" s="18">
        <f t="shared" si="240"/>
        <v>3.0309625986135735E-2</v>
      </c>
      <c r="BS100" s="18">
        <f t="shared" si="240"/>
        <v>-1.8047536858262103</v>
      </c>
      <c r="BT100" s="18">
        <f t="shared" si="241"/>
        <v>-2.4406912560936078</v>
      </c>
      <c r="BV100" s="18">
        <f t="shared" si="242"/>
        <v>-1.1968372287368245</v>
      </c>
      <c r="BW100" s="18">
        <f t="shared" si="243"/>
        <v>2.5832643093858687</v>
      </c>
      <c r="BX100" s="18">
        <f t="shared" si="244"/>
        <v>1.7686993121240002</v>
      </c>
      <c r="BZ100" t="str">
        <f t="shared" si="261"/>
        <v>62 Leisure, travel and related personal service occupations</v>
      </c>
      <c r="CA100" s="18">
        <f t="shared" si="245"/>
        <v>-1.4115657165373663</v>
      </c>
      <c r="CB100" s="18">
        <f t="shared" si="245"/>
        <v>-15.296554312213695</v>
      </c>
      <c r="CC100" s="18">
        <f t="shared" si="245"/>
        <v>-1.3585390997337354</v>
      </c>
      <c r="CD100" s="18">
        <f t="shared" si="245"/>
        <v>-3.8370875975770491</v>
      </c>
      <c r="CE100" s="18">
        <f t="shared" si="246"/>
        <v>-3.8349714882632835</v>
      </c>
      <c r="CG100" s="18">
        <f t="shared" si="247"/>
        <v>-3.017902982363696</v>
      </c>
      <c r="CH100" s="18">
        <f t="shared" si="248"/>
        <v>2.0724294325839221</v>
      </c>
      <c r="CI100" s="18">
        <f t="shared" si="249"/>
        <v>-5.5041741839290115E-2</v>
      </c>
      <c r="CK100" t="str">
        <f t="shared" si="262"/>
        <v>62 Leisure, travel and related personal service occupations</v>
      </c>
      <c r="CL100" s="18">
        <f t="shared" si="250"/>
        <v>-6.2503474085369497</v>
      </c>
      <c r="CM100" s="18">
        <f t="shared" si="250"/>
        <v>1.3077549295110069</v>
      </c>
      <c r="CN100" s="18">
        <f t="shared" si="250"/>
        <v>-8.5050269589549199</v>
      </c>
      <c r="CO100" s="18">
        <f t="shared" si="250"/>
        <v>-3.9684313257120407</v>
      </c>
      <c r="CP100" s="18">
        <f t="shared" si="251"/>
        <v>-5.0930387887644262</v>
      </c>
      <c r="CR100" s="18">
        <f t="shared" si="252"/>
        <v>-5.5050876369267314</v>
      </c>
      <c r="CS100" s="18">
        <f t="shared" si="253"/>
        <v>1.1965248979300513</v>
      </c>
      <c r="CT100" s="18">
        <f t="shared" si="254"/>
        <v>-3.1054123775235642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12.156424992765015</v>
      </c>
      <c r="C101" s="18">
        <f t="shared" si="210"/>
        <v>-17.761309401804382</v>
      </c>
      <c r="D101" s="18">
        <f t="shared" si="210"/>
        <v>8.116431072648389</v>
      </c>
      <c r="E101" s="18">
        <f t="shared" si="210"/>
        <v>5.001925549096109</v>
      </c>
      <c r="F101" s="18">
        <f t="shared" si="211"/>
        <v>4.359432287534859</v>
      </c>
      <c r="H101" s="18">
        <f t="shared" si="212"/>
        <v>6.0299954127071898</v>
      </c>
      <c r="I101" s="18">
        <f t="shared" si="213"/>
        <v>4.4212126674480823</v>
      </c>
      <c r="J101" s="18">
        <f t="shared" si="214"/>
        <v>8.3290223001009736</v>
      </c>
      <c r="L101" t="str">
        <f t="shared" si="255"/>
        <v>63 Community and civil enforcement occupations</v>
      </c>
      <c r="M101" s="18">
        <f t="shared" si="215"/>
        <v>4.9695901968684231</v>
      </c>
      <c r="N101" s="18">
        <f t="shared" si="215"/>
        <v>5.2951099524550793</v>
      </c>
      <c r="O101" s="18">
        <f t="shared" si="215"/>
        <v>2.9817543358573229</v>
      </c>
      <c r="P101" s="18">
        <f t="shared" si="215"/>
        <v>5.3094315874272713</v>
      </c>
      <c r="Q101" s="18">
        <f t="shared" si="216"/>
        <v>4.5755470009299026</v>
      </c>
      <c r="S101" s="18">
        <f t="shared" si="217"/>
        <v>4.5277513488579668</v>
      </c>
      <c r="T101" s="18">
        <f t="shared" si="218"/>
        <v>3.6852966621673922</v>
      </c>
      <c r="U101" s="18">
        <f t="shared" si="219"/>
        <v>6.7500311990433604</v>
      </c>
      <c r="W101" t="str">
        <f t="shared" si="256"/>
        <v>63 Community and civil enforcement occupations</v>
      </c>
      <c r="X101" s="18">
        <f t="shared" si="220"/>
        <v>-0.32420745047407884</v>
      </c>
      <c r="Y101" s="18">
        <f t="shared" si="220"/>
        <v>16.875928595576273</v>
      </c>
      <c r="Z101" s="18">
        <f t="shared" si="220"/>
        <v>2.7667614407366203</v>
      </c>
      <c r="AA101" s="18">
        <f t="shared" si="220"/>
        <v>2.5599229361465525</v>
      </c>
      <c r="AB101" s="18">
        <f t="shared" si="221"/>
        <v>3.4660406853077141</v>
      </c>
      <c r="AD101" s="18">
        <f t="shared" si="222"/>
        <v>2.6288228069678121</v>
      </c>
      <c r="AE101" s="18">
        <f t="shared" si="223"/>
        <v>4.1080053678922868</v>
      </c>
      <c r="AF101" s="18">
        <f t="shared" si="224"/>
        <v>5.7252305867190323</v>
      </c>
      <c r="AH101" t="str">
        <f t="shared" si="257"/>
        <v>63 Community and civil enforcement occupations</v>
      </c>
      <c r="AI101" s="18">
        <f t="shared" si="225"/>
        <v>-2.5536281702709829</v>
      </c>
      <c r="AJ101" s="18">
        <f t="shared" si="225"/>
        <v>32.386505519974932</v>
      </c>
      <c r="AK101" s="18">
        <f t="shared" si="225"/>
        <v>-0.86653475904822086</v>
      </c>
      <c r="AL101" s="18">
        <f t="shared" si="225"/>
        <v>2.7208959083601991</v>
      </c>
      <c r="AM101" s="18">
        <f t="shared" si="226"/>
        <v>3.2097726309654906</v>
      </c>
      <c r="AO101" s="18">
        <f t="shared" si="227"/>
        <v>1.5108882868343665</v>
      </c>
      <c r="AP101" s="18">
        <f t="shared" si="228"/>
        <v>3.2914180648511593</v>
      </c>
      <c r="AQ101" s="18">
        <f t="shared" si="229"/>
        <v>4.2896228778768197</v>
      </c>
      <c r="AS101" t="str">
        <f t="shared" si="258"/>
        <v>63 Community and civil enforcement occupations</v>
      </c>
      <c r="AT101" s="18">
        <f t="shared" si="230"/>
        <v>-3.959144134424597</v>
      </c>
      <c r="AU101" s="18">
        <f t="shared" si="230"/>
        <v>28.544296118960212</v>
      </c>
      <c r="AV101" s="18">
        <f t="shared" si="230"/>
        <v>-3.1892677101145517</v>
      </c>
      <c r="AW101" s="18">
        <f t="shared" si="230"/>
        <v>0.98726323501141522</v>
      </c>
      <c r="AX101" s="18">
        <f t="shared" si="231"/>
        <v>1.1774018419035803</v>
      </c>
      <c r="AZ101" s="18">
        <f t="shared" si="232"/>
        <v>-0.42455933626183162</v>
      </c>
      <c r="BA101" s="18">
        <f t="shared" si="233"/>
        <v>3.0713083541205277</v>
      </c>
      <c r="BB101" s="18">
        <f t="shared" si="234"/>
        <v>2.7963672869927736</v>
      </c>
      <c r="BD101" t="str">
        <f t="shared" si="259"/>
        <v>63 Community and civil enforcement occupations</v>
      </c>
      <c r="BE101" s="18">
        <f t="shared" si="235"/>
        <v>-5.9551802857134684</v>
      </c>
      <c r="BF101" s="18">
        <f t="shared" si="235"/>
        <v>39.12819510726446</v>
      </c>
      <c r="BG101" s="18">
        <f t="shared" si="235"/>
        <v>-6.5876038543751791</v>
      </c>
      <c r="BH101" s="18">
        <f t="shared" si="235"/>
        <v>1.2220564742965179</v>
      </c>
      <c r="BI101" s="18">
        <f t="shared" si="236"/>
        <v>0.69590972084203617</v>
      </c>
      <c r="BK101" s="18">
        <f t="shared" si="237"/>
        <v>-1.4511391791709349</v>
      </c>
      <c r="BL101" s="18">
        <f t="shared" si="238"/>
        <v>1.6706846085162264</v>
      </c>
      <c r="BM101" s="18">
        <f t="shared" si="239"/>
        <v>0.54689619302183967</v>
      </c>
      <c r="BO101" t="str">
        <f t="shared" si="260"/>
        <v>63 Community and civil enforcement occupations</v>
      </c>
      <c r="BP101" s="18">
        <f t="shared" si="240"/>
        <v>-1.0786545399429359</v>
      </c>
      <c r="BQ101" s="18">
        <f t="shared" si="240"/>
        <v>16.58408969649323</v>
      </c>
      <c r="BR101" s="18">
        <f t="shared" si="240"/>
        <v>-3.3343863563443987</v>
      </c>
      <c r="BS101" s="18">
        <f t="shared" si="240"/>
        <v>0.59203001633603147</v>
      </c>
      <c r="BT101" s="18">
        <f t="shared" si="241"/>
        <v>0.26854018573188032</v>
      </c>
      <c r="BV101" s="18">
        <f t="shared" si="242"/>
        <v>-0.73418350762236573</v>
      </c>
      <c r="BW101" s="18">
        <f t="shared" si="243"/>
        <v>2.2422052990655583</v>
      </c>
      <c r="BX101" s="18">
        <f t="shared" si="244"/>
        <v>1.7119337734042395</v>
      </c>
      <c r="BZ101" t="str">
        <f t="shared" si="261"/>
        <v>63 Community and civil enforcement occupations</v>
      </c>
      <c r="CA101" s="18">
        <f t="shared" si="245"/>
        <v>-2.2440670605339941</v>
      </c>
      <c r="CB101" s="18">
        <f t="shared" si="245"/>
        <v>22.955882328032317</v>
      </c>
      <c r="CC101" s="18">
        <f t="shared" si="245"/>
        <v>-5.0546277279879366</v>
      </c>
      <c r="CD101" s="18">
        <f t="shared" si="245"/>
        <v>-1.9444061961905845</v>
      </c>
      <c r="CE101" s="18">
        <f t="shared" si="246"/>
        <v>-1.5444667560435499</v>
      </c>
      <c r="CG101" s="18">
        <f t="shared" si="247"/>
        <v>-2.9923054912596281</v>
      </c>
      <c r="CH101" s="18">
        <f t="shared" si="248"/>
        <v>1.7830818300038187</v>
      </c>
      <c r="CI101" s="18">
        <f t="shared" si="249"/>
        <v>-0.42880953824470103</v>
      </c>
      <c r="CK101" t="str">
        <f t="shared" si="262"/>
        <v>63 Community and civil enforcement occupations</v>
      </c>
      <c r="CL101" s="18">
        <f t="shared" si="250"/>
        <v>-11.224131588914476</v>
      </c>
      <c r="CM101" s="18">
        <f t="shared" si="250"/>
        <v>47.293071425374642</v>
      </c>
      <c r="CN101" s="18">
        <f t="shared" si="250"/>
        <v>-17.273510685706384</v>
      </c>
      <c r="CO101" s="18">
        <f t="shared" si="250"/>
        <v>-5.6559719098454586</v>
      </c>
      <c r="CP101" s="18">
        <f t="shared" si="251"/>
        <v>-6.8952496481943797</v>
      </c>
      <c r="CR101" s="18">
        <f t="shared" si="252"/>
        <v>-9.6992949158679735</v>
      </c>
      <c r="CS101" s="18">
        <f t="shared" si="253"/>
        <v>0.67137031663653257</v>
      </c>
      <c r="CT101" s="18">
        <f t="shared" si="254"/>
        <v>-7.2757331728356078</v>
      </c>
    </row>
    <row r="102" spans="1:98" x14ac:dyDescent="0.2">
      <c r="A102" t="str">
        <f t="shared" si="209"/>
        <v>71 Sales occupations</v>
      </c>
      <c r="B102" s="18">
        <f t="shared" si="210"/>
        <v>4.7176044483344004</v>
      </c>
      <c r="C102" s="18">
        <f t="shared" si="210"/>
        <v>-11.539510328091806</v>
      </c>
      <c r="D102" s="18">
        <f t="shared" si="210"/>
        <v>3.5565508801211898</v>
      </c>
      <c r="E102" s="18">
        <f t="shared" si="210"/>
        <v>3.8445259407971832</v>
      </c>
      <c r="F102" s="18">
        <f t="shared" si="211"/>
        <v>2.7198985007031773</v>
      </c>
      <c r="H102" s="18">
        <f t="shared" si="212"/>
        <v>3.7484453842592691</v>
      </c>
      <c r="I102" s="18">
        <f t="shared" si="213"/>
        <v>3.1934679354236994</v>
      </c>
      <c r="J102" s="18">
        <f t="shared" si="214"/>
        <v>5.8287745760097431</v>
      </c>
      <c r="L102" t="str">
        <f t="shared" si="255"/>
        <v>71 Sales occupations</v>
      </c>
      <c r="M102" s="18">
        <f t="shared" si="215"/>
        <v>6.7285804250566628</v>
      </c>
      <c r="N102" s="18">
        <f t="shared" si="215"/>
        <v>-2.0517172547358964</v>
      </c>
      <c r="O102" s="18">
        <f t="shared" si="215"/>
        <v>5.3134543062497652</v>
      </c>
      <c r="P102" s="18">
        <f t="shared" si="215"/>
        <v>5.4266002198517294</v>
      </c>
      <c r="Q102" s="18">
        <f t="shared" si="216"/>
        <v>4.9077042659099179</v>
      </c>
      <c r="S102" s="18">
        <f t="shared" si="217"/>
        <v>5.3888714149970651</v>
      </c>
      <c r="T102" s="18">
        <f t="shared" si="218"/>
        <v>3.5798201243069094</v>
      </c>
      <c r="U102" s="18">
        <f t="shared" si="219"/>
        <v>7.3370158681714814</v>
      </c>
      <c r="W102" t="str">
        <f t="shared" si="256"/>
        <v>71 Sales occupations</v>
      </c>
      <c r="X102" s="18">
        <f t="shared" si="220"/>
        <v>-1.2343471304203102</v>
      </c>
      <c r="Y102" s="18">
        <f t="shared" si="220"/>
        <v>12.642648078840191</v>
      </c>
      <c r="Z102" s="18">
        <f t="shared" si="220"/>
        <v>1.4944354579376373</v>
      </c>
      <c r="AA102" s="18">
        <f t="shared" si="220"/>
        <v>2.6034518926934203</v>
      </c>
      <c r="AB102" s="18">
        <f t="shared" si="221"/>
        <v>2.8539223674388436</v>
      </c>
      <c r="AD102" s="18">
        <f t="shared" si="222"/>
        <v>2.2324397922183659</v>
      </c>
      <c r="AE102" s="18">
        <f t="shared" si="223"/>
        <v>3.2893036588664604</v>
      </c>
      <c r="AF102" s="18">
        <f t="shared" si="224"/>
        <v>4.7903529400099787</v>
      </c>
      <c r="AH102" t="str">
        <f t="shared" si="257"/>
        <v>71 Sales occupations</v>
      </c>
      <c r="AI102" s="18">
        <f t="shared" si="225"/>
        <v>-1.6159171172993703</v>
      </c>
      <c r="AJ102" s="18">
        <f t="shared" si="225"/>
        <v>16.741848863889295</v>
      </c>
      <c r="AK102" s="18">
        <f t="shared" si="225"/>
        <v>0.32791771092157695</v>
      </c>
      <c r="AL102" s="18">
        <f t="shared" si="225"/>
        <v>2.284586967572233</v>
      </c>
      <c r="AM102" s="18">
        <f t="shared" si="226"/>
        <v>2.5126227375365406</v>
      </c>
      <c r="AO102" s="18">
        <f t="shared" si="227"/>
        <v>1.6281601758202369</v>
      </c>
      <c r="AP102" s="18">
        <f t="shared" si="228"/>
        <v>3.1291369556508686</v>
      </c>
      <c r="AQ102" s="18">
        <f t="shared" si="229"/>
        <v>4.2301020094698938</v>
      </c>
      <c r="AS102" t="str">
        <f t="shared" si="258"/>
        <v>71 Sales occupations</v>
      </c>
      <c r="AT102" s="18">
        <f t="shared" si="230"/>
        <v>-2.4480064141792157</v>
      </c>
      <c r="AU102" s="18">
        <f t="shared" si="230"/>
        <v>11.401652625648806</v>
      </c>
      <c r="AV102" s="18">
        <f t="shared" si="230"/>
        <v>-0.45711614741921203</v>
      </c>
      <c r="AW102" s="18">
        <f t="shared" si="230"/>
        <v>1.8658390256391266</v>
      </c>
      <c r="AX102" s="18">
        <f t="shared" si="231"/>
        <v>1.7013632724285577</v>
      </c>
      <c r="AZ102" s="18">
        <f t="shared" si="232"/>
        <v>1.0855590451910979</v>
      </c>
      <c r="BA102" s="18">
        <f t="shared" si="233"/>
        <v>2.7035612620682103</v>
      </c>
      <c r="BB102" s="18">
        <f t="shared" si="234"/>
        <v>3.4690762111316387</v>
      </c>
      <c r="BD102" t="str">
        <f t="shared" si="259"/>
        <v>71 Sales occupations</v>
      </c>
      <c r="BE102" s="18">
        <f t="shared" si="235"/>
        <v>0.39675474535456612</v>
      </c>
      <c r="BF102" s="18">
        <f t="shared" si="235"/>
        <v>-0.4180137168443232</v>
      </c>
      <c r="BG102" s="18">
        <f t="shared" si="235"/>
        <v>-0.3987999310809287</v>
      </c>
      <c r="BH102" s="18">
        <f t="shared" si="235"/>
        <v>-6.5092212575812436E-2</v>
      </c>
      <c r="BI102" s="18">
        <f t="shared" si="236"/>
        <v>-0.19156691321542407</v>
      </c>
      <c r="BK102" s="18">
        <f t="shared" si="237"/>
        <v>-0.17645216381263484</v>
      </c>
      <c r="BL102" s="18">
        <f t="shared" si="238"/>
        <v>2.4152899002310768</v>
      </c>
      <c r="BM102" s="18">
        <f t="shared" si="239"/>
        <v>2.2894275953986964</v>
      </c>
      <c r="BO102" t="str">
        <f t="shared" si="260"/>
        <v>71 Sales occupations</v>
      </c>
      <c r="BP102" s="18">
        <f t="shared" si="240"/>
        <v>-1.4804673536364055</v>
      </c>
      <c r="BQ102" s="18">
        <f t="shared" si="240"/>
        <v>-12.278131553120698</v>
      </c>
      <c r="BR102" s="18">
        <f t="shared" si="240"/>
        <v>-1.0567796606215429</v>
      </c>
      <c r="BS102" s="18">
        <f t="shared" si="240"/>
        <v>-2.1171831453666301</v>
      </c>
      <c r="BT102" s="18">
        <f t="shared" si="241"/>
        <v>-2.4574922420286693</v>
      </c>
      <c r="BV102" s="18">
        <f t="shared" si="242"/>
        <v>-1.7649841091538443</v>
      </c>
      <c r="BW102" s="18">
        <f t="shared" si="243"/>
        <v>2.3924854834416864</v>
      </c>
      <c r="BX102" s="18">
        <f t="shared" si="244"/>
        <v>1.173604418516927</v>
      </c>
      <c r="BZ102" t="str">
        <f t="shared" si="261"/>
        <v>71 Sales occupations</v>
      </c>
      <c r="CA102" s="18">
        <f t="shared" si="245"/>
        <v>-2.8625494414745267</v>
      </c>
      <c r="CB102" s="18">
        <f t="shared" si="245"/>
        <v>-8.7830117155737177</v>
      </c>
      <c r="CC102" s="18">
        <f t="shared" si="245"/>
        <v>-5.1462835509906268</v>
      </c>
      <c r="CD102" s="18">
        <f t="shared" si="245"/>
        <v>-8.4733356552511232</v>
      </c>
      <c r="CE102" s="18">
        <f t="shared" si="246"/>
        <v>-7.4659672296784052</v>
      </c>
      <c r="CG102" s="18">
        <f t="shared" si="247"/>
        <v>-7.3774911463591053</v>
      </c>
      <c r="CH102" s="18">
        <f t="shared" si="248"/>
        <v>1.4156571454740252</v>
      </c>
      <c r="CI102" s="18">
        <f t="shared" si="249"/>
        <v>-3.8896132603599809</v>
      </c>
      <c r="CK102" t="str">
        <f t="shared" si="262"/>
        <v>71 Sales occupations</v>
      </c>
      <c r="CL102" s="18">
        <f t="shared" si="250"/>
        <v>-6.9561786366210354</v>
      </c>
      <c r="CM102" s="18">
        <f t="shared" si="250"/>
        <v>2.1517912770502079</v>
      </c>
      <c r="CN102" s="18">
        <f t="shared" si="250"/>
        <v>-11.799254053333286</v>
      </c>
      <c r="CO102" s="18">
        <f t="shared" si="250"/>
        <v>-6.7416232589133873</v>
      </c>
      <c r="CP102" s="18">
        <f t="shared" si="251"/>
        <v>-7.829305002092168</v>
      </c>
      <c r="CR102" s="18">
        <f t="shared" si="252"/>
        <v>-8.4589294111149016</v>
      </c>
      <c r="CS102" s="18">
        <f t="shared" si="253"/>
        <v>0.83685918771083667</v>
      </c>
      <c r="CT102" s="18">
        <f t="shared" si="254"/>
        <v>-5.9451936824228113</v>
      </c>
    </row>
    <row r="103" spans="1:98" x14ac:dyDescent="0.2">
      <c r="A103" t="str">
        <f t="shared" si="209"/>
        <v>72 Customer service occupations</v>
      </c>
      <c r="B103" s="18">
        <f t="shared" si="210"/>
        <v>7.7438721598750204</v>
      </c>
      <c r="C103" s="18">
        <f t="shared" si="210"/>
        <v>7.1514052361711711</v>
      </c>
      <c r="D103" s="18">
        <f t="shared" si="210"/>
        <v>12.558089436548636</v>
      </c>
      <c r="E103" s="18">
        <f t="shared" si="210"/>
        <v>6.5811816317111527</v>
      </c>
      <c r="F103" s="18">
        <f t="shared" si="211"/>
        <v>8.4502160251473271</v>
      </c>
      <c r="H103" s="18">
        <f t="shared" si="212"/>
        <v>8.5373610718432644</v>
      </c>
      <c r="I103" s="18">
        <f t="shared" si="213"/>
        <v>4.6275883920712468</v>
      </c>
      <c r="J103" s="18">
        <f t="shared" si="214"/>
        <v>10.36217503474608</v>
      </c>
      <c r="L103" t="str">
        <f t="shared" si="255"/>
        <v>72 Customer service occupations</v>
      </c>
      <c r="M103" s="18">
        <f t="shared" si="215"/>
        <v>10.56320794708212</v>
      </c>
      <c r="N103" s="18">
        <f t="shared" si="215"/>
        <v>7.0391154868790551</v>
      </c>
      <c r="O103" s="18">
        <f t="shared" si="215"/>
        <v>10.920105922015399</v>
      </c>
      <c r="P103" s="18">
        <f t="shared" si="215"/>
        <v>6.1682130628329057</v>
      </c>
      <c r="Q103" s="18">
        <f t="shared" si="216"/>
        <v>7.6858611606643201</v>
      </c>
      <c r="S103" s="18">
        <f t="shared" si="217"/>
        <v>7.7291162200098906</v>
      </c>
      <c r="T103" s="18">
        <f t="shared" si="218"/>
        <v>4.5333088291711565</v>
      </c>
      <c r="U103" s="18">
        <f t="shared" si="219"/>
        <v>9.6814965305895164</v>
      </c>
      <c r="W103" t="str">
        <f t="shared" si="256"/>
        <v>72 Customer service occupations</v>
      </c>
      <c r="X103" s="18">
        <f t="shared" si="220"/>
        <v>1.1811795534499847</v>
      </c>
      <c r="Y103" s="18">
        <f t="shared" si="220"/>
        <v>20.255901511712615</v>
      </c>
      <c r="Z103" s="18">
        <f t="shared" si="220"/>
        <v>6.7281100253454795</v>
      </c>
      <c r="AA103" s="18">
        <f t="shared" si="220"/>
        <v>3.1224900852297122</v>
      </c>
      <c r="AB103" s="18">
        <f t="shared" si="221"/>
        <v>5.2421351295594221</v>
      </c>
      <c r="AD103" s="18">
        <f t="shared" si="222"/>
        <v>4.3106216995206781</v>
      </c>
      <c r="AE103" s="18">
        <f t="shared" si="223"/>
        <v>3.9387990523299665</v>
      </c>
      <c r="AF103" s="18">
        <f t="shared" si="224"/>
        <v>6.7621366195277588</v>
      </c>
      <c r="AH103" t="str">
        <f t="shared" si="257"/>
        <v>72 Customer service occupations</v>
      </c>
      <c r="AI103" s="18">
        <f t="shared" si="225"/>
        <v>1.5213357933142158</v>
      </c>
      <c r="AJ103" s="18">
        <f t="shared" si="225"/>
        <v>26.551217099635238</v>
      </c>
      <c r="AK103" s="18">
        <f t="shared" si="225"/>
        <v>6.8804169306265095</v>
      </c>
      <c r="AL103" s="18">
        <f t="shared" si="225"/>
        <v>3.5358942791597237</v>
      </c>
      <c r="AM103" s="18">
        <f t="shared" si="226"/>
        <v>5.889805553351013</v>
      </c>
      <c r="AO103" s="18">
        <f t="shared" si="227"/>
        <v>4.6389418159510365</v>
      </c>
      <c r="AP103" s="18">
        <f t="shared" si="228"/>
        <v>4.104966259624887</v>
      </c>
      <c r="AQ103" s="18">
        <f t="shared" si="229"/>
        <v>7.1119311834679788</v>
      </c>
      <c r="AS103" t="str">
        <f t="shared" si="258"/>
        <v>72 Customer service occupations</v>
      </c>
      <c r="AT103" s="18">
        <f t="shared" si="230"/>
        <v>0.17109485780351097</v>
      </c>
      <c r="AU103" s="18">
        <f t="shared" si="230"/>
        <v>8.6165166321010567</v>
      </c>
      <c r="AV103" s="18">
        <f t="shared" si="230"/>
        <v>6.1343623336478359</v>
      </c>
      <c r="AW103" s="18">
        <f t="shared" si="230"/>
        <v>1.8289967359665704</v>
      </c>
      <c r="AX103" s="18">
        <f t="shared" si="231"/>
        <v>3.5721906720467711</v>
      </c>
      <c r="AZ103" s="18">
        <f t="shared" si="232"/>
        <v>3.2443548804398592</v>
      </c>
      <c r="BA103" s="18">
        <f t="shared" si="233"/>
        <v>3.3638716039061212</v>
      </c>
      <c r="BB103" s="18">
        <f t="shared" si="234"/>
        <v>5.5766731764165245</v>
      </c>
      <c r="BD103" t="str">
        <f t="shared" si="259"/>
        <v>72 Customer service occupations</v>
      </c>
      <c r="BE103" s="18">
        <f t="shared" si="235"/>
        <v>3.5853197433649342</v>
      </c>
      <c r="BF103" s="18">
        <f t="shared" si="235"/>
        <v>-4.6222574616450185E-2</v>
      </c>
      <c r="BG103" s="18">
        <f t="shared" si="235"/>
        <v>5.5457286766477099</v>
      </c>
      <c r="BH103" s="18">
        <f t="shared" si="235"/>
        <v>1.2205906056609761</v>
      </c>
      <c r="BI103" s="18">
        <f t="shared" si="236"/>
        <v>2.4721149109321106</v>
      </c>
      <c r="BK103" s="18">
        <f t="shared" si="237"/>
        <v>2.642242589952648</v>
      </c>
      <c r="BL103" s="18">
        <f t="shared" si="238"/>
        <v>2.990777028219882</v>
      </c>
      <c r="BM103" s="18">
        <f t="shared" si="239"/>
        <v>4.8492931330279543</v>
      </c>
      <c r="BO103" t="str">
        <f t="shared" si="260"/>
        <v>72 Customer service occupations</v>
      </c>
      <c r="BP103" s="18">
        <f t="shared" si="240"/>
        <v>3.9406289187279508</v>
      </c>
      <c r="BQ103" s="18">
        <f t="shared" si="240"/>
        <v>-10.950758971002838</v>
      </c>
      <c r="BR103" s="18">
        <f t="shared" si="240"/>
        <v>5.6881660048756499</v>
      </c>
      <c r="BS103" s="18">
        <f t="shared" si="240"/>
        <v>-0.25171714986056415</v>
      </c>
      <c r="BT103" s="18">
        <f t="shared" si="241"/>
        <v>0.85002715763122794</v>
      </c>
      <c r="BV103" s="18">
        <f t="shared" si="242"/>
        <v>1.6901932466511393</v>
      </c>
      <c r="BW103" s="18">
        <f t="shared" si="243"/>
        <v>3.2432965028762917</v>
      </c>
      <c r="BX103" s="18">
        <f t="shared" si="244"/>
        <v>4.3716333175462418</v>
      </c>
      <c r="BZ103" t="str">
        <f t="shared" si="261"/>
        <v>72 Customer service occupations</v>
      </c>
      <c r="CA103" s="18">
        <f t="shared" si="245"/>
        <v>-0.92732429018030915</v>
      </c>
      <c r="CB103" s="18">
        <f t="shared" si="245"/>
        <v>-0.85725443822119995</v>
      </c>
      <c r="CC103" s="18">
        <f t="shared" si="245"/>
        <v>1.6147789706846494</v>
      </c>
      <c r="CD103" s="18">
        <f t="shared" si="245"/>
        <v>-1.5929153751015224</v>
      </c>
      <c r="CE103" s="18">
        <f t="shared" si="246"/>
        <v>-0.55526118574700245</v>
      </c>
      <c r="CG103" s="18">
        <f t="shared" si="247"/>
        <v>-0.53509562617601869</v>
      </c>
      <c r="CH103" s="18">
        <f t="shared" si="248"/>
        <v>1.9964470767800169</v>
      </c>
      <c r="CI103" s="18">
        <f t="shared" si="249"/>
        <v>1.5946727652023984</v>
      </c>
      <c r="CK103" t="str">
        <f t="shared" si="262"/>
        <v>72 Customer service occupations</v>
      </c>
      <c r="CL103" s="18">
        <f t="shared" si="250"/>
        <v>0.69020367738095167</v>
      </c>
      <c r="CM103" s="18">
        <f t="shared" si="250"/>
        <v>19.105059684472891</v>
      </c>
      <c r="CN103" s="18">
        <f t="shared" si="250"/>
        <v>0.66782030469911824</v>
      </c>
      <c r="CO103" s="18">
        <f t="shared" si="250"/>
        <v>-0.42041238402866776</v>
      </c>
      <c r="CP103" s="18">
        <f t="shared" si="251"/>
        <v>1.0428118071962089</v>
      </c>
      <c r="CR103" s="18">
        <f t="shared" si="252"/>
        <v>-5.8981578981964766E-2</v>
      </c>
      <c r="CS103" s="18">
        <f t="shared" si="253"/>
        <v>2.0158358552435418</v>
      </c>
      <c r="CT103" s="18">
        <f t="shared" si="254"/>
        <v>1.9712799587388696</v>
      </c>
    </row>
    <row r="104" spans="1:98" x14ac:dyDescent="0.2">
      <c r="A104" t="str">
        <f t="shared" si="209"/>
        <v>81 Process, plant and machine operatives</v>
      </c>
      <c r="B104" s="18">
        <f t="shared" si="210"/>
        <v>8.0253048072358002</v>
      </c>
      <c r="C104" s="18">
        <f t="shared" si="210"/>
        <v>-12.430807120345078</v>
      </c>
      <c r="D104" s="18">
        <f t="shared" si="210"/>
        <v>10.890129243944745</v>
      </c>
      <c r="E104" s="18">
        <f t="shared" si="210"/>
        <v>8.2970918496410704</v>
      </c>
      <c r="F104" s="18">
        <f t="shared" si="211"/>
        <v>7.6617621266591884</v>
      </c>
      <c r="H104" s="18">
        <f t="shared" si="212"/>
        <v>9.1546294163547657</v>
      </c>
      <c r="I104" s="18">
        <f t="shared" si="213"/>
        <v>5.3861046592537543</v>
      </c>
      <c r="J104" s="18">
        <f t="shared" si="214"/>
        <v>11.202738728950767</v>
      </c>
      <c r="L104" t="str">
        <f t="shared" si="255"/>
        <v>81 Process, plant and machine operatives</v>
      </c>
      <c r="M104" s="18">
        <f t="shared" si="215"/>
        <v>8.7491182128495595</v>
      </c>
      <c r="N104" s="18">
        <f t="shared" si="215"/>
        <v>-17.029528823442309</v>
      </c>
      <c r="O104" s="18">
        <f t="shared" si="215"/>
        <v>12.396458164839075</v>
      </c>
      <c r="P104" s="18">
        <f t="shared" si="215"/>
        <v>6.5474723240767085</v>
      </c>
      <c r="Q104" s="18">
        <f t="shared" si="216"/>
        <v>6.6614264283497482</v>
      </c>
      <c r="S104" s="18">
        <f t="shared" si="217"/>
        <v>8.4625080741061112</v>
      </c>
      <c r="T104" s="18">
        <f t="shared" si="218"/>
        <v>4.776886445215256</v>
      </c>
      <c r="U104" s="18">
        <f t="shared" si="219"/>
        <v>10.37462361055832</v>
      </c>
      <c r="W104" t="str">
        <f t="shared" si="256"/>
        <v>81 Process, plant and machine operatives</v>
      </c>
      <c r="X104" s="18">
        <f t="shared" si="220"/>
        <v>-0.19846636603412238</v>
      </c>
      <c r="Y104" s="18">
        <f t="shared" si="220"/>
        <v>-5.1181773774184318</v>
      </c>
      <c r="Z104" s="18">
        <f t="shared" si="220"/>
        <v>10.722685072516835</v>
      </c>
      <c r="AA104" s="18">
        <f t="shared" si="220"/>
        <v>5.6059492689265022</v>
      </c>
      <c r="AB104" s="18">
        <f t="shared" si="221"/>
        <v>6.4640834079432663</v>
      </c>
      <c r="AD104" s="18">
        <f t="shared" si="222"/>
        <v>7.284700418454837</v>
      </c>
      <c r="AE104" s="18">
        <f t="shared" si="223"/>
        <v>5.0142671260972049</v>
      </c>
      <c r="AF104" s="18">
        <f t="shared" si="224"/>
        <v>9.5986780874893753</v>
      </c>
      <c r="AH104" t="str">
        <f t="shared" si="257"/>
        <v>81 Process, plant and machine operatives</v>
      </c>
      <c r="AI104" s="18">
        <f t="shared" si="225"/>
        <v>-0.23420974317341914</v>
      </c>
      <c r="AJ104" s="18">
        <f t="shared" si="225"/>
        <v>-5.1440562621073997</v>
      </c>
      <c r="AK104" s="18">
        <f t="shared" si="225"/>
        <v>8.6512023387132828</v>
      </c>
      <c r="AL104" s="18">
        <f t="shared" si="225"/>
        <v>3.312642240577035</v>
      </c>
      <c r="AM104" s="18">
        <f t="shared" si="226"/>
        <v>4.3934487119007271</v>
      </c>
      <c r="AO104" s="18">
        <f t="shared" si="227"/>
        <v>5.0623614597001154</v>
      </c>
      <c r="AP104" s="18">
        <f t="shared" si="228"/>
        <v>3.8951235366971204</v>
      </c>
      <c r="AQ104" s="18">
        <f t="shared" si="229"/>
        <v>7.2851897765237927</v>
      </c>
      <c r="AS104" t="str">
        <f t="shared" si="258"/>
        <v>81 Process, plant and machine operatives</v>
      </c>
      <c r="AT104" s="18">
        <f t="shared" si="230"/>
        <v>-2.4626571229738436</v>
      </c>
      <c r="AU104" s="18">
        <f t="shared" si="230"/>
        <v>-8.4803465609649908</v>
      </c>
      <c r="AV104" s="18">
        <f t="shared" si="230"/>
        <v>8.1612300509022582</v>
      </c>
      <c r="AW104" s="18">
        <f t="shared" si="230"/>
        <v>3.2217766702970385</v>
      </c>
      <c r="AX104" s="18">
        <f t="shared" si="231"/>
        <v>3.9558920925330643</v>
      </c>
      <c r="AZ104" s="18">
        <f t="shared" si="232"/>
        <v>4.8426748325828495</v>
      </c>
      <c r="BA104" s="18">
        <f t="shared" si="233"/>
        <v>3.8831242023739998</v>
      </c>
      <c r="BB104" s="18">
        <f t="shared" si="234"/>
        <v>7.1141497097556128</v>
      </c>
      <c r="BD104" t="str">
        <f t="shared" si="259"/>
        <v>81 Process, plant and machine operatives</v>
      </c>
      <c r="BE104" s="18">
        <f t="shared" si="235"/>
        <v>2.6592044076417132</v>
      </c>
      <c r="BF104" s="18">
        <f t="shared" si="235"/>
        <v>-14.913166200888639</v>
      </c>
      <c r="BG104" s="18">
        <f t="shared" si="235"/>
        <v>7.1596705612862799</v>
      </c>
      <c r="BH104" s="18">
        <f t="shared" si="235"/>
        <v>1.5630081336500901</v>
      </c>
      <c r="BI104" s="18">
        <f t="shared" si="236"/>
        <v>2.1435441814807277</v>
      </c>
      <c r="BK104" s="18">
        <f t="shared" si="237"/>
        <v>3.3953069709854677</v>
      </c>
      <c r="BL104" s="18">
        <f t="shared" si="238"/>
        <v>2.9204879766115077</v>
      </c>
      <c r="BM104" s="18">
        <f t="shared" si="239"/>
        <v>5.3654009071463005</v>
      </c>
      <c r="BO104" t="str">
        <f t="shared" si="260"/>
        <v>81 Process, plant and machine operatives</v>
      </c>
      <c r="BP104" s="18">
        <f t="shared" si="240"/>
        <v>1.5146851457537247</v>
      </c>
      <c r="BQ104" s="18">
        <f t="shared" si="240"/>
        <v>-20.128290596998731</v>
      </c>
      <c r="BR104" s="18">
        <f t="shared" si="240"/>
        <v>6.9612175071765314</v>
      </c>
      <c r="BS104" s="18">
        <f t="shared" si="240"/>
        <v>-2.5552584653798505E-2</v>
      </c>
      <c r="BT104" s="18">
        <f t="shared" si="241"/>
        <v>0.68468703628439265</v>
      </c>
      <c r="BV104" s="18">
        <f t="shared" si="242"/>
        <v>2.2511310877702639</v>
      </c>
      <c r="BW104" s="18">
        <f t="shared" si="243"/>
        <v>3.0445010598581623</v>
      </c>
      <c r="BX104" s="18">
        <f t="shared" si="244"/>
        <v>4.6045621701579886</v>
      </c>
      <c r="BZ104" t="str">
        <f t="shared" si="261"/>
        <v>81 Process, plant and machine operatives</v>
      </c>
      <c r="CA104" s="18">
        <f t="shared" si="245"/>
        <v>-2.0460095838601089</v>
      </c>
      <c r="CB104" s="18">
        <f t="shared" si="245"/>
        <v>-14.891101957362663</v>
      </c>
      <c r="CC104" s="18">
        <f t="shared" si="245"/>
        <v>1.6862556975916876</v>
      </c>
      <c r="CD104" s="18">
        <f t="shared" si="245"/>
        <v>-6.4046950428343852</v>
      </c>
      <c r="CE104" s="18">
        <f t="shared" si="246"/>
        <v>-4.5168626940723877</v>
      </c>
      <c r="CG104" s="18">
        <f t="shared" si="247"/>
        <v>-3.7818960740132024</v>
      </c>
      <c r="CH104" s="18">
        <f t="shared" si="248"/>
        <v>1.9520163365813525</v>
      </c>
      <c r="CI104" s="18">
        <f t="shared" si="249"/>
        <v>-0.72013087959365008</v>
      </c>
      <c r="CK104" t="str">
        <f t="shared" si="262"/>
        <v>81 Process, plant and machine operatives</v>
      </c>
      <c r="CL104" s="18">
        <f t="shared" si="250"/>
        <v>-8.1523529510488792</v>
      </c>
      <c r="CM104" s="18">
        <f t="shared" si="250"/>
        <v>-13.452731985484856</v>
      </c>
      <c r="CN104" s="18">
        <f t="shared" si="250"/>
        <v>-14.688330179082399</v>
      </c>
      <c r="CO104" s="18">
        <f t="shared" si="250"/>
        <v>-8.0817414359485298</v>
      </c>
      <c r="CP104" s="18">
        <f t="shared" si="251"/>
        <v>-10.536766513432728</v>
      </c>
      <c r="CR104" s="18">
        <f t="shared" si="252"/>
        <v>-10.338911682861307</v>
      </c>
      <c r="CS104" s="18">
        <f t="shared" si="253"/>
        <v>0.69988501715412266</v>
      </c>
      <c r="CT104" s="18">
        <f t="shared" si="254"/>
        <v>-7.6141230643495428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13.519477328565287</v>
      </c>
      <c r="C105" s="18">
        <f t="shared" si="210"/>
        <v>-24.24791650113708</v>
      </c>
      <c r="D105" s="18">
        <f t="shared" si="210"/>
        <v>12.056241186088368</v>
      </c>
      <c r="E105" s="18">
        <f t="shared" si="210"/>
        <v>6.4460950201057354</v>
      </c>
      <c r="F105" s="18">
        <f t="shared" si="211"/>
        <v>5.8929411426082989</v>
      </c>
      <c r="H105" s="18">
        <f t="shared" si="212"/>
        <v>8.2842200570121491</v>
      </c>
      <c r="I105" s="18">
        <f t="shared" si="213"/>
        <v>5.6883800900510373</v>
      </c>
      <c r="J105" s="18">
        <f t="shared" si="214"/>
        <v>10.697592052503735</v>
      </c>
      <c r="L105" t="str">
        <f t="shared" si="255"/>
        <v>82 Transport and mobile machine drivers and operatives</v>
      </c>
      <c r="M105" s="18">
        <f t="shared" si="215"/>
        <v>10.282991093244153</v>
      </c>
      <c r="N105" s="18">
        <f t="shared" si="215"/>
        <v>-20.542472986210704</v>
      </c>
      <c r="O105" s="18">
        <f t="shared" si="215"/>
        <v>10.157752514985585</v>
      </c>
      <c r="P105" s="18">
        <f t="shared" si="215"/>
        <v>6.070713738582767</v>
      </c>
      <c r="Q105" s="18">
        <f t="shared" si="216"/>
        <v>5.4108536966087417</v>
      </c>
      <c r="S105" s="18">
        <f t="shared" si="217"/>
        <v>7.4159275573372208</v>
      </c>
      <c r="T105" s="18">
        <f t="shared" si="218"/>
        <v>5.2385472726463878</v>
      </c>
      <c r="U105" s="18">
        <f t="shared" si="219"/>
        <v>9.818897479438915</v>
      </c>
      <c r="W105" t="str">
        <f t="shared" si="256"/>
        <v>82 Transport and mobile machine drivers and operatives</v>
      </c>
      <c r="X105" s="18">
        <f t="shared" si="220"/>
        <v>4.2240998612614877</v>
      </c>
      <c r="Y105" s="18">
        <f t="shared" si="220"/>
        <v>-1.1529797774092576</v>
      </c>
      <c r="Z105" s="18">
        <f t="shared" si="220"/>
        <v>6.0767889341909687</v>
      </c>
      <c r="AA105" s="18">
        <f t="shared" si="220"/>
        <v>3.847189830964215</v>
      </c>
      <c r="AB105" s="18">
        <f t="shared" si="221"/>
        <v>4.2169372308885622</v>
      </c>
      <c r="AD105" s="18">
        <f t="shared" si="222"/>
        <v>4.5851332475084661</v>
      </c>
      <c r="AE105" s="18">
        <f t="shared" si="223"/>
        <v>4.6782128256828592</v>
      </c>
      <c r="AF105" s="18">
        <f t="shared" si="224"/>
        <v>7.4649782518919849</v>
      </c>
      <c r="AH105" t="str">
        <f t="shared" si="257"/>
        <v>82 Transport and mobile machine drivers and operatives</v>
      </c>
      <c r="AI105" s="18">
        <f t="shared" si="225"/>
        <v>3.0151436002648913</v>
      </c>
      <c r="AJ105" s="18">
        <f t="shared" si="225"/>
        <v>-6.8653816095757829</v>
      </c>
      <c r="AK105" s="18">
        <f t="shared" si="225"/>
        <v>5.4768424510978964</v>
      </c>
      <c r="AL105" s="18">
        <f t="shared" si="225"/>
        <v>2.6303628717580407</v>
      </c>
      <c r="AM105" s="18">
        <f t="shared" si="226"/>
        <v>2.885331585524864</v>
      </c>
      <c r="AO105" s="18">
        <f t="shared" si="227"/>
        <v>3.5705501288757047</v>
      </c>
      <c r="AP105" s="18">
        <f t="shared" si="228"/>
        <v>4.3020528972495864</v>
      </c>
      <c r="AQ105" s="18">
        <f t="shared" si="229"/>
        <v>6.5047943506321149</v>
      </c>
      <c r="AS105" t="str">
        <f t="shared" si="258"/>
        <v>82 Transport and mobile machine drivers and operatives</v>
      </c>
      <c r="AT105" s="18">
        <f t="shared" si="230"/>
        <v>0.93310115812745842</v>
      </c>
      <c r="AU105" s="18">
        <f t="shared" si="230"/>
        <v>-5.2964666660360926</v>
      </c>
      <c r="AV105" s="18">
        <f t="shared" si="230"/>
        <v>4.6115637830675293</v>
      </c>
      <c r="AW105" s="18">
        <f t="shared" si="230"/>
        <v>2.3462914440576021</v>
      </c>
      <c r="AX105" s="18">
        <f t="shared" si="231"/>
        <v>2.5502231851346702</v>
      </c>
      <c r="AZ105" s="18">
        <f t="shared" si="232"/>
        <v>3.0958788198318432</v>
      </c>
      <c r="BA105" s="18">
        <f t="shared" si="233"/>
        <v>4.2228323189810402</v>
      </c>
      <c r="BB105" s="18">
        <f t="shared" si="234"/>
        <v>6.1257611016000579</v>
      </c>
      <c r="BD105" t="str">
        <f t="shared" si="259"/>
        <v>82 Transport and mobile machine drivers and operatives</v>
      </c>
      <c r="BE105" s="18">
        <f t="shared" si="235"/>
        <v>4.8511690897335535</v>
      </c>
      <c r="BF105" s="18">
        <f t="shared" si="235"/>
        <v>-8.7620856806240432</v>
      </c>
      <c r="BG105" s="18">
        <f t="shared" si="235"/>
        <v>4.493889466156209</v>
      </c>
      <c r="BH105" s="18">
        <f t="shared" si="235"/>
        <v>1.8204796732818052</v>
      </c>
      <c r="BI105" s="18">
        <f t="shared" si="236"/>
        <v>1.9468533525235587</v>
      </c>
      <c r="BK105" s="18">
        <f t="shared" si="237"/>
        <v>2.7039288224053104</v>
      </c>
      <c r="BL105" s="18">
        <f t="shared" si="238"/>
        <v>3.4525359880616335</v>
      </c>
      <c r="BM105" s="18">
        <f t="shared" si="239"/>
        <v>5.255087470789066</v>
      </c>
      <c r="BO105" t="str">
        <f t="shared" si="260"/>
        <v>82 Transport and mobile machine drivers and operatives</v>
      </c>
      <c r="BP105" s="18">
        <f t="shared" si="240"/>
        <v>4.2159000078451969</v>
      </c>
      <c r="BQ105" s="18">
        <f t="shared" si="240"/>
        <v>-16.997260739974529</v>
      </c>
      <c r="BR105" s="18">
        <f t="shared" si="240"/>
        <v>4.9094795679439196</v>
      </c>
      <c r="BS105" s="18">
        <f t="shared" si="240"/>
        <v>0.65053988959864473</v>
      </c>
      <c r="BT105" s="18">
        <f t="shared" si="241"/>
        <v>0.74139224418421357</v>
      </c>
      <c r="BV105" s="18">
        <f t="shared" si="242"/>
        <v>2.0506205821593015</v>
      </c>
      <c r="BW105" s="18">
        <f t="shared" si="243"/>
        <v>3.7030999196279835</v>
      </c>
      <c r="BX105" s="18">
        <f t="shared" si="244"/>
        <v>5.0078731489862305</v>
      </c>
      <c r="BZ105" t="str">
        <f t="shared" si="261"/>
        <v>82 Transport and mobile machine drivers and operatives</v>
      </c>
      <c r="CA105" s="18">
        <f t="shared" si="245"/>
        <v>-1.2778833597848482</v>
      </c>
      <c r="CB105" s="18">
        <f t="shared" si="245"/>
        <v>-10.056588108024734</v>
      </c>
      <c r="CC105" s="18">
        <f t="shared" si="245"/>
        <v>-1.2673228600819875</v>
      </c>
      <c r="CD105" s="18">
        <f t="shared" si="245"/>
        <v>-2.7501022529185515</v>
      </c>
      <c r="CE105" s="18">
        <f t="shared" si="246"/>
        <v>-2.7649501781010555</v>
      </c>
      <c r="CG105" s="18">
        <f t="shared" si="247"/>
        <v>-2.2583334012628797</v>
      </c>
      <c r="CH105" s="18">
        <f t="shared" si="248"/>
        <v>2.2897239153644833</v>
      </c>
      <c r="CI105" s="18">
        <f t="shared" si="249"/>
        <v>0.72389892004685041</v>
      </c>
      <c r="CK105" t="str">
        <f t="shared" si="262"/>
        <v>82 Transport and mobile machine drivers and operatives</v>
      </c>
      <c r="CL105" s="18">
        <f t="shared" si="250"/>
        <v>0.8915149263063249</v>
      </c>
      <c r="CM105" s="18">
        <f t="shared" si="250"/>
        <v>-8.8749053669284876</v>
      </c>
      <c r="CN105" s="18">
        <f t="shared" si="250"/>
        <v>-8.1376595458753531</v>
      </c>
      <c r="CO105" s="18">
        <f t="shared" si="250"/>
        <v>-7.7865503774580684</v>
      </c>
      <c r="CP105" s="18">
        <f t="shared" si="251"/>
        <v>-7.9647358250181322</v>
      </c>
      <c r="CR105" s="18">
        <f t="shared" si="252"/>
        <v>-7.9037356233593208</v>
      </c>
      <c r="CS105" s="18">
        <f t="shared" si="253"/>
        <v>1.4065941489415534</v>
      </c>
      <c r="CT105" s="18">
        <f t="shared" si="254"/>
        <v>-4.2180415092477164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0.65703203051439285</v>
      </c>
      <c r="C106" s="18">
        <f t="shared" si="210"/>
        <v>-22.18604988573566</v>
      </c>
      <c r="D106" s="18">
        <f t="shared" si="210"/>
        <v>4.0464898993749499</v>
      </c>
      <c r="E106" s="18">
        <f t="shared" si="210"/>
        <v>5.1933765669463172</v>
      </c>
      <c r="F106" s="18">
        <f t="shared" si="211"/>
        <v>2.8767916188157328</v>
      </c>
      <c r="H106" s="18">
        <f t="shared" si="212"/>
        <v>4.8096831891254022</v>
      </c>
      <c r="I106" s="18">
        <f t="shared" si="213"/>
        <v>4.0732984545323703</v>
      </c>
      <c r="J106" s="18">
        <f t="shared" si="214"/>
        <v>7.2145613852559798</v>
      </c>
      <c r="L106" t="str">
        <f t="shared" si="255"/>
        <v>91 Elementary trades and related occupations</v>
      </c>
      <c r="M106" s="18">
        <f t="shared" si="215"/>
        <v>6.1597577779332946</v>
      </c>
      <c r="N106" s="18">
        <f t="shared" si="215"/>
        <v>-30.64983075512281</v>
      </c>
      <c r="O106" s="18">
        <f t="shared" si="215"/>
        <v>6.7651764780800816</v>
      </c>
      <c r="P106" s="18">
        <f t="shared" si="215"/>
        <v>6.7344381380356033</v>
      </c>
      <c r="Q106" s="18">
        <f t="shared" si="216"/>
        <v>3.9058698583734897</v>
      </c>
      <c r="S106" s="18">
        <f t="shared" si="217"/>
        <v>6.7446832679519231</v>
      </c>
      <c r="T106" s="18">
        <f t="shared" si="218"/>
        <v>4.4651696130543206</v>
      </c>
      <c r="U106" s="18">
        <f t="shared" si="219"/>
        <v>8.8896160084067422</v>
      </c>
      <c r="W106" t="str">
        <f t="shared" si="256"/>
        <v>91 Elementary trades and related occupations</v>
      </c>
      <c r="X106" s="18">
        <f t="shared" si="220"/>
        <v>-4.2088903564197704</v>
      </c>
      <c r="Y106" s="18">
        <f t="shared" si="220"/>
        <v>-8.7457841996684387</v>
      </c>
      <c r="Z106" s="18">
        <f t="shared" si="220"/>
        <v>0.73103276938144557</v>
      </c>
      <c r="AA106" s="18">
        <f t="shared" si="220"/>
        <v>1.9406439382188667</v>
      </c>
      <c r="AB106" s="18">
        <f t="shared" si="221"/>
        <v>0.86057589078107899</v>
      </c>
      <c r="AD106" s="18">
        <f t="shared" si="222"/>
        <v>1.5358348350005491</v>
      </c>
      <c r="AE106" s="18">
        <f t="shared" si="223"/>
        <v>3.5910429522891363</v>
      </c>
      <c r="AF106" s="18">
        <f t="shared" si="224"/>
        <v>4.568720273763982</v>
      </c>
      <c r="AH106" t="str">
        <f t="shared" si="257"/>
        <v>91 Elementary trades and related occupations</v>
      </c>
      <c r="AI106" s="18">
        <f t="shared" si="225"/>
        <v>-3.195632777451618</v>
      </c>
      <c r="AJ106" s="18">
        <f t="shared" si="225"/>
        <v>-11.714333182335846</v>
      </c>
      <c r="AK106" s="18">
        <f t="shared" si="225"/>
        <v>1.4578980382385254</v>
      </c>
      <c r="AL106" s="18">
        <f t="shared" si="225"/>
        <v>2.6841381943845333</v>
      </c>
      <c r="AM106" s="18">
        <f t="shared" si="226"/>
        <v>1.3379397426871442</v>
      </c>
      <c r="AO106" s="18">
        <f t="shared" si="227"/>
        <v>2.2737535283154697</v>
      </c>
      <c r="AP106" s="18">
        <f t="shared" si="228"/>
        <v>3.6893153052415695</v>
      </c>
      <c r="AQ106" s="18">
        <f t="shared" si="229"/>
        <v>5.1469091385482058</v>
      </c>
      <c r="AS106" t="str">
        <f t="shared" si="258"/>
        <v>91 Elementary trades and related occupations</v>
      </c>
      <c r="AT106" s="18">
        <f t="shared" si="230"/>
        <v>-3.9660849244017915</v>
      </c>
      <c r="AU106" s="18">
        <f t="shared" si="230"/>
        <v>-2.4233106282873562</v>
      </c>
      <c r="AV106" s="18">
        <f t="shared" si="230"/>
        <v>0.9429729898487782</v>
      </c>
      <c r="AW106" s="18">
        <f t="shared" si="230"/>
        <v>1.6692297339157891</v>
      </c>
      <c r="AX106" s="18">
        <f t="shared" si="231"/>
        <v>1.1815590279117716</v>
      </c>
      <c r="AZ106" s="18">
        <f t="shared" si="232"/>
        <v>1.4265654217203938</v>
      </c>
      <c r="BA106" s="18">
        <f t="shared" si="233"/>
        <v>3.2797447899782117</v>
      </c>
      <c r="BB106" s="18">
        <f t="shared" si="234"/>
        <v>4.221678054370348</v>
      </c>
      <c r="BD106" t="str">
        <f t="shared" si="259"/>
        <v>91 Elementary trades and related occupations</v>
      </c>
      <c r="BE106" s="18">
        <f t="shared" si="235"/>
        <v>-0.1725808295792608</v>
      </c>
      <c r="BF106" s="18">
        <f t="shared" si="235"/>
        <v>-14.463482702675856</v>
      </c>
      <c r="BG106" s="18">
        <f t="shared" si="235"/>
        <v>0.58471147909249233</v>
      </c>
      <c r="BH106" s="18">
        <f t="shared" si="235"/>
        <v>1.869276657914587</v>
      </c>
      <c r="BI106" s="18">
        <f t="shared" si="236"/>
        <v>0.36394614997106167</v>
      </c>
      <c r="BK106" s="18">
        <f t="shared" si="237"/>
        <v>1.4392757398068667</v>
      </c>
      <c r="BL106" s="18">
        <f t="shared" si="238"/>
        <v>2.1912533646004873</v>
      </c>
      <c r="BM106" s="18">
        <f t="shared" si="239"/>
        <v>3.2823855705024219</v>
      </c>
      <c r="BO106" t="str">
        <f t="shared" si="260"/>
        <v>91 Elementary trades and related occupations</v>
      </c>
      <c r="BP106" s="18">
        <f t="shared" si="240"/>
        <v>-0.91786469167175477</v>
      </c>
      <c r="BQ106" s="18">
        <f t="shared" si="240"/>
        <v>-16.587281572667724</v>
      </c>
      <c r="BR106" s="18">
        <f t="shared" si="240"/>
        <v>-0.32353882930198363</v>
      </c>
      <c r="BS106" s="18">
        <f t="shared" si="240"/>
        <v>0.17244238811373602</v>
      </c>
      <c r="BT106" s="18">
        <f t="shared" si="241"/>
        <v>-1.1208163274151639</v>
      </c>
      <c r="BV106" s="18">
        <f t="shared" si="242"/>
        <v>6.8417027146772114E-3</v>
      </c>
      <c r="BW106" s="18">
        <f t="shared" si="243"/>
        <v>2.1998080049134394</v>
      </c>
      <c r="BX106" s="18">
        <f t="shared" si="244"/>
        <v>2.2048536998273471</v>
      </c>
      <c r="BZ106" t="str">
        <f t="shared" si="261"/>
        <v>91 Elementary trades and related occupations</v>
      </c>
      <c r="CA106" s="18">
        <f t="shared" si="245"/>
        <v>-2.641630985616239</v>
      </c>
      <c r="CB106" s="18">
        <f t="shared" si="245"/>
        <v>-14.102318580941208</v>
      </c>
      <c r="CC106" s="18">
        <f t="shared" si="245"/>
        <v>-4.4524702046341407</v>
      </c>
      <c r="CD106" s="18">
        <f t="shared" si="245"/>
        <v>-2.576398538775504</v>
      </c>
      <c r="CE106" s="18">
        <f t="shared" si="246"/>
        <v>-3.9256322671729182</v>
      </c>
      <c r="CG106" s="18">
        <f t="shared" si="247"/>
        <v>-3.2058134008939199</v>
      </c>
      <c r="CH106" s="18">
        <f t="shared" si="248"/>
        <v>1.7746231525349598</v>
      </c>
      <c r="CI106" s="18">
        <f t="shared" si="249"/>
        <v>-0.58800922386434973</v>
      </c>
      <c r="CK106" t="str">
        <f t="shared" si="262"/>
        <v>91 Elementary trades and related occupations</v>
      </c>
      <c r="CL106" s="18">
        <f t="shared" si="250"/>
        <v>-6.0119821246893963</v>
      </c>
      <c r="CM106" s="18">
        <f t="shared" si="250"/>
        <v>-4.6373749260346546</v>
      </c>
      <c r="CN106" s="18">
        <f t="shared" si="250"/>
        <v>-9.7917657446292665</v>
      </c>
      <c r="CO106" s="18">
        <f t="shared" si="250"/>
        <v>-4.4810888690999251</v>
      </c>
      <c r="CP106" s="18">
        <f t="shared" si="251"/>
        <v>-6.1830259666291409</v>
      </c>
      <c r="CR106" s="18">
        <f t="shared" si="252"/>
        <v>-6.2851740997151628</v>
      </c>
      <c r="CS106" s="18">
        <f t="shared" si="253"/>
        <v>1.1222858571162009</v>
      </c>
      <c r="CT106" s="18">
        <f t="shared" si="254"/>
        <v>-3.7926892649669197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11.298840856108971</v>
      </c>
      <c r="C107" s="18">
        <f t="shared" si="210"/>
        <v>-15.287555317164959</v>
      </c>
      <c r="D107" s="18">
        <f t="shared" si="210"/>
        <v>9.1300193329306936</v>
      </c>
      <c r="E107" s="18">
        <f t="shared" si="210"/>
        <v>5.447928971146343</v>
      </c>
      <c r="F107" s="18">
        <f t="shared" si="211"/>
        <v>5.1363891981702325</v>
      </c>
      <c r="H107" s="18">
        <f t="shared" si="212"/>
        <v>6.6612773464756803</v>
      </c>
      <c r="I107" s="18">
        <f t="shared" si="213"/>
        <v>4.5505515587492162</v>
      </c>
      <c r="J107" s="18">
        <f t="shared" si="214"/>
        <v>8.874860856396749</v>
      </c>
      <c r="L107" t="str">
        <f t="shared" ref="L107" si="263">A107</f>
        <v>92 Elementary administration and service occupations</v>
      </c>
      <c r="M107" s="18">
        <f t="shared" si="215"/>
        <v>11.377564631897808</v>
      </c>
      <c r="N107" s="18">
        <f t="shared" si="215"/>
        <v>-6.1092502672087656</v>
      </c>
      <c r="O107" s="18">
        <f t="shared" si="215"/>
        <v>8.9460634907609702</v>
      </c>
      <c r="P107" s="18">
        <f t="shared" si="215"/>
        <v>7.2328124227756474</v>
      </c>
      <c r="Q107" s="18">
        <f t="shared" si="216"/>
        <v>6.8740685797957113</v>
      </c>
      <c r="S107" s="18">
        <f t="shared" si="217"/>
        <v>7.80088143555282</v>
      </c>
      <c r="T107" s="18">
        <f t="shared" si="218"/>
        <v>4.9558172704719183</v>
      </c>
      <c r="U107" s="18">
        <f t="shared" si="219"/>
        <v>9.9545081876499797</v>
      </c>
      <c r="W107" t="str">
        <f t="shared" ref="W107" si="264">A107</f>
        <v>92 Elementary administration and service occupations</v>
      </c>
      <c r="X107" s="18">
        <f t="shared" si="220"/>
        <v>1.9125647098354959</v>
      </c>
      <c r="Y107" s="18">
        <f t="shared" si="220"/>
        <v>9.7561058727325687</v>
      </c>
      <c r="Z107" s="18">
        <f t="shared" si="220"/>
        <v>4.4438113618273212</v>
      </c>
      <c r="AA107" s="18">
        <f t="shared" si="220"/>
        <v>2.9975396814719169</v>
      </c>
      <c r="AB107" s="18">
        <f t="shared" si="221"/>
        <v>3.859068289701173</v>
      </c>
      <c r="AD107" s="18">
        <f t="shared" si="222"/>
        <v>3.4773912068853718</v>
      </c>
      <c r="AE107" s="18">
        <f t="shared" si="223"/>
        <v>4.3306012286943529</v>
      </c>
      <c r="AF107" s="18">
        <f t="shared" si="224"/>
        <v>6.4634211418346021</v>
      </c>
      <c r="AH107" t="str">
        <f t="shared" ref="AH107" si="265">L107</f>
        <v>92 Elementary administration and service occupations</v>
      </c>
      <c r="AI107" s="18">
        <f t="shared" si="225"/>
        <v>1.8800735768088384</v>
      </c>
      <c r="AJ107" s="18">
        <f t="shared" si="225"/>
        <v>9.4266868443758867</v>
      </c>
      <c r="AK107" s="18">
        <f t="shared" si="225"/>
        <v>4.0967326785019686</v>
      </c>
      <c r="AL107" s="18">
        <f t="shared" si="225"/>
        <v>3.4747886874517464</v>
      </c>
      <c r="AM107" s="18">
        <f t="shared" si="226"/>
        <v>4.0317463640564766</v>
      </c>
      <c r="AO107" s="18">
        <f t="shared" si="227"/>
        <v>3.681689371792185</v>
      </c>
      <c r="AP107" s="18">
        <f t="shared" si="228"/>
        <v>4.1097626136575194</v>
      </c>
      <c r="AQ107" s="18">
        <f t="shared" si="229"/>
        <v>6.438562609827958</v>
      </c>
      <c r="AS107" t="str">
        <f t="shared" ref="AS107" si="266">W107</f>
        <v>92 Elementary administration and service occupations</v>
      </c>
      <c r="AT107" s="18">
        <f t="shared" si="230"/>
        <v>0.46135503701756342</v>
      </c>
      <c r="AU107" s="18">
        <f t="shared" si="230"/>
        <v>10.922503884806023</v>
      </c>
      <c r="AV107" s="18">
        <f t="shared" si="230"/>
        <v>3.9696538135516546</v>
      </c>
      <c r="AW107" s="18">
        <f t="shared" si="230"/>
        <v>3.3773172137324226</v>
      </c>
      <c r="AX107" s="18">
        <f t="shared" si="231"/>
        <v>4.0190365148898621</v>
      </c>
      <c r="AZ107" s="18">
        <f t="shared" si="232"/>
        <v>3.5743868317319016</v>
      </c>
      <c r="BA107" s="18">
        <f t="shared" si="233"/>
        <v>4.1634946209063273</v>
      </c>
      <c r="BB107" s="18">
        <f t="shared" si="234"/>
        <v>6.4042740880919879</v>
      </c>
      <c r="BD107" t="str">
        <f t="shared" ref="BD107" si="267">AH107</f>
        <v>92 Elementary administration and service occupations</v>
      </c>
      <c r="BE107" s="18">
        <f t="shared" si="235"/>
        <v>0.93572812281594864</v>
      </c>
      <c r="BF107" s="18">
        <f t="shared" si="235"/>
        <v>-7.9398511077304228</v>
      </c>
      <c r="BG107" s="18">
        <f t="shared" si="235"/>
        <v>0.69298318743549192</v>
      </c>
      <c r="BH107" s="18">
        <f t="shared" si="235"/>
        <v>-0.62346246159438179</v>
      </c>
      <c r="BI107" s="18">
        <f t="shared" si="236"/>
        <v>-0.68973400311581612</v>
      </c>
      <c r="BK107" s="18">
        <f t="shared" si="237"/>
        <v>-0.18657077833977853</v>
      </c>
      <c r="BL107" s="18">
        <f t="shared" si="238"/>
        <v>2.7352269090153758</v>
      </c>
      <c r="BM107" s="18">
        <f t="shared" si="239"/>
        <v>2.6079139350304148</v>
      </c>
      <c r="BO107" t="str">
        <f t="shared" ref="BO107" si="268">AS107</f>
        <v>92 Elementary administration and service occupations</v>
      </c>
      <c r="BP107" s="18">
        <f t="shared" si="240"/>
        <v>3.4128426808446521</v>
      </c>
      <c r="BQ107" s="18">
        <f t="shared" si="240"/>
        <v>-18.383010573710578</v>
      </c>
      <c r="BR107" s="18">
        <f t="shared" si="240"/>
        <v>2.8312567416199697</v>
      </c>
      <c r="BS107" s="18">
        <f t="shared" si="240"/>
        <v>-0.55232344825844049</v>
      </c>
      <c r="BT107" s="18">
        <f t="shared" si="241"/>
        <v>-0.74050904399696194</v>
      </c>
      <c r="BV107" s="18">
        <f t="shared" si="242"/>
        <v>0.56298171400657182</v>
      </c>
      <c r="BW107" s="18">
        <f t="shared" si="243"/>
        <v>3.0283859241874156</v>
      </c>
      <c r="BX107" s="18">
        <f t="shared" si="244"/>
        <v>3.4043660058176828</v>
      </c>
      <c r="BZ107" t="str">
        <f t="shared" ref="BZ107" si="269">BD107</f>
        <v>92 Elementary administration and service occupations</v>
      </c>
      <c r="CA107" s="18">
        <f t="shared" si="245"/>
        <v>0.89974242198223031</v>
      </c>
      <c r="CB107" s="18">
        <f t="shared" si="245"/>
        <v>-14.381436548695314</v>
      </c>
      <c r="CC107" s="18">
        <f t="shared" si="245"/>
        <v>-1.2788423630706092</v>
      </c>
      <c r="CD107" s="18">
        <f t="shared" si="245"/>
        <v>-3.8798866221929296</v>
      </c>
      <c r="CE107" s="18">
        <f t="shared" si="246"/>
        <v>-3.7728513164450361</v>
      </c>
      <c r="CG107" s="18">
        <f t="shared" si="247"/>
        <v>-3.0205769533574567</v>
      </c>
      <c r="CH107" s="18">
        <f t="shared" si="248"/>
        <v>2.007941731240015</v>
      </c>
      <c r="CI107" s="18">
        <f t="shared" si="249"/>
        <v>-0.14356578581817825</v>
      </c>
      <c r="CK107" t="str">
        <f t="shared" ref="CK107" si="270">BO107</f>
        <v>92 Elementary administration and service occupations</v>
      </c>
      <c r="CL107" s="18">
        <f t="shared" si="250"/>
        <v>-7.5033134413358127</v>
      </c>
      <c r="CM107" s="18">
        <f t="shared" si="250"/>
        <v>-2.9664771108415477</v>
      </c>
      <c r="CN107" s="18">
        <f t="shared" si="250"/>
        <v>-9.0974262542292905</v>
      </c>
      <c r="CO107" s="18">
        <f t="shared" si="250"/>
        <v>-5.8762026262338178</v>
      </c>
      <c r="CP107" s="18">
        <f t="shared" si="251"/>
        <v>-6.7175769075699776</v>
      </c>
      <c r="CR107" s="18">
        <f t="shared" si="252"/>
        <v>-6.9624311514436377</v>
      </c>
      <c r="CS107" s="18">
        <f t="shared" si="253"/>
        <v>1.0640227742529484</v>
      </c>
      <c r="CT107" s="18">
        <f t="shared" si="254"/>
        <v>-4.3796616138520932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9.1268374720621779</v>
      </c>
      <c r="C109" s="26">
        <f>IF(AND(D$6-C$6 &lt;&gt; 0,C35&lt;&gt;0,D35&lt;&gt;0),(EXP(LN(D35/C35)/(D$6-C$6))-1)*100,0)</f>
        <v>-2.6728865059933993</v>
      </c>
      <c r="D109" s="26">
        <f>IF(AND(E$6-D$6 &lt;&gt; 0,D35&lt;&gt;0,E35&lt;&gt;0),(EXP(LN(E35/D35)/(E$6-D$6))-1)*100,0)</f>
        <v>5.2491513388718936</v>
      </c>
      <c r="E109" s="26">
        <f>IF(AND(F$6-E$6 &lt;&gt; 0,E35&lt;&gt;0,F35&lt;&gt;0),(EXP(LN(F35/E35)/(F$6-E$6))-1)*100,0)</f>
        <v>3.9078543204650318</v>
      </c>
      <c r="F109" s="26">
        <f>IF(AND(F$6-C$6 &lt;&gt; 0,C35&lt;&gt;0,F35&lt;&gt;0),(EXP(LN(F35/C35)/(F$6-C$6))-1)*100,0)</f>
        <v>3.8994297730405858</v>
      </c>
      <c r="H109" s="26">
        <f t="shared" ref="H109" si="271">IF($F$6-$D$6 &lt;&gt; 0,(EXP(LN(1+(H72/100))/($F$6-$D$6))-1)*100,0)</f>
        <v>4.3530432092366844</v>
      </c>
      <c r="I109" s="26">
        <f t="shared" ref="I109" si="272">IF(D35&gt;0,((1+(I35/D35))^(1/($F$6-$D$6))-1)*100,0)</f>
        <v>3.5043599859563956</v>
      </c>
      <c r="J109" s="26">
        <f t="shared" ref="J109" si="273">IF($F$6-$D$6 &lt;&gt; 0,(EXP(LN(1+(J72/100))/($F$6-$D$6))-1)*100,0)</f>
        <v>6.4984131307830983</v>
      </c>
      <c r="L109" s="24" t="str">
        <f>L35</f>
        <v>All occupations</v>
      </c>
      <c r="M109" s="26">
        <f>IF(AND(N$6-M$6 &lt;&gt; 0,M35&lt;&gt;0,N35&lt;&gt;0),(EXP(LN(N35/M35)/(N$6-M$6))-1)*100,0)</f>
        <v>9.688892899883438</v>
      </c>
      <c r="N109" s="26">
        <f>IF(AND(O$6-N$6 &lt;&gt; 0,N35&lt;&gt;0,O35&lt;&gt;0),(EXP(LN(O35/N35)/(O$6-N$6))-1)*100,0)</f>
        <v>-0.13868465498121374</v>
      </c>
      <c r="O109" s="26">
        <f>IF(AND(P$6-O$6 &lt;&gt; 0,O35&lt;&gt;0,P35&lt;&gt;0),(EXP(LN(P35/O35)/(P$6-O$6))-1)*100,0)</f>
        <v>4.9275062983142881</v>
      </c>
      <c r="P109" s="26">
        <f>IF(AND(Q$6-P$6 &lt;&gt; 0,P35&lt;&gt;0,Q35&lt;&gt;0),(EXP(LN(Q35/P35)/(Q$6-P$6))-1)*100,0)</f>
        <v>3.9478737660840091</v>
      </c>
      <c r="Q109" s="26">
        <f>IF(AND(Q$6-N$6 &lt;&gt; 0,N35&lt;&gt;0,Q35&lt;&gt;0),(EXP(LN(Q35/N35)/(Q$6-N$6))-1)*100,0)</f>
        <v>3.9920187299092191</v>
      </c>
      <c r="S109" s="26">
        <f t="shared" ref="S109" si="274">IF($F$6-$D$6 &lt;&gt; 0,(EXP(LN(1+(S72/100))/($F$6-$D$6))-1)*100,0)</f>
        <v>4.2733974676472997</v>
      </c>
      <c r="T109" s="26">
        <f t="shared" ref="T109" si="275">IF(O35&gt;0,((1+(T35/O35))^(1/($F$6-$D$6))-1)*100,0)</f>
        <v>3.604438822644962</v>
      </c>
      <c r="U109" s="26">
        <f t="shared" ref="U109" si="276">IF($F$6-$D$6 &lt;&gt; 0,(EXP(LN(1+(U72/100))/($F$6-$D$6))-1)*100,0)</f>
        <v>6.5064203186143033</v>
      </c>
      <c r="W109" s="24" t="str">
        <f>W35</f>
        <v>All occupations</v>
      </c>
      <c r="X109" s="26">
        <f>IF(AND(Y$6-X$6 &lt;&gt; 0,X35&lt;&gt;0,Y35&lt;&gt;0),(EXP(LN(Y35/X35)/(Y$6-X$6))-1)*100,0)</f>
        <v>0.64319672479848933</v>
      </c>
      <c r="Y109" s="26">
        <f>IF(AND(Z$6-Y$6 &lt;&gt; 0,Y35&lt;&gt;0,Z35&lt;&gt;0),(EXP(LN(Z35/Y35)/(Z$6-Y$6))-1)*100,0)</f>
        <v>11.423042335903055</v>
      </c>
      <c r="Z109" s="26">
        <f>IF(AND(AA$6-Z$6 &lt;&gt; 0,Z35&lt;&gt;0,AA35&lt;&gt;0),(EXP(LN(AA35/Z35)/(AA$6-Z$6))-1)*100,0)</f>
        <v>1.3089232143435936</v>
      </c>
      <c r="AA109" s="26">
        <f>IF(AND(AB$6-AA$6 &lt;&gt; 0,AA35&lt;&gt;0,AB35&lt;&gt;0),(EXP(LN(AB35/AA35)/(AB$6-AA$6))-1)*100,0)</f>
        <v>1.3931453686192752</v>
      </c>
      <c r="AB109" s="26">
        <f>IF(AND(AB$6-Y$6 &lt;&gt; 0,Y35&lt;&gt;0,AB35&lt;&gt;0),(EXP(LN(AB35/Y35)/(AB$6-Y$6))-1)*100,0)</f>
        <v>1.9661957794629981</v>
      </c>
      <c r="AD109" s="26">
        <f t="shared" ref="AD109" si="277">IF($F$6-$D$6 &lt;&gt; 0,(EXP(LN(1+(AD72/100))/($F$6-$D$6))-1)*100,0)</f>
        <v>1.3650635403737121</v>
      </c>
      <c r="AE109" s="26">
        <f t="shared" ref="AE109" si="278">IF(Z35&gt;0,((1+(AE35/Z35))^(1/($F$6-$D$6))-1)*100,0)</f>
        <v>3.2458255781641743</v>
      </c>
      <c r="AF109" s="26">
        <f t="shared" ref="AF109" si="279">IF($F$6-$D$6 &lt;&gt; 0,(EXP(LN(1+(AF72/100))/($F$6-$D$6))-1)*100,0)</f>
        <v>4.149672814182459</v>
      </c>
      <c r="AH109" s="24" t="str">
        <f>AH35</f>
        <v>All occupations</v>
      </c>
      <c r="AI109" s="26">
        <f>IF(AND(AJ$6-AI$6 &lt;&gt; 0,AI35&lt;&gt;0,AJ35&lt;&gt;0),(EXP(LN(AJ35/AI35)/(AJ$6-AI$6))-1)*100,0)</f>
        <v>-1.3434132428936651</v>
      </c>
      <c r="AJ109" s="26">
        <f>IF(AND(AK$6-AJ$6 &lt;&gt; 0,AJ35&lt;&gt;0,AK35&lt;&gt;0),(EXP(LN(AK35/AJ35)/(AK$6-AJ$6))-1)*100,0)</f>
        <v>11.77098582820455</v>
      </c>
      <c r="AK109" s="26">
        <f>IF(AND(AL$6-AK$6 &lt;&gt; 0,AK35&lt;&gt;0,AL35&lt;&gt;0),(EXP(LN(AL35/AK35)/(AL$6-AK$6))-1)*100,0)</f>
        <v>-0.31042911756268277</v>
      </c>
      <c r="AL109" s="26">
        <f>IF(AND(AM$6-AL$6 &lt;&gt; 0,AL35&lt;&gt;0,AM35&lt;&gt;0),(EXP(LN(AM35/AL35)/(AM$6-AL$6))-1)*100,0)</f>
        <v>1.0234443838380569</v>
      </c>
      <c r="AM109" s="26">
        <f>IF(AND(AM$6-AJ$6 &lt;&gt; 0,AJ35&lt;&gt;0,AM35&lt;&gt;0),(EXP(LN(AM35/AJ35)/(AM$6-AJ$6))-1)*100,0)</f>
        <v>1.2424076131386519</v>
      </c>
      <c r="AO109" s="26">
        <f t="shared" ref="AO109" si="280">IF($F$6-$D$6 &lt;&gt; 0,(EXP(LN(1+(AO72/100))/($F$6-$D$6))-1)*100,0)</f>
        <v>0.57684851953079264</v>
      </c>
      <c r="AP109" s="26">
        <f t="shared" ref="AP109" si="281">IF(AK35&gt;0,((1+(AP35/AK35))^(1/($F$6-$D$6))-1)*100,0)</f>
        <v>2.9612407753431214</v>
      </c>
      <c r="AQ109" s="26">
        <f t="shared" ref="AQ109" si="282">IF($F$6-$D$6 &lt;&gt; 0,(EXP(LN(1+(AQ72/100))/($F$6-$D$6))-1)*100,0)</f>
        <v>3.3500471117918318</v>
      </c>
      <c r="AS109" s="24" t="str">
        <f>AS35</f>
        <v>All occupations</v>
      </c>
      <c r="AT109" s="26">
        <f>IF(AND(AU$6-AT$6 &lt;&gt; 0,AT35&lt;&gt;0,AU35&lt;&gt;0),(EXP(LN(AU35/AT35)/(AU$6-AT$6))-1)*100,0)</f>
        <v>-0.53868086236262824</v>
      </c>
      <c r="AU109" s="26">
        <f>IF(AND(AV$6-AU$6 &lt;&gt; 0,AU35&lt;&gt;0,AV35&lt;&gt;0),(EXP(LN(AV35/AU35)/(AV$6-AU$6))-1)*100,0)</f>
        <v>9.7206783102805172</v>
      </c>
      <c r="AV109" s="26">
        <f>IF(AND(AW$6-AV$6 &lt;&gt; 0,AV35&lt;&gt;0,AW35&lt;&gt;0),(EXP(LN(AW35/AV35)/(AW$6-AV$6))-1)*100,0)</f>
        <v>0.770498128123287</v>
      </c>
      <c r="AW109" s="26">
        <f>IF(AND(AX$6-AW$6 &lt;&gt; 0,AW35&lt;&gt;0,AX35&lt;&gt;0),(EXP(LN(AX35/AW35)/(AX$6-AW$6))-1)*100,0)</f>
        <v>1.3703410151713502</v>
      </c>
      <c r="AX109" s="26">
        <f>IF(AND(AX$6-AU$6 &lt;&gt; 0,AU35&lt;&gt;0,AX35&lt;&gt;0),(EXP(LN(AX35/AU35)/(AX$6-AU$6))-1)*100,0)</f>
        <v>1.684331216438828</v>
      </c>
      <c r="AZ109" s="26">
        <f t="shared" ref="AZ109" si="283">IF($F$6-$D$6 &lt;&gt; 0,(EXP(LN(1+(AZ72/100))/($F$6-$D$6))-1)*100,0)</f>
        <v>1.1699976984000493</v>
      </c>
      <c r="BA109" s="26">
        <f t="shared" ref="BA109" si="284">IF(AV35&gt;0,((1+(BA35/AV35))^(1/($F$6-$D$6))-1)*100,0)</f>
        <v>3.0254681913876036</v>
      </c>
      <c r="BB109" s="26">
        <f t="shared" ref="BB109" si="285">IF($F$6-$D$6 &lt;&gt; 0,(EXP(LN(1+(BB72/100))/($F$6-$D$6))-1)*100,0)</f>
        <v>3.818553951552528</v>
      </c>
      <c r="BD109" s="24" t="str">
        <f>BD35</f>
        <v>All occupations</v>
      </c>
      <c r="BE109" s="26">
        <f>IF(AND(BF$6-BE$6 &lt;&gt; 0,BE35&lt;&gt;0,BF35&lt;&gt;0),(EXP(LN(BF35/BE35)/(BF$6-BE$6))-1)*100,0)</f>
        <v>2.9310281239915525</v>
      </c>
      <c r="BF109" s="26">
        <f>IF(AND(BG$6-BF$6 &lt;&gt; 0,BF35&lt;&gt;0,BG35&lt;&gt;0),(EXP(LN(BG35/BF35)/(BG$6-BF$6))-1)*100,0)</f>
        <v>-4.6507889786272401</v>
      </c>
      <c r="BG109" s="26">
        <f>IF(AND(BH$6-BG$6 &lt;&gt; 0,BG35&lt;&gt;0,BH35&lt;&gt;0),(EXP(LN(BH35/BG35)/(BH$6-BG$6))-1)*100,0)</f>
        <v>0.81903704519710185</v>
      </c>
      <c r="BH109" s="26">
        <f>IF(AND(BI$6-BH$6 &lt;&gt; 0,BH35&lt;&gt;0,BI35&lt;&gt;0),(EXP(LN(BI35/BH35)/(BI$6-BH$6))-1)*100,0)</f>
        <v>5.6576641656769233E-2</v>
      </c>
      <c r="BI109" s="26">
        <f>IF(AND(BI$6-BF$6 &lt;&gt; 0,BF35&lt;&gt;0,BI35&lt;&gt;0),(EXP(LN(BI35/BF35)/(BI$6-BF$6))-1)*100,0)</f>
        <v>-7.393522002530073E-3</v>
      </c>
      <c r="BK109" s="26">
        <f t="shared" ref="BK109" si="286">IF($F$6-$D$6 &lt;&gt; 0,(EXP(LN(1+(BK72/100))/($F$6-$D$6))-1)*100,0)</f>
        <v>0.31008725412604576</v>
      </c>
      <c r="BL109" s="26">
        <f t="shared" ref="BL109" si="287">IF(BG35&gt;0,((1+(BL35/BG35))^(1/($F$6-$D$6))-1)*100,0)</f>
        <v>2.5854577270136403</v>
      </c>
      <c r="BM109" s="26">
        <f t="shared" ref="BM109" si="288">IF($F$6-$D$6 &lt;&gt; 0,(EXP(LN(1+(BM72/100))/($F$6-$D$6))-1)*100,0)</f>
        <v>2.803856524190329</v>
      </c>
      <c r="BO109" s="24" t="str">
        <f>BO35</f>
        <v>All occupations</v>
      </c>
      <c r="BP109" s="26">
        <f>IF(AND(BQ$6-BP$6 &lt;&gt; 0,BP35&lt;&gt;0,BQ35&lt;&gt;0),(EXP(LN(BQ35/BP35)/(BQ$6-BP$6))-1)*100,0)</f>
        <v>1.7633752864724794</v>
      </c>
      <c r="BQ109" s="26">
        <f>IF(AND(BR$6-BQ$6 &lt;&gt; 0,BQ35&lt;&gt;0,BR35&lt;&gt;0),(EXP(LN(BR35/BQ35)/(BR$6-BQ$6))-1)*100,0)</f>
        <v>-13.650114910390986</v>
      </c>
      <c r="BR109" s="26">
        <f>IF(AND(BS$6-BR$6 &lt;&gt; 0,BR35&lt;&gt;0,BS35&lt;&gt;0),(EXP(LN(BS35/BR35)/(BS$6-BR$6))-1)*100,0)</f>
        <v>1.1231056363551817</v>
      </c>
      <c r="BS109" s="26">
        <f>IF(AND(BT$6-BS$6 &lt;&gt; 0,BS35&lt;&gt;0,BT35&lt;&gt;0),(EXP(LN(BT35/BS35)/(BT$6-BS$6))-1)*100,0)</f>
        <v>-1.2536608817180994</v>
      </c>
      <c r="BT109" s="26">
        <f>IF(AND(BT$6-BQ$6 &lt;&gt; 0,BQ35&lt;&gt;0,BT35&lt;&gt;0),(EXP(LN(BT35/BQ35)/(BT$6-BQ$6))-1)*100,0)</f>
        <v>-1.3475813520095858</v>
      </c>
      <c r="BV109" s="26">
        <f t="shared" ref="BV109" si="289">IF($F$6-$D$6 &lt;&gt; 0,(EXP(LN(1+(BV72/100))/($F$6-$D$6))-1)*100,0)</f>
        <v>-0.46767809440920738</v>
      </c>
      <c r="BW109" s="26">
        <f t="shared" ref="BW109" si="290">IF(BR35&gt;0,((1+(BW35/BR35))^(1/($F$6-$D$6))-1)*100,0)</f>
        <v>2.6431906618932022</v>
      </c>
      <c r="BX109" s="26">
        <f t="shared" ref="BX109" si="291">IF($F$6-$D$6 &lt;&gt; 0,(EXP(LN(1+(BX72/100))/($F$6-$D$6))-1)*100,0)</f>
        <v>2.322084533374813</v>
      </c>
      <c r="BZ109" s="24" t="str">
        <f>BZ35</f>
        <v>All occupations</v>
      </c>
      <c r="CA109" s="26">
        <f>IF(AND(CB$6-CA$6 &lt;&gt; 0,CA35&lt;&gt;0,CB35&lt;&gt;0),(EXP(LN(CB35/CA35)/(CB$6-CA$6))-1)*100,0)</f>
        <v>-1.33167924680484</v>
      </c>
      <c r="CB109" s="26">
        <f>IF(AND(CC$6-CB$6 &lt;&gt; 0,CB35&lt;&gt;0,CC35&lt;&gt;0),(EXP(LN(CC35/CB35)/(CC$6-CB$6))-1)*100,0)</f>
        <v>-9.0066758752114229</v>
      </c>
      <c r="CC109" s="26">
        <f>IF(AND(CD$6-CC$6 &lt;&gt; 0,CC35&lt;&gt;0,CD35&lt;&gt;0),(EXP(LN(CD35/CC35)/(CD$6-CC$6))-1)*100,0)</f>
        <v>-2.7330480546173042</v>
      </c>
      <c r="CD109" s="26">
        <f>IF(AND(CE$6-CD$6 &lt;&gt; 0,CD35&lt;&gt;0,CE35&lt;&gt;0),(EXP(LN(CE35/CD35)/(CE$6-CD$6))-1)*100,0)</f>
        <v>-4.5647514645079763</v>
      </c>
      <c r="CE109" s="26">
        <f>IF(AND(CE$6-CB$6 &lt;&gt; 0,CB35&lt;&gt;0,CE35&lt;&gt;0),(EXP(LN(CE35/CB35)/(CE$6-CB$6))-1)*100,0)</f>
        <v>-4.2816376777770948</v>
      </c>
      <c r="CG109" s="26">
        <f t="shared" ref="CG109" si="292">IF($F$6-$D$6 &lt;&gt; 0,(EXP(LN(1+(CG72/100))/($F$6-$D$6))-1)*100,0)</f>
        <v>-3.9580487756616489</v>
      </c>
      <c r="CH109" s="26">
        <f t="shared" ref="CH109" si="293">IF(CC35&gt;0,((1+(CH35/CC35))^(1/($F$6-$D$6))-1)*100,0)</f>
        <v>1.8229654959680541</v>
      </c>
      <c r="CI109" s="26">
        <f t="shared" ref="CI109" si="294">IF($F$6-$D$6 &lt;&gt; 0,(EXP(LN(1+(CI72/100))/($F$6-$D$6))-1)*100,0)</f>
        <v>-1.0242596827394368</v>
      </c>
      <c r="CK109" s="24" t="str">
        <f>CK35</f>
        <v>All occupations</v>
      </c>
      <c r="CL109" s="26">
        <f>IF(AND(CM$6-CL$6 &lt;&gt; 0,CL35&lt;&gt;0,CM35&lt;&gt;0),(EXP(LN(CM35/CL35)/(CM$6-CL$6))-1)*100,0)</f>
        <v>-4.2160003595408497</v>
      </c>
      <c r="CM109" s="26">
        <f>IF(AND(CN$6-CM$6 &lt;&gt; 0,CM35&lt;&gt;0,CN35&lt;&gt;0),(EXP(LN(CN35/CM35)/(CN$6-CM$6))-1)*100,0)</f>
        <v>-1.2164593467498541</v>
      </c>
      <c r="CN109" s="26">
        <f>IF(AND(CO$6-CN$6 &lt;&gt; 0,CN35&lt;&gt;0,CO35&lt;&gt;0),(EXP(LN(CO35/CN35)/(CO$6-CN$6))-1)*100,0)</f>
        <v>-8.4851044515643732</v>
      </c>
      <c r="CO109" s="26">
        <f>IF(AND(CP$6-CO$6 &lt;&gt; 0,CO35&lt;&gt;0,CP35&lt;&gt;0),(EXP(LN(CP35/CO35)/(CP$6-CO$6))-1)*100,0)</f>
        <v>-4.5305186756246059</v>
      </c>
      <c r="CP109" s="26">
        <f>IF(AND(CP$6-CM$6 &lt;&gt; 0,CM35&lt;&gt;0,CP35&lt;&gt;0),(EXP(LN(CP35/CM35)/(CP$6-CM$6))-1)*100,0)</f>
        <v>-5.5831901189864368</v>
      </c>
      <c r="CR109" s="26">
        <f t="shared" ref="CR109" si="295">IF($F$6-$D$6 &lt;&gt; 0,(EXP(LN(1+(CR72/100))/($F$6-$D$6))-1)*100,0)</f>
        <v>-5.8673457007093921</v>
      </c>
      <c r="CS109" s="26">
        <f t="shared" ref="CS109" si="296">IF(CN35&gt;0,((1+(CS35/CN35))^(1/($F$6-$D$6))-1)*100,0)</f>
        <v>1.2327400432635249</v>
      </c>
      <c r="CT109" s="26">
        <f t="shared" ref="CT109" si="297">IF($F$6-$D$6 &lt;&gt; 0,(EXP(LN(1+(CT72/100))/($F$6-$D$6))-1)*100,0)</f>
        <v>-3.28941249603113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Midlands and Warwickshire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Midlands and Warwickshire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Midlands and Warwickshire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Midlands and Warwickshire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Midlands and Warwickshire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Midlands and Warwickshire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Midlands and Warwickshire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Midlands and Warwickshire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Midlands and Warwickshire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0.50081351621507131</v>
      </c>
      <c r="C119" s="27">
        <f t="shared" si="299"/>
        <v>-9.2526490199996925E-2</v>
      </c>
      <c r="D119" s="27">
        <f t="shared" si="299"/>
        <v>0.32989640026401146</v>
      </c>
      <c r="E119" s="27">
        <f t="shared" si="299"/>
        <v>1.0551813910808077</v>
      </c>
      <c r="F119" s="27">
        <f t="shared" ref="F119:F144" si="300">F8-D8</f>
        <v>1.3850777913448191</v>
      </c>
      <c r="L119" t="str">
        <f>A119</f>
        <v>11 Corporate managers and directors</v>
      </c>
      <c r="M119" s="27">
        <f t="shared" ref="M119:P144" si="301">N8-M8</f>
        <v>5.3704629655446965</v>
      </c>
      <c r="N119" s="27">
        <f t="shared" si="301"/>
        <v>-0.4545023829652699</v>
      </c>
      <c r="O119" s="27">
        <f t="shared" si="301"/>
        <v>2.4123492865131428</v>
      </c>
      <c r="P119" s="27">
        <f t="shared" si="301"/>
        <v>8.6784779665135119</v>
      </c>
      <c r="Q119" s="27">
        <f t="shared" ref="Q119:Q144" si="302">Q8-O8</f>
        <v>11.090827253026655</v>
      </c>
      <c r="W119" t="str">
        <f>A119</f>
        <v>11 Corporate managers and directors</v>
      </c>
      <c r="X119" s="27">
        <f t="shared" ref="X119:AA144" si="303">Y8-X8</f>
        <v>3.2434843343430231</v>
      </c>
      <c r="Y119" s="27">
        <f t="shared" si="303"/>
        <v>2.3177769534453176</v>
      </c>
      <c r="Z119" s="27">
        <f t="shared" si="303"/>
        <v>-1.0363997033397965</v>
      </c>
      <c r="AA119" s="27">
        <f t="shared" si="303"/>
        <v>4.8657350568219968</v>
      </c>
      <c r="AB119" s="27">
        <f t="shared" ref="AB119:AB144" si="304">AB8-Z8</f>
        <v>3.8293353534822003</v>
      </c>
      <c r="AH119" t="str">
        <f>L119</f>
        <v>11 Corporate managers and directors</v>
      </c>
      <c r="AI119" s="27">
        <f t="shared" ref="AI119:AL144" si="305">AJ8-AI8</f>
        <v>0.44340362138811962</v>
      </c>
      <c r="AJ119" s="27">
        <f t="shared" si="305"/>
        <v>0.60336797363991312</v>
      </c>
      <c r="AK119" s="27">
        <f t="shared" si="305"/>
        <v>-0.53791807470774256</v>
      </c>
      <c r="AL119" s="27">
        <f t="shared" si="305"/>
        <v>0.49717324361267501</v>
      </c>
      <c r="AM119" s="27">
        <f t="shared" ref="AM119:AM144" si="306">AM8-AK8</f>
        <v>-4.0744831095067546E-2</v>
      </c>
      <c r="AS119" t="str">
        <f>W119</f>
        <v>11 Corporate managers and directors</v>
      </c>
      <c r="AT119" s="27">
        <f t="shared" ref="AT119:AW144" si="307">AU8-AT8</f>
        <v>0.42236603670918704</v>
      </c>
      <c r="AU119" s="27">
        <f t="shared" si="307"/>
        <v>0.55853764927987903</v>
      </c>
      <c r="AV119" s="27">
        <f t="shared" si="307"/>
        <v>-0.92861934964595427</v>
      </c>
      <c r="AW119" s="27">
        <f t="shared" si="307"/>
        <v>0.60875252731262641</v>
      </c>
      <c r="AX119" s="27">
        <f t="shared" ref="AX119:AX144" si="308">AX8-AV8</f>
        <v>-0.31986682233332786</v>
      </c>
      <c r="BD119" t="str">
        <f>AH119</f>
        <v>11 Corporate managers and directors</v>
      </c>
      <c r="BE119" s="27">
        <f t="shared" ref="BE119:BH144" si="309">BF8-BE8</f>
        <v>4.7698346312094095</v>
      </c>
      <c r="BF119" s="27">
        <f t="shared" si="309"/>
        <v>0.39938982669827894</v>
      </c>
      <c r="BG119" s="27">
        <f t="shared" si="309"/>
        <v>-2.0679185596909413</v>
      </c>
      <c r="BH119" s="27">
        <f t="shared" si="309"/>
        <v>1.3727331278739463</v>
      </c>
      <c r="BI119" s="27">
        <f t="shared" ref="BI119:BI144" si="310">BI8-BG8</f>
        <v>-0.69518543181699499</v>
      </c>
      <c r="BO119" t="str">
        <f>AS119</f>
        <v>11 Corporate managers and directors</v>
      </c>
      <c r="BP119" s="27">
        <f t="shared" ref="BP119:BS144" si="311">BQ8-BP8</f>
        <v>2.7749331526246124</v>
      </c>
      <c r="BQ119" s="27">
        <f t="shared" si="311"/>
        <v>-1.3730257213943702</v>
      </c>
      <c r="BR119" s="27">
        <f t="shared" si="311"/>
        <v>-1.5882837424920488</v>
      </c>
      <c r="BS119" s="27">
        <f t="shared" si="311"/>
        <v>-2.0251561311181909</v>
      </c>
      <c r="BT119" s="27">
        <f t="shared" ref="BT119:BT144" si="312">BT8-BR8</f>
        <v>-3.6134398736102398</v>
      </c>
      <c r="BZ119" t="str">
        <f>BD119</f>
        <v>11 Corporate managers and directors</v>
      </c>
      <c r="CA119" s="68">
        <f t="shared" ref="CA119:CD144" si="313">CB8-CA8</f>
        <v>1.0458662936498548</v>
      </c>
      <c r="CB119" s="68">
        <f t="shared" si="313"/>
        <v>0.37566723994380702</v>
      </c>
      <c r="CC119" s="68">
        <f t="shared" si="313"/>
        <v>-2.3401658394160822</v>
      </c>
      <c r="CD119" s="68">
        <f t="shared" si="313"/>
        <v>-2.7985613405299556</v>
      </c>
      <c r="CE119" s="68">
        <f t="shared" ref="CE119:CE144" si="314">CE8-CC8</f>
        <v>-5.1387271799460379</v>
      </c>
      <c r="CK119" t="str">
        <f>BO119</f>
        <v>11 Corporate managers and directors</v>
      </c>
      <c r="CL119" s="68">
        <f t="shared" ref="CL119:CO144" si="315">CM8-CL8</f>
        <v>0.3088076723235238</v>
      </c>
      <c r="CM119" s="68">
        <f t="shared" si="315"/>
        <v>0.35236511801874171</v>
      </c>
      <c r="CN119" s="68">
        <f t="shared" si="315"/>
        <v>-1.5567217696668134</v>
      </c>
      <c r="CO119" s="68">
        <f t="shared" si="315"/>
        <v>-0.47430259255299911</v>
      </c>
      <c r="CP119" s="68">
        <f t="shared" ref="CP119:CP144" si="316">CP8-CN8</f>
        <v>-2.0310243622198128</v>
      </c>
    </row>
    <row r="120" spans="1:94" x14ac:dyDescent="0.2">
      <c r="A120" t="str">
        <f t="shared" si="298"/>
        <v>12 Other managers and proprietors</v>
      </c>
      <c r="B120" s="27">
        <f t="shared" si="299"/>
        <v>0.1517973753714158</v>
      </c>
      <c r="C120" s="27">
        <f t="shared" si="299"/>
        <v>-5.28317388942105E-2</v>
      </c>
      <c r="D120" s="27">
        <f t="shared" si="299"/>
        <v>0.30641154344981542</v>
      </c>
      <c r="E120" s="27">
        <f t="shared" si="299"/>
        <v>0.59260942774844072</v>
      </c>
      <c r="F120" s="27">
        <f t="shared" si="300"/>
        <v>0.89902097119825619</v>
      </c>
      <c r="L120" t="str">
        <f t="shared" ref="L120:L143" si="317">A120</f>
        <v>12 Other managers and proprietors</v>
      </c>
      <c r="M120" s="27">
        <f t="shared" si="301"/>
        <v>1.453084846271282</v>
      </c>
      <c r="N120" s="27">
        <f t="shared" si="301"/>
        <v>5.2087758789548744E-2</v>
      </c>
      <c r="O120" s="27">
        <f t="shared" si="301"/>
        <v>2.8599370451835826</v>
      </c>
      <c r="P120" s="27">
        <f t="shared" si="301"/>
        <v>5.8031407780053765</v>
      </c>
      <c r="Q120" s="27">
        <f t="shared" si="302"/>
        <v>8.66307782318896</v>
      </c>
      <c r="W120" t="str">
        <f t="shared" ref="W120:W143" si="318">A120</f>
        <v>12 Other managers and proprietors</v>
      </c>
      <c r="X120" s="27">
        <f t="shared" si="303"/>
        <v>0.20783601609760538</v>
      </c>
      <c r="Y120" s="27">
        <f t="shared" si="303"/>
        <v>1.2740049780026013</v>
      </c>
      <c r="Z120" s="27">
        <f t="shared" si="303"/>
        <v>3.0989892246195012</v>
      </c>
      <c r="AA120" s="27">
        <f t="shared" si="303"/>
        <v>3.7559099769412558</v>
      </c>
      <c r="AB120" s="27">
        <f t="shared" si="304"/>
        <v>6.854899201560757</v>
      </c>
      <c r="AH120" t="str">
        <f t="shared" ref="AH120:AH143" si="319">L120</f>
        <v>12 Other managers and proprietors</v>
      </c>
      <c r="AI120" s="27">
        <f t="shared" si="305"/>
        <v>3.3851785772447407E-3</v>
      </c>
      <c r="AJ120" s="27">
        <f t="shared" si="305"/>
        <v>0.49165274669536663</v>
      </c>
      <c r="AK120" s="27">
        <f t="shared" si="305"/>
        <v>0.62861601203714779</v>
      </c>
      <c r="AL120" s="27">
        <f t="shared" si="305"/>
        <v>0.98398656414757202</v>
      </c>
      <c r="AM120" s="27">
        <f t="shared" si="306"/>
        <v>1.6126025761847198</v>
      </c>
      <c r="AS120" t="str">
        <f t="shared" ref="AS120:AS143" si="320">W120</f>
        <v>12 Other managers and proprietors</v>
      </c>
      <c r="AT120" s="27">
        <f t="shared" si="307"/>
        <v>6.5663254604442223E-3</v>
      </c>
      <c r="AU120" s="27">
        <f t="shared" si="307"/>
        <v>0.40189802327094037</v>
      </c>
      <c r="AV120" s="27">
        <f t="shared" si="307"/>
        <v>0.84775356383304779</v>
      </c>
      <c r="AW120" s="27">
        <f t="shared" si="307"/>
        <v>0.88418531453384208</v>
      </c>
      <c r="AX120" s="27">
        <f t="shared" si="308"/>
        <v>1.7319388783668899</v>
      </c>
      <c r="BD120" t="str">
        <f t="shared" ref="BD120:BD143" si="321">AH120</f>
        <v>12 Other managers and proprietors</v>
      </c>
      <c r="BE120" s="27">
        <f t="shared" si="309"/>
        <v>0.50710502368794241</v>
      </c>
      <c r="BF120" s="27">
        <f t="shared" si="309"/>
        <v>-7.2781605324500731E-2</v>
      </c>
      <c r="BG120" s="27">
        <f t="shared" si="309"/>
        <v>1.5145776792690508</v>
      </c>
      <c r="BH120" s="27">
        <f t="shared" si="309"/>
        <v>0.70480972772175932</v>
      </c>
      <c r="BI120" s="27">
        <f t="shared" si="310"/>
        <v>2.2193874069908102</v>
      </c>
      <c r="BO120" t="str">
        <f t="shared" ref="BO120:BO143" si="322">AS120</f>
        <v>12 Other managers and proprietors</v>
      </c>
      <c r="BP120" s="27">
        <f t="shared" si="311"/>
        <v>0.62951086224878061</v>
      </c>
      <c r="BQ120" s="27">
        <f t="shared" si="311"/>
        <v>-0.2435094059575551</v>
      </c>
      <c r="BR120" s="27">
        <f t="shared" si="311"/>
        <v>2.3575230136985112</v>
      </c>
      <c r="BS120" s="27">
        <f t="shared" si="311"/>
        <v>-0.2112258787803345</v>
      </c>
      <c r="BT120" s="27">
        <f t="shared" si="312"/>
        <v>2.1462971349181768</v>
      </c>
      <c r="BZ120" t="str">
        <f t="shared" ref="BZ120:BZ143" si="323">BD120</f>
        <v>12 Other managers and proprietors</v>
      </c>
      <c r="CA120" s="68">
        <f t="shared" si="313"/>
        <v>6.5254575733678877E-2</v>
      </c>
      <c r="CB120" s="68">
        <f t="shared" si="313"/>
        <v>5.1152475631943695E-2</v>
      </c>
      <c r="CC120" s="68">
        <f t="shared" si="313"/>
        <v>0.27442505600770684</v>
      </c>
      <c r="CD120" s="68">
        <f t="shared" si="313"/>
        <v>-1.6193254128802899</v>
      </c>
      <c r="CE120" s="68">
        <f t="shared" si="314"/>
        <v>-1.344900356872583</v>
      </c>
      <c r="CK120" t="str">
        <f t="shared" ref="CK120:CK143" si="324">BO120</f>
        <v>12 Other managers and proprietors</v>
      </c>
      <c r="CL120" s="68">
        <f t="shared" si="315"/>
        <v>-0.2395653214687572</v>
      </c>
      <c r="CM120" s="68">
        <f t="shared" si="315"/>
        <v>5.5486068079019901E-2</v>
      </c>
      <c r="CN120" s="68">
        <f t="shared" si="315"/>
        <v>-0.23134211272262739</v>
      </c>
      <c r="CO120" s="68">
        <f t="shared" si="315"/>
        <v>-0.73534722342813752</v>
      </c>
      <c r="CP120" s="68">
        <f t="shared" si="316"/>
        <v>-0.96668933615076491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1.5681364764151922</v>
      </c>
      <c r="C121" s="27">
        <f t="shared" si="299"/>
        <v>-0.47067042925789337</v>
      </c>
      <c r="D121" s="27">
        <f t="shared" si="299"/>
        <v>1.2978223619852036</v>
      </c>
      <c r="E121" s="27">
        <f t="shared" si="299"/>
        <v>2.395435045920677</v>
      </c>
      <c r="F121" s="27">
        <f t="shared" si="300"/>
        <v>3.6932574079058806</v>
      </c>
      <c r="L121" t="str">
        <f t="shared" si="317"/>
        <v>21 Science, research, engineering and technology professionals</v>
      </c>
      <c r="M121" s="27">
        <f t="shared" si="301"/>
        <v>6.1516041888713922</v>
      </c>
      <c r="N121" s="27">
        <f t="shared" si="301"/>
        <v>-0.80872984747579224</v>
      </c>
      <c r="O121" s="27">
        <f t="shared" si="301"/>
        <v>5.5901925744791185</v>
      </c>
      <c r="P121" s="27">
        <f t="shared" si="301"/>
        <v>10.607213506064216</v>
      </c>
      <c r="Q121" s="27">
        <f t="shared" si="302"/>
        <v>16.197406080543335</v>
      </c>
      <c r="W121" t="str">
        <f t="shared" si="318"/>
        <v>21 Science, research, engineering and technology professionals</v>
      </c>
      <c r="X121" s="27">
        <f t="shared" si="303"/>
        <v>0.7174372457406335</v>
      </c>
      <c r="Y121" s="27">
        <f t="shared" si="303"/>
        <v>3.4452396228850013</v>
      </c>
      <c r="Z121" s="27">
        <f t="shared" si="303"/>
        <v>0.29147685426887904</v>
      </c>
      <c r="AA121" s="27">
        <f t="shared" si="303"/>
        <v>1.1611511804505454</v>
      </c>
      <c r="AB121" s="27">
        <f t="shared" si="304"/>
        <v>1.4526280347194245</v>
      </c>
      <c r="AH121" t="str">
        <f t="shared" si="319"/>
        <v>21 Science, research, engineering and technology professionals</v>
      </c>
      <c r="AI121" s="27">
        <f t="shared" si="305"/>
        <v>-9.1613622483011969E-2</v>
      </c>
      <c r="AJ121" s="27">
        <f t="shared" si="305"/>
        <v>0.45798036445585844</v>
      </c>
      <c r="AK121" s="27">
        <f t="shared" si="305"/>
        <v>-2.6592894952961466E-3</v>
      </c>
      <c r="AL121" s="27">
        <f t="shared" si="305"/>
        <v>0.22883921006981334</v>
      </c>
      <c r="AM121" s="27">
        <f t="shared" si="306"/>
        <v>0.22617992057451719</v>
      </c>
      <c r="AS121" t="str">
        <f t="shared" si="320"/>
        <v>21 Science, research, engineering and technology professionals</v>
      </c>
      <c r="AT121" s="27">
        <f t="shared" si="307"/>
        <v>-1.5666103098656237E-2</v>
      </c>
      <c r="AU121" s="27">
        <f t="shared" si="307"/>
        <v>0.96021679673124005</v>
      </c>
      <c r="AV121" s="27">
        <f t="shared" si="307"/>
        <v>-0.75208790454925278</v>
      </c>
      <c r="AW121" s="27">
        <f t="shared" si="307"/>
        <v>-0.19256022522853833</v>
      </c>
      <c r="AX121" s="27">
        <f t="shared" si="308"/>
        <v>-0.94464812977779111</v>
      </c>
      <c r="BD121" t="str">
        <f t="shared" si="321"/>
        <v>21 Science, research, engineering and technology professionals</v>
      </c>
      <c r="BE121" s="27">
        <f t="shared" si="309"/>
        <v>2.3872757416288657</v>
      </c>
      <c r="BF121" s="27">
        <f t="shared" si="309"/>
        <v>0.82544863305245997</v>
      </c>
      <c r="BG121" s="27">
        <f t="shared" si="309"/>
        <v>-0.75011738233324365</v>
      </c>
      <c r="BH121" s="27">
        <f t="shared" si="309"/>
        <v>-9.1445059675050899E-2</v>
      </c>
      <c r="BI121" s="27">
        <f t="shared" si="310"/>
        <v>-0.84156244200829455</v>
      </c>
      <c r="BO121" t="str">
        <f t="shared" si="322"/>
        <v>21 Science, research, engineering and technology professionals</v>
      </c>
      <c r="BP121" s="27">
        <f t="shared" si="311"/>
        <v>1.4622189349117107</v>
      </c>
      <c r="BQ121" s="27">
        <f t="shared" si="311"/>
        <v>8.8121577794940009E-2</v>
      </c>
      <c r="BR121" s="27">
        <f t="shared" si="311"/>
        <v>-9.0435021698640483E-2</v>
      </c>
      <c r="BS121" s="27">
        <f t="shared" si="311"/>
        <v>-1.1727252035251965</v>
      </c>
      <c r="BT121" s="27">
        <f t="shared" si="312"/>
        <v>-1.263160225223837</v>
      </c>
      <c r="BZ121" t="str">
        <f t="shared" si="323"/>
        <v>21 Science, research, engineering and technology professionals</v>
      </c>
      <c r="CA121" s="68">
        <f t="shared" si="313"/>
        <v>0.38331356516366188</v>
      </c>
      <c r="CB121" s="68">
        <f t="shared" si="313"/>
        <v>0.48247458051081171</v>
      </c>
      <c r="CC121" s="68">
        <f t="shared" si="313"/>
        <v>-0.76432323211907782</v>
      </c>
      <c r="CD121" s="68">
        <f t="shared" si="313"/>
        <v>-1.6051266119433691</v>
      </c>
      <c r="CE121" s="68">
        <f t="shared" si="314"/>
        <v>-2.369449844062447</v>
      </c>
      <c r="CK121" t="str">
        <f t="shared" si="324"/>
        <v>21 Science, research, engineering and technology professionals</v>
      </c>
      <c r="CL121" s="68">
        <f t="shared" si="315"/>
        <v>0.24465746959031809</v>
      </c>
      <c r="CM121" s="68">
        <f t="shared" si="315"/>
        <v>0.31164988752228306</v>
      </c>
      <c r="CN121" s="68">
        <f t="shared" si="315"/>
        <v>-0.46970520807441596</v>
      </c>
      <c r="CO121" s="68">
        <f t="shared" si="315"/>
        <v>-0.36051093192203543</v>
      </c>
      <c r="CP121" s="68">
        <f t="shared" si="316"/>
        <v>-0.83021613999645139</v>
      </c>
    </row>
    <row r="122" spans="1:94" x14ac:dyDescent="0.2">
      <c r="A122" t="str">
        <f t="shared" si="298"/>
        <v>22 Health professionals</v>
      </c>
      <c r="B122" s="27">
        <f t="shared" si="299"/>
        <v>2.3608204932144603</v>
      </c>
      <c r="C122" s="27">
        <f t="shared" si="299"/>
        <v>-0.15659774740430699</v>
      </c>
      <c r="D122" s="27">
        <f t="shared" si="299"/>
        <v>1.9019262645034392</v>
      </c>
      <c r="E122" s="27">
        <f t="shared" si="299"/>
        <v>3.7118540189747895</v>
      </c>
      <c r="F122" s="27">
        <f t="shared" si="300"/>
        <v>5.6137802834782287</v>
      </c>
      <c r="L122" t="str">
        <f t="shared" si="317"/>
        <v>22 Health professionals</v>
      </c>
      <c r="M122" s="27">
        <f t="shared" si="301"/>
        <v>7.080084627561531</v>
      </c>
      <c r="N122" s="27">
        <f t="shared" si="301"/>
        <v>-0.22956635363775746</v>
      </c>
      <c r="O122" s="27">
        <f t="shared" si="301"/>
        <v>5.0370359276872883</v>
      </c>
      <c r="P122" s="27">
        <f t="shared" si="301"/>
        <v>10.0550442328868</v>
      </c>
      <c r="Q122" s="27">
        <f t="shared" si="302"/>
        <v>15.092080160574088</v>
      </c>
      <c r="W122" t="str">
        <f t="shared" si="318"/>
        <v>22 Health professionals</v>
      </c>
      <c r="X122" s="27">
        <f t="shared" si="303"/>
        <v>5.0269811691694031</v>
      </c>
      <c r="Y122" s="27">
        <f t="shared" si="303"/>
        <v>1.7655371396380382</v>
      </c>
      <c r="Z122" s="27">
        <f t="shared" si="303"/>
        <v>3.1903710174325184</v>
      </c>
      <c r="AA122" s="27">
        <f t="shared" si="303"/>
        <v>2.0907405783798154</v>
      </c>
      <c r="AB122" s="27">
        <f t="shared" si="304"/>
        <v>5.2811115958123338</v>
      </c>
      <c r="AH122" t="str">
        <f t="shared" si="319"/>
        <v>22 Health professionals</v>
      </c>
      <c r="AI122" s="27">
        <f t="shared" si="305"/>
        <v>-2.0821457464700419</v>
      </c>
      <c r="AJ122" s="27">
        <f t="shared" si="305"/>
        <v>-0.25094991061186889</v>
      </c>
      <c r="AK122" s="27">
        <f t="shared" si="305"/>
        <v>-4.164630437728869</v>
      </c>
      <c r="AL122" s="27">
        <f t="shared" si="305"/>
        <v>-4.0310748045715252</v>
      </c>
      <c r="AM122" s="27">
        <f t="shared" si="306"/>
        <v>-8.1957052423003951</v>
      </c>
      <c r="AS122" t="str">
        <f t="shared" si="320"/>
        <v>22 Health professionals</v>
      </c>
      <c r="AT122" s="27">
        <f t="shared" si="307"/>
        <v>0.22971958844422069</v>
      </c>
      <c r="AU122" s="27">
        <f t="shared" si="307"/>
        <v>0.25268883755258376</v>
      </c>
      <c r="AV122" s="27">
        <f t="shared" si="307"/>
        <v>9.4671985554422022E-2</v>
      </c>
      <c r="AW122" s="27">
        <f t="shared" si="307"/>
        <v>0.15537130921582154</v>
      </c>
      <c r="AX122" s="27">
        <f t="shared" si="308"/>
        <v>0.25004329477024356</v>
      </c>
      <c r="BD122" t="str">
        <f t="shared" si="321"/>
        <v>22 Health professionals</v>
      </c>
      <c r="BE122" s="27">
        <f t="shared" si="309"/>
        <v>2.9508249714977284</v>
      </c>
      <c r="BF122" s="27">
        <f t="shared" si="309"/>
        <v>-0.89850863725831687</v>
      </c>
      <c r="BG122" s="27">
        <f t="shared" si="309"/>
        <v>1.0202429004055009</v>
      </c>
      <c r="BH122" s="27">
        <f t="shared" si="309"/>
        <v>-0.48221513139628591</v>
      </c>
      <c r="BI122" s="27">
        <f t="shared" si="310"/>
        <v>0.53802776900921501</v>
      </c>
      <c r="BO122" t="str">
        <f t="shared" si="322"/>
        <v>22 Health professionals</v>
      </c>
      <c r="BP122" s="27">
        <f t="shared" si="311"/>
        <v>1.79455522170226</v>
      </c>
      <c r="BQ122" s="27">
        <f t="shared" si="311"/>
        <v>-1.355740188180758</v>
      </c>
      <c r="BR122" s="27">
        <f t="shared" si="311"/>
        <v>0.61667659204962622</v>
      </c>
      <c r="BS122" s="27">
        <f t="shared" si="311"/>
        <v>-1.2997023673794148</v>
      </c>
      <c r="BT122" s="27">
        <f t="shared" si="312"/>
        <v>-0.68302577532978859</v>
      </c>
      <c r="BZ122" t="str">
        <f t="shared" si="323"/>
        <v>22 Health professionals</v>
      </c>
      <c r="CA122" s="68">
        <f t="shared" si="313"/>
        <v>0.84986009507934224</v>
      </c>
      <c r="CB122" s="68">
        <f t="shared" si="313"/>
        <v>-0.96482744355703742</v>
      </c>
      <c r="CC122" s="68">
        <f t="shared" si="313"/>
        <v>-0.35063328815637629</v>
      </c>
      <c r="CD122" s="68">
        <f t="shared" si="313"/>
        <v>-1.3964953343406081</v>
      </c>
      <c r="CE122" s="68">
        <f t="shared" si="314"/>
        <v>-1.7471286224969844</v>
      </c>
      <c r="CK122" t="str">
        <f t="shared" si="324"/>
        <v>22 Health professionals</v>
      </c>
      <c r="CL122" s="68">
        <f t="shared" si="315"/>
        <v>0.16575695758685227</v>
      </c>
      <c r="CM122" s="68">
        <f t="shared" si="315"/>
        <v>0.20403789863363286</v>
      </c>
      <c r="CN122" s="68">
        <f t="shared" si="315"/>
        <v>-7.6493108599077542E-2</v>
      </c>
      <c r="CO122" s="68">
        <f t="shared" si="315"/>
        <v>0.15553986811724585</v>
      </c>
      <c r="CP122" s="68">
        <f t="shared" si="316"/>
        <v>7.9046759518168308E-2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1.2848734791672154</v>
      </c>
      <c r="C123" s="27">
        <f t="shared" si="299"/>
        <v>0.22080686068173971</v>
      </c>
      <c r="D123" s="27">
        <f t="shared" si="299"/>
        <v>1.4306068728745185</v>
      </c>
      <c r="E123" s="27">
        <f t="shared" si="299"/>
        <v>2.3917855763491485</v>
      </c>
      <c r="F123" s="27">
        <f t="shared" si="300"/>
        <v>3.8223924492236669</v>
      </c>
      <c r="L123" t="str">
        <f t="shared" si="317"/>
        <v>23 Teaching and other educational professionals</v>
      </c>
      <c r="M123" s="27">
        <f t="shared" si="301"/>
        <v>8.7530208590699594</v>
      </c>
      <c r="N123" s="27">
        <f t="shared" si="301"/>
        <v>1.6767027533339487</v>
      </c>
      <c r="O123" s="27">
        <f t="shared" si="301"/>
        <v>7.8032788615150181</v>
      </c>
      <c r="P123" s="27">
        <f t="shared" si="301"/>
        <v>13.396821206755185</v>
      </c>
      <c r="Q123" s="27">
        <f t="shared" si="302"/>
        <v>21.200100068270203</v>
      </c>
      <c r="W123" t="str">
        <f t="shared" si="318"/>
        <v>23 Teaching and other educational professionals</v>
      </c>
      <c r="X123" s="27">
        <f t="shared" si="303"/>
        <v>-4.9295713858188321</v>
      </c>
      <c r="Y123" s="27">
        <f t="shared" si="303"/>
        <v>2.152117492617748</v>
      </c>
      <c r="Z123" s="27">
        <f t="shared" si="303"/>
        <v>-3.057428912126003</v>
      </c>
      <c r="AA123" s="27">
        <f t="shared" si="303"/>
        <v>-4.4210156393057041</v>
      </c>
      <c r="AB123" s="27">
        <f t="shared" si="304"/>
        <v>-7.4784445514317071</v>
      </c>
      <c r="AH123" t="str">
        <f t="shared" si="319"/>
        <v>23 Teaching and other educational professionals</v>
      </c>
      <c r="AI123" s="27">
        <f t="shared" si="305"/>
        <v>-1.6251562574566949</v>
      </c>
      <c r="AJ123" s="27">
        <f t="shared" si="305"/>
        <v>-2.2864539985701704E-2</v>
      </c>
      <c r="AK123" s="27">
        <f t="shared" si="305"/>
        <v>-0.5730325969609471</v>
      </c>
      <c r="AL123" s="27">
        <f t="shared" si="305"/>
        <v>-1.4445680033921326E-2</v>
      </c>
      <c r="AM123" s="27">
        <f t="shared" si="306"/>
        <v>-0.58747827699486843</v>
      </c>
      <c r="AS123" t="str">
        <f t="shared" si="320"/>
        <v>23 Teaching and other educational professionals</v>
      </c>
      <c r="AT123" s="27">
        <f t="shared" si="307"/>
        <v>-0.11762476136121014</v>
      </c>
      <c r="AU123" s="27">
        <f t="shared" si="307"/>
        <v>9.4055565977545275E-2</v>
      </c>
      <c r="AV123" s="27">
        <f t="shared" si="307"/>
        <v>-0.12633410684406299</v>
      </c>
      <c r="AW123" s="27">
        <f t="shared" si="307"/>
        <v>-9.1709365354704753E-2</v>
      </c>
      <c r="AX123" s="27">
        <f t="shared" si="308"/>
        <v>-0.21804347219876774</v>
      </c>
      <c r="BD123" t="str">
        <f t="shared" si="321"/>
        <v>23 Teaching and other educational professionals</v>
      </c>
      <c r="BE123" s="27">
        <f t="shared" si="309"/>
        <v>9.8342226118962373E-2</v>
      </c>
      <c r="BF123" s="27">
        <f t="shared" si="309"/>
        <v>0.25756296779856802</v>
      </c>
      <c r="BG123" s="27">
        <f t="shared" si="309"/>
        <v>3.1342476888619686E-2</v>
      </c>
      <c r="BH123" s="27">
        <f t="shared" si="309"/>
        <v>8.0603312365405522E-2</v>
      </c>
      <c r="BI123" s="27">
        <f t="shared" si="310"/>
        <v>0.11194578925402521</v>
      </c>
      <c r="BO123" t="str">
        <f t="shared" si="322"/>
        <v>23 Teaching and other educational professionals</v>
      </c>
      <c r="BP123" s="27">
        <f t="shared" si="311"/>
        <v>1.5281190807839629E-2</v>
      </c>
      <c r="BQ123" s="27">
        <f t="shared" si="311"/>
        <v>-0.25218530166132291</v>
      </c>
      <c r="BR123" s="27">
        <f t="shared" si="311"/>
        <v>1.1856358491937335E-3</v>
      </c>
      <c r="BS123" s="27">
        <f t="shared" si="311"/>
        <v>-0.49533767823074371</v>
      </c>
      <c r="BT123" s="27">
        <f t="shared" si="312"/>
        <v>-0.49415204238154997</v>
      </c>
      <c r="BZ123" t="str">
        <f t="shared" si="323"/>
        <v>23 Teaching and other educational professionals</v>
      </c>
      <c r="CA123" s="68">
        <f t="shared" si="313"/>
        <v>-6.1724357898939042E-2</v>
      </c>
      <c r="CB123" s="68">
        <f t="shared" si="313"/>
        <v>2.0966136387257084E-2</v>
      </c>
      <c r="CC123" s="68">
        <f t="shared" si="313"/>
        <v>-0.22691459847298168</v>
      </c>
      <c r="CD123" s="68">
        <f t="shared" si="313"/>
        <v>-0.59623679656050554</v>
      </c>
      <c r="CE123" s="68">
        <f t="shared" si="314"/>
        <v>-0.82315139503348722</v>
      </c>
      <c r="CK123" t="str">
        <f t="shared" si="324"/>
        <v>23 Teaching and other educational professionals</v>
      </c>
      <c r="CL123" s="68">
        <f t="shared" si="315"/>
        <v>2.147908494183759E-2</v>
      </c>
      <c r="CM123" s="68">
        <f t="shared" si="315"/>
        <v>0.19100304015567471</v>
      </c>
      <c r="CN123" s="68">
        <f t="shared" si="315"/>
        <v>-0.15298321026595607</v>
      </c>
      <c r="CO123" s="68">
        <f t="shared" si="315"/>
        <v>-0.14472825777779791</v>
      </c>
      <c r="CP123" s="68">
        <f t="shared" si="316"/>
        <v>-0.29771146804375398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0.60633771735313702</v>
      </c>
      <c r="C124" s="27">
        <f t="shared" si="299"/>
        <v>3.2438939417535728E-2</v>
      </c>
      <c r="D124" s="27">
        <f t="shared" si="299"/>
        <v>0.77309430200051921</v>
      </c>
      <c r="E124" s="27">
        <f t="shared" si="299"/>
        <v>1.4426097468798948</v>
      </c>
      <c r="F124" s="27">
        <f t="shared" si="300"/>
        <v>2.2157040488804141</v>
      </c>
      <c r="L124" t="str">
        <f t="shared" si="317"/>
        <v>24 Business, media and public service professionals</v>
      </c>
      <c r="M124" s="27">
        <f t="shared" si="301"/>
        <v>8.1849368320186731</v>
      </c>
      <c r="N124" s="27">
        <f t="shared" si="301"/>
        <v>3.0240104124665379E-2</v>
      </c>
      <c r="O124" s="27">
        <f t="shared" si="301"/>
        <v>7.0119979178674718</v>
      </c>
      <c r="P124" s="27">
        <f t="shared" si="301"/>
        <v>12.283118117665136</v>
      </c>
      <c r="Q124" s="27">
        <f t="shared" si="302"/>
        <v>19.295116035532608</v>
      </c>
      <c r="W124" t="str">
        <f t="shared" si="318"/>
        <v>24 Business, media and public service professionals</v>
      </c>
      <c r="X124" s="27">
        <f t="shared" si="303"/>
        <v>2.1416430248913798</v>
      </c>
      <c r="Y124" s="27">
        <f t="shared" si="303"/>
        <v>5.95803703671357</v>
      </c>
      <c r="Z124" s="27">
        <f t="shared" si="303"/>
        <v>3.4473960033833322</v>
      </c>
      <c r="AA124" s="27">
        <f t="shared" si="303"/>
        <v>3.5078429001325588</v>
      </c>
      <c r="AB124" s="27">
        <f t="shared" si="304"/>
        <v>6.955238903515891</v>
      </c>
      <c r="AH124" t="str">
        <f t="shared" si="319"/>
        <v>24 Business, media and public service professionals</v>
      </c>
      <c r="AI124" s="27">
        <f t="shared" si="305"/>
        <v>-0.17107245033324148</v>
      </c>
      <c r="AJ124" s="27">
        <f t="shared" si="305"/>
        <v>0.64426769056787414</v>
      </c>
      <c r="AK124" s="27">
        <f t="shared" si="305"/>
        <v>-9.7250271220825191E-2</v>
      </c>
      <c r="AL124" s="27">
        <f t="shared" si="305"/>
        <v>0.17997515553557619</v>
      </c>
      <c r="AM124" s="27">
        <f t="shared" si="306"/>
        <v>8.2724884314751002E-2</v>
      </c>
      <c r="AS124" t="str">
        <f t="shared" si="320"/>
        <v>24 Business, media and public service professionals</v>
      </c>
      <c r="AT124" s="27">
        <f t="shared" si="307"/>
        <v>7.5151607482148997E-2</v>
      </c>
      <c r="AU124" s="27">
        <f t="shared" si="307"/>
        <v>0.97824125499998882</v>
      </c>
      <c r="AV124" s="27">
        <f t="shared" si="307"/>
        <v>0.53913460558743687</v>
      </c>
      <c r="AW124" s="27">
        <f t="shared" si="307"/>
        <v>0.7188862155172453</v>
      </c>
      <c r="AX124" s="27">
        <f t="shared" si="308"/>
        <v>1.2580208211046822</v>
      </c>
      <c r="BD124" t="str">
        <f t="shared" si="321"/>
        <v>24 Business, media and public service professionals</v>
      </c>
      <c r="BE124" s="27">
        <f t="shared" si="309"/>
        <v>2.9918168868547674</v>
      </c>
      <c r="BF124" s="27">
        <f t="shared" si="309"/>
        <v>1.3877850393089606</v>
      </c>
      <c r="BG124" s="27">
        <f t="shared" si="309"/>
        <v>1.6858802200039005</v>
      </c>
      <c r="BH124" s="27">
        <f t="shared" si="309"/>
        <v>1.3062871863639707</v>
      </c>
      <c r="BI124" s="27">
        <f t="shared" si="310"/>
        <v>2.9921674063678712</v>
      </c>
      <c r="BO124" t="str">
        <f t="shared" si="322"/>
        <v>24 Business, media and public service professionals</v>
      </c>
      <c r="BP124" s="27">
        <f t="shared" si="311"/>
        <v>1.2660365305128991</v>
      </c>
      <c r="BQ124" s="27">
        <f t="shared" si="311"/>
        <v>-0.26674014928541823</v>
      </c>
      <c r="BR124" s="27">
        <f t="shared" si="311"/>
        <v>0.43384468737295201</v>
      </c>
      <c r="BS124" s="27">
        <f t="shared" si="311"/>
        <v>-1.326368231107784</v>
      </c>
      <c r="BT124" s="27">
        <f t="shared" si="312"/>
        <v>-0.892523543734832</v>
      </c>
      <c r="BZ124" t="str">
        <f t="shared" si="323"/>
        <v>24 Business, media and public service professionals</v>
      </c>
      <c r="CA124" s="68">
        <f t="shared" si="313"/>
        <v>0.53001785110855071</v>
      </c>
      <c r="CB124" s="68">
        <f t="shared" si="313"/>
        <v>0.23962190103853942</v>
      </c>
      <c r="CC124" s="68">
        <f t="shared" si="313"/>
        <v>-0.54801159863628346</v>
      </c>
      <c r="CD124" s="68">
        <f t="shared" si="313"/>
        <v>-1.9328016429786645</v>
      </c>
      <c r="CE124" s="68">
        <f t="shared" si="314"/>
        <v>-2.480813241614948</v>
      </c>
      <c r="CK124" t="str">
        <f t="shared" si="324"/>
        <v>24 Business, media and public service professionals</v>
      </c>
      <c r="CL124" s="68">
        <f t="shared" si="315"/>
        <v>0.21731998000893582</v>
      </c>
      <c r="CM124" s="68">
        <f t="shared" si="315"/>
        <v>0.41620882102179002</v>
      </c>
      <c r="CN124" s="68">
        <f t="shared" si="315"/>
        <v>-0.56935601247186884</v>
      </c>
      <c r="CO124" s="68">
        <f t="shared" si="315"/>
        <v>-0.44572964324410025</v>
      </c>
      <c r="CP124" s="68">
        <f t="shared" si="316"/>
        <v>-1.0150856557159691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0.19197665475669801</v>
      </c>
      <c r="C125" s="27">
        <f t="shared" si="299"/>
        <v>-2.3121607761192764E-2</v>
      </c>
      <c r="D125" s="27">
        <f t="shared" si="299"/>
        <v>0.11280833867312645</v>
      </c>
      <c r="E125" s="27">
        <f t="shared" si="299"/>
        <v>0.42797301512379826</v>
      </c>
      <c r="F125" s="27">
        <f t="shared" si="300"/>
        <v>0.54078135379692471</v>
      </c>
      <c r="L125" t="str">
        <f t="shared" si="317"/>
        <v>31 Science, engineering and technology associate professionals</v>
      </c>
      <c r="M125" s="27">
        <f t="shared" si="301"/>
        <v>1.2221325854133092</v>
      </c>
      <c r="N125" s="27">
        <f t="shared" si="301"/>
        <v>-0.14679506684056509</v>
      </c>
      <c r="O125" s="27">
        <f t="shared" si="301"/>
        <v>0.25245375633995337</v>
      </c>
      <c r="P125" s="27">
        <f t="shared" si="301"/>
        <v>1.5419860675600061</v>
      </c>
      <c r="Q125" s="27">
        <f t="shared" si="302"/>
        <v>1.7944398238999595</v>
      </c>
      <c r="W125" t="str">
        <f t="shared" si="318"/>
        <v>31 Science, engineering and technology associate professionals</v>
      </c>
      <c r="X125" s="27">
        <f t="shared" si="303"/>
        <v>0.54135431032216896</v>
      </c>
      <c r="Y125" s="27">
        <f t="shared" si="303"/>
        <v>0.87126601822404126</v>
      </c>
      <c r="Z125" s="27">
        <f t="shared" si="303"/>
        <v>-0.76270795092463928</v>
      </c>
      <c r="AA125" s="27">
        <f t="shared" si="303"/>
        <v>0.75543705835098685</v>
      </c>
      <c r="AB125" s="27">
        <f t="shared" si="304"/>
        <v>-7.2708925736524321E-3</v>
      </c>
      <c r="AH125" t="str">
        <f t="shared" si="319"/>
        <v>31 Science, engineering and technology associate professionals</v>
      </c>
      <c r="AI125" s="27">
        <f t="shared" si="305"/>
        <v>0.16529223340584509</v>
      </c>
      <c r="AJ125" s="27">
        <f t="shared" si="305"/>
        <v>0.25561623265713962</v>
      </c>
      <c r="AK125" s="27">
        <f t="shared" si="305"/>
        <v>-9.6318641415935602E-3</v>
      </c>
      <c r="AL125" s="27">
        <f t="shared" si="305"/>
        <v>0.48694766512697329</v>
      </c>
      <c r="AM125" s="27">
        <f t="shared" si="306"/>
        <v>0.47731580098537973</v>
      </c>
      <c r="AS125" t="str">
        <f t="shared" si="320"/>
        <v>31 Science, engineering and technology associate professionals</v>
      </c>
      <c r="AT125" s="27">
        <f t="shared" si="307"/>
        <v>-6.2109815549500791E-2</v>
      </c>
      <c r="AU125" s="27">
        <f t="shared" si="307"/>
        <v>0.28460722371705849</v>
      </c>
      <c r="AV125" s="27">
        <f t="shared" si="307"/>
        <v>-0.61576517019260546</v>
      </c>
      <c r="AW125" s="27">
        <f t="shared" si="307"/>
        <v>-5.356095574391162E-2</v>
      </c>
      <c r="AX125" s="27">
        <f t="shared" si="308"/>
        <v>-0.66932612593651708</v>
      </c>
      <c r="BD125" t="str">
        <f t="shared" si="321"/>
        <v>31 Science, engineering and technology associate professionals</v>
      </c>
      <c r="BE125" s="27">
        <f t="shared" si="309"/>
        <v>0.49304130022210391</v>
      </c>
      <c r="BF125" s="27">
        <f t="shared" si="309"/>
        <v>0.47569972497174273</v>
      </c>
      <c r="BG125" s="27">
        <f t="shared" si="309"/>
        <v>-1.2676195904429584</v>
      </c>
      <c r="BH125" s="27">
        <f t="shared" si="309"/>
        <v>-0.70668033410967057</v>
      </c>
      <c r="BI125" s="27">
        <f t="shared" si="310"/>
        <v>-1.9742999245526289</v>
      </c>
      <c r="BO125" t="str">
        <f t="shared" si="322"/>
        <v>31 Science, engineering and technology associate professionals</v>
      </c>
      <c r="BP125" s="27">
        <f t="shared" si="311"/>
        <v>0.7636554069743493</v>
      </c>
      <c r="BQ125" s="27">
        <f t="shared" si="311"/>
        <v>0.11520283597353043</v>
      </c>
      <c r="BR125" s="27">
        <f t="shared" si="311"/>
        <v>-0.64813598244366855</v>
      </c>
      <c r="BS125" s="27">
        <f t="shared" si="311"/>
        <v>-0.27631716536581541</v>
      </c>
      <c r="BT125" s="27">
        <f t="shared" si="312"/>
        <v>-0.92445314780948395</v>
      </c>
      <c r="BZ125" t="str">
        <f t="shared" si="323"/>
        <v>31 Science, engineering and technology associate professionals</v>
      </c>
      <c r="CA125" s="68">
        <f t="shared" si="313"/>
        <v>0.38102103448447711</v>
      </c>
      <c r="CB125" s="68">
        <f t="shared" si="313"/>
        <v>0.49597209948713239</v>
      </c>
      <c r="CC125" s="68">
        <f t="shared" si="313"/>
        <v>-1.0254111040356868</v>
      </c>
      <c r="CD125" s="68">
        <f t="shared" si="313"/>
        <v>-0.70828688470965284</v>
      </c>
      <c r="CE125" s="68">
        <f t="shared" si="314"/>
        <v>-1.7336979887453396</v>
      </c>
      <c r="CK125" t="str">
        <f t="shared" si="324"/>
        <v>31 Science, engineering and technology associate professionals</v>
      </c>
      <c r="CL125" s="68">
        <f t="shared" si="315"/>
        <v>0.16672582782181133</v>
      </c>
      <c r="CM125" s="68">
        <f t="shared" si="315"/>
        <v>0.31600417982075879</v>
      </c>
      <c r="CN125" s="68">
        <f t="shared" si="315"/>
        <v>-0.27372920935323575</v>
      </c>
      <c r="CO125" s="68">
        <f t="shared" si="315"/>
        <v>0.16135642380908366</v>
      </c>
      <c r="CP125" s="68">
        <f t="shared" si="316"/>
        <v>-0.11237278554415209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5.2162312047085449E-2</v>
      </c>
      <c r="C126" s="27">
        <f t="shared" si="299"/>
        <v>-1.4734685709359013E-2</v>
      </c>
      <c r="D126" s="27">
        <f t="shared" si="299"/>
        <v>5.5841163719073078E-2</v>
      </c>
      <c r="E126" s="27">
        <f t="shared" si="299"/>
        <v>0.17606048456598783</v>
      </c>
      <c r="F126" s="27">
        <f t="shared" si="300"/>
        <v>0.23190164828506091</v>
      </c>
      <c r="L126" t="str">
        <f t="shared" si="317"/>
        <v>32 Health and social care associate professionals</v>
      </c>
      <c r="M126" s="27">
        <f t="shared" si="301"/>
        <v>1.6678102815306466</v>
      </c>
      <c r="N126" s="27">
        <f t="shared" si="301"/>
        <v>9.2734519009085581E-2</v>
      </c>
      <c r="O126" s="27">
        <f t="shared" si="301"/>
        <v>1.2764537796845747</v>
      </c>
      <c r="P126" s="27">
        <f t="shared" si="301"/>
        <v>4.0807262883038762</v>
      </c>
      <c r="Q126" s="27">
        <f t="shared" si="302"/>
        <v>5.3571800679884509</v>
      </c>
      <c r="W126" t="str">
        <f t="shared" si="318"/>
        <v>32 Health and social care associate professionals</v>
      </c>
      <c r="X126" s="27">
        <f t="shared" si="303"/>
        <v>1.808950193298891</v>
      </c>
      <c r="Y126" s="27">
        <f t="shared" si="303"/>
        <v>1.1453142163025518</v>
      </c>
      <c r="Z126" s="27">
        <f t="shared" si="303"/>
        <v>1.15976566837654</v>
      </c>
      <c r="AA126" s="27">
        <f t="shared" si="303"/>
        <v>2.422405470448469</v>
      </c>
      <c r="AB126" s="27">
        <f t="shared" si="304"/>
        <v>3.582171138825009</v>
      </c>
      <c r="AH126" t="str">
        <f t="shared" si="319"/>
        <v>32 Health and social care associate professionals</v>
      </c>
      <c r="AI126" s="27">
        <f t="shared" si="305"/>
        <v>-0.4390597140276471</v>
      </c>
      <c r="AJ126" s="27">
        <f t="shared" si="305"/>
        <v>0.32308458222531122</v>
      </c>
      <c r="AK126" s="27">
        <f t="shared" si="305"/>
        <v>-1.4177890058996914</v>
      </c>
      <c r="AL126" s="27">
        <f t="shared" si="305"/>
        <v>-1.6673880731804505</v>
      </c>
      <c r="AM126" s="27">
        <f t="shared" si="306"/>
        <v>-3.0851770790801418</v>
      </c>
      <c r="AS126" t="str">
        <f t="shared" si="320"/>
        <v>32 Health and social care associate professionals</v>
      </c>
      <c r="AT126" s="27">
        <f t="shared" si="307"/>
        <v>0.13149307668571764</v>
      </c>
      <c r="AU126" s="27">
        <f t="shared" si="307"/>
        <v>0.23849678978826816</v>
      </c>
      <c r="AV126" s="27">
        <f t="shared" si="307"/>
        <v>-8.1575628011195223E-2</v>
      </c>
      <c r="AW126" s="27">
        <f t="shared" si="307"/>
        <v>0.15531317048979676</v>
      </c>
      <c r="AX126" s="27">
        <f t="shared" si="308"/>
        <v>7.3737542478601537E-2</v>
      </c>
      <c r="BD126" t="str">
        <f t="shared" si="321"/>
        <v>32 Health and social care associate professionals</v>
      </c>
      <c r="BE126" s="27">
        <f t="shared" si="309"/>
        <v>1.9227384896216275</v>
      </c>
      <c r="BF126" s="27">
        <f t="shared" si="309"/>
        <v>-0.35462771153983752</v>
      </c>
      <c r="BG126" s="27">
        <f t="shared" si="309"/>
        <v>0.28470108527921667</v>
      </c>
      <c r="BH126" s="27">
        <f t="shared" si="309"/>
        <v>0.22963188797315048</v>
      </c>
      <c r="BI126" s="27">
        <f t="shared" si="310"/>
        <v>0.51433297325236715</v>
      </c>
      <c r="BO126" t="str">
        <f t="shared" si="322"/>
        <v>32 Health and social care associate professionals</v>
      </c>
      <c r="BP126" s="27">
        <f t="shared" si="311"/>
        <v>1.0898167599406925</v>
      </c>
      <c r="BQ126" s="27">
        <f t="shared" si="311"/>
        <v>-0.9558385301789194</v>
      </c>
      <c r="BR126" s="27">
        <f t="shared" si="311"/>
        <v>1.5306807981435355E-2</v>
      </c>
      <c r="BS126" s="27">
        <f t="shared" si="311"/>
        <v>-0.94117793943932959</v>
      </c>
      <c r="BT126" s="27">
        <f t="shared" si="312"/>
        <v>-0.92587113145789424</v>
      </c>
      <c r="BZ126" t="str">
        <f t="shared" si="323"/>
        <v>32 Health and social care associate professionals</v>
      </c>
      <c r="CA126" s="68">
        <f t="shared" si="313"/>
        <v>6.0256603579342372E-2</v>
      </c>
      <c r="CB126" s="68">
        <f t="shared" si="313"/>
        <v>-0.31576579027627094</v>
      </c>
      <c r="CC126" s="68">
        <f t="shared" si="313"/>
        <v>-0.32193934934655721</v>
      </c>
      <c r="CD126" s="68">
        <f t="shared" si="313"/>
        <v>-0.52569175948285751</v>
      </c>
      <c r="CE126" s="68">
        <f t="shared" si="314"/>
        <v>-0.84763110882941473</v>
      </c>
      <c r="CK126" t="str">
        <f t="shared" si="324"/>
        <v>32 Health and social care associate professionals</v>
      </c>
      <c r="CL126" s="68">
        <f t="shared" si="315"/>
        <v>3.9778693663309328E-2</v>
      </c>
      <c r="CM126" s="68">
        <f t="shared" si="315"/>
        <v>6.2996109274188583E-2</v>
      </c>
      <c r="CN126" s="68">
        <f t="shared" si="315"/>
        <v>-0.10314503019848947</v>
      </c>
      <c r="CO126" s="68">
        <f t="shared" si="315"/>
        <v>-1.5237633651885185E-2</v>
      </c>
      <c r="CP126" s="68">
        <f t="shared" si="316"/>
        <v>-0.11838266385037466</v>
      </c>
    </row>
    <row r="127" spans="1:94" x14ac:dyDescent="0.2">
      <c r="A127" t="str">
        <f t="shared" si="298"/>
        <v>33 Protective service occupations</v>
      </c>
      <c r="B127" s="27">
        <f t="shared" si="299"/>
        <v>2.7469321968745686E-2</v>
      </c>
      <c r="C127" s="27">
        <f t="shared" si="299"/>
        <v>-8.114209688957888E-3</v>
      </c>
      <c r="D127" s="27">
        <f t="shared" si="299"/>
        <v>4.6687652547042893E-2</v>
      </c>
      <c r="E127" s="27">
        <f t="shared" si="299"/>
        <v>9.7914715252111331E-2</v>
      </c>
      <c r="F127" s="27">
        <f t="shared" si="300"/>
        <v>0.14460236779915422</v>
      </c>
      <c r="L127" t="str">
        <f t="shared" si="317"/>
        <v>33 Protective service occupations</v>
      </c>
      <c r="M127" s="27">
        <f t="shared" si="301"/>
        <v>0.29919101590380281</v>
      </c>
      <c r="N127" s="27">
        <f t="shared" si="301"/>
        <v>-8.0706673701736786E-2</v>
      </c>
      <c r="O127" s="27">
        <f t="shared" si="301"/>
        <v>0.53466341889513913</v>
      </c>
      <c r="P127" s="27">
        <f t="shared" si="301"/>
        <v>1.126838165094916</v>
      </c>
      <c r="Q127" s="27">
        <f t="shared" si="302"/>
        <v>1.6615015839900551</v>
      </c>
      <c r="W127" t="str">
        <f t="shared" si="318"/>
        <v>33 Protective service occupations</v>
      </c>
      <c r="X127" s="27">
        <f t="shared" si="303"/>
        <v>0.13624694651555069</v>
      </c>
      <c r="Y127" s="27">
        <f t="shared" si="303"/>
        <v>0.70459296720314812</v>
      </c>
      <c r="Z127" s="27">
        <f t="shared" si="303"/>
        <v>1.3466381421215763</v>
      </c>
      <c r="AA127" s="27">
        <f t="shared" si="303"/>
        <v>2.7468296001163317</v>
      </c>
      <c r="AB127" s="27">
        <f t="shared" si="304"/>
        <v>4.093467742237908</v>
      </c>
      <c r="AH127" t="str">
        <f t="shared" si="319"/>
        <v>33 Protective service occupations</v>
      </c>
      <c r="AI127" s="27">
        <f t="shared" si="305"/>
        <v>3.6714791335055619E-2</v>
      </c>
      <c r="AJ127" s="27">
        <f t="shared" si="305"/>
        <v>0.17997304269153536</v>
      </c>
      <c r="AK127" s="27">
        <f t="shared" si="305"/>
        <v>0.36827968008746947</v>
      </c>
      <c r="AL127" s="27">
        <f t="shared" si="305"/>
        <v>0.69807669146246787</v>
      </c>
      <c r="AM127" s="27">
        <f t="shared" si="306"/>
        <v>1.0663563715499373</v>
      </c>
      <c r="AS127" t="str">
        <f t="shared" si="320"/>
        <v>33 Protective service occupations</v>
      </c>
      <c r="AT127" s="27">
        <f t="shared" si="307"/>
        <v>-9.1691760662562793E-2</v>
      </c>
      <c r="AU127" s="27">
        <f t="shared" si="307"/>
        <v>0.1241266487685152</v>
      </c>
      <c r="AV127" s="27">
        <f t="shared" si="307"/>
        <v>0.11755392554093813</v>
      </c>
      <c r="AW127" s="27">
        <f t="shared" si="307"/>
        <v>0.23337386214586231</v>
      </c>
      <c r="AX127" s="27">
        <f t="shared" si="308"/>
        <v>0.35092778768680044</v>
      </c>
      <c r="BD127" t="str">
        <f t="shared" si="321"/>
        <v>33 Protective service occupations</v>
      </c>
      <c r="BE127" s="27">
        <f t="shared" si="309"/>
        <v>0.20584162311825382</v>
      </c>
      <c r="BF127" s="27">
        <f t="shared" si="309"/>
        <v>0.1725481565332867</v>
      </c>
      <c r="BG127" s="27">
        <f t="shared" si="309"/>
        <v>0.58539981627055937</v>
      </c>
      <c r="BH127" s="27">
        <f t="shared" si="309"/>
        <v>0.27341349443811147</v>
      </c>
      <c r="BI127" s="27">
        <f t="shared" si="310"/>
        <v>0.85881331070867084</v>
      </c>
      <c r="BO127" t="str">
        <f t="shared" si="322"/>
        <v>33 Protective service occupations</v>
      </c>
      <c r="BP127" s="27">
        <f t="shared" si="311"/>
        <v>0.3692442248901795</v>
      </c>
      <c r="BQ127" s="27">
        <f t="shared" si="311"/>
        <v>-0.12624473750627629</v>
      </c>
      <c r="BR127" s="27">
        <f t="shared" si="311"/>
        <v>0.77119107572917134</v>
      </c>
      <c r="BS127" s="27">
        <f t="shared" si="311"/>
        <v>-0.43851320156031015</v>
      </c>
      <c r="BT127" s="27">
        <f t="shared" si="312"/>
        <v>0.33267787416886119</v>
      </c>
      <c r="BZ127" t="str">
        <f t="shared" si="323"/>
        <v>33 Protective service occupations</v>
      </c>
      <c r="CA127" s="68">
        <f t="shared" si="313"/>
        <v>-1.9924630351620287E-2</v>
      </c>
      <c r="CB127" s="68">
        <f t="shared" si="313"/>
        <v>5.9429475235376561E-2</v>
      </c>
      <c r="CC127" s="68">
        <f t="shared" si="313"/>
        <v>3.0381290586459997E-2</v>
      </c>
      <c r="CD127" s="68">
        <f t="shared" si="313"/>
        <v>-0.87749268957863369</v>
      </c>
      <c r="CE127" s="68">
        <f t="shared" si="314"/>
        <v>-0.84711139899217369</v>
      </c>
      <c r="CK127" t="str">
        <f t="shared" si="324"/>
        <v>33 Protective service occupations</v>
      </c>
      <c r="CL127" s="68">
        <f t="shared" si="315"/>
        <v>-0.10827097241902328</v>
      </c>
      <c r="CM127" s="68">
        <f t="shared" si="315"/>
        <v>5.5039354879041325E-2</v>
      </c>
      <c r="CN127" s="68">
        <f t="shared" si="315"/>
        <v>-0.12121237129126594</v>
      </c>
      <c r="CO127" s="68">
        <f t="shared" si="315"/>
        <v>-6.920974450562245E-2</v>
      </c>
      <c r="CP127" s="68">
        <f t="shared" si="316"/>
        <v>-0.19042211579688839</v>
      </c>
    </row>
    <row r="128" spans="1:94" x14ac:dyDescent="0.2">
      <c r="A128" t="str">
        <f t="shared" si="298"/>
        <v>34 Culture, media and sports occupations</v>
      </c>
      <c r="B128" s="27">
        <f t="shared" si="299"/>
        <v>9.7385996923138402E-2</v>
      </c>
      <c r="C128" s="27">
        <f t="shared" si="299"/>
        <v>3.6035318480618361E-3</v>
      </c>
      <c r="D128" s="27">
        <f t="shared" si="299"/>
        <v>5.6701509869315714E-2</v>
      </c>
      <c r="E128" s="27">
        <f t="shared" si="299"/>
        <v>0.14695862543200483</v>
      </c>
      <c r="F128" s="27">
        <f t="shared" si="300"/>
        <v>0.20366013530132054</v>
      </c>
      <c r="L128" t="str">
        <f t="shared" si="317"/>
        <v>34 Culture, media and sports occupations</v>
      </c>
      <c r="M128" s="27">
        <f t="shared" si="301"/>
        <v>1.595923696806913</v>
      </c>
      <c r="N128" s="27">
        <f t="shared" si="301"/>
        <v>1.3552362918680672E-3</v>
      </c>
      <c r="O128" s="27">
        <f t="shared" si="301"/>
        <v>0.59459053887429558</v>
      </c>
      <c r="P128" s="27">
        <f t="shared" si="301"/>
        <v>2.1693594890183654</v>
      </c>
      <c r="Q128" s="27">
        <f t="shared" si="302"/>
        <v>2.763950027892661</v>
      </c>
      <c r="W128" t="str">
        <f t="shared" si="318"/>
        <v>34 Culture, media and sports occupations</v>
      </c>
      <c r="X128" s="27">
        <f t="shared" si="303"/>
        <v>5.1042589643939706E-2</v>
      </c>
      <c r="Y128" s="27">
        <f t="shared" si="303"/>
        <v>0.59114307777049291</v>
      </c>
      <c r="Z128" s="27">
        <f t="shared" si="303"/>
        <v>-0.47927881086676649</v>
      </c>
      <c r="AA128" s="27">
        <f t="shared" si="303"/>
        <v>1.0499235624586287</v>
      </c>
      <c r="AB128" s="27">
        <f t="shared" si="304"/>
        <v>0.57064475159186223</v>
      </c>
      <c r="AH128" t="str">
        <f t="shared" si="319"/>
        <v>34 Culture, media and sports occupations</v>
      </c>
      <c r="AI128" s="27">
        <f t="shared" si="305"/>
        <v>-9.4944220980107685E-2</v>
      </c>
      <c r="AJ128" s="27">
        <f t="shared" si="305"/>
        <v>0.24888432402139626</v>
      </c>
      <c r="AK128" s="27">
        <f t="shared" si="305"/>
        <v>-1.5984880417347247E-2</v>
      </c>
      <c r="AL128" s="27">
        <f t="shared" si="305"/>
        <v>0.47661245986744372</v>
      </c>
      <c r="AM128" s="27">
        <f t="shared" si="306"/>
        <v>0.46062757945009647</v>
      </c>
      <c r="AS128" t="str">
        <f t="shared" si="320"/>
        <v>34 Culture, media and sports occupations</v>
      </c>
      <c r="AT128" s="27">
        <f t="shared" si="307"/>
        <v>-0.11155249992308724</v>
      </c>
      <c r="AU128" s="27">
        <f t="shared" si="307"/>
        <v>8.1391942744812207E-2</v>
      </c>
      <c r="AV128" s="27">
        <f t="shared" si="307"/>
        <v>-0.22673408827798869</v>
      </c>
      <c r="AW128" s="27">
        <f t="shared" si="307"/>
        <v>2.2718443529055277E-2</v>
      </c>
      <c r="AX128" s="27">
        <f t="shared" si="308"/>
        <v>-0.20401564474893341</v>
      </c>
      <c r="BD128" t="str">
        <f t="shared" si="321"/>
        <v>34 Culture, media and sports occupations</v>
      </c>
      <c r="BE128" s="27">
        <f t="shared" si="309"/>
        <v>0.3364975102547012</v>
      </c>
      <c r="BF128" s="27">
        <f t="shared" si="309"/>
        <v>0.14735076447233553</v>
      </c>
      <c r="BG128" s="27">
        <f t="shared" si="309"/>
        <v>-0.33146916256033698</v>
      </c>
      <c r="BH128" s="27">
        <f t="shared" si="309"/>
        <v>0.43580478878639095</v>
      </c>
      <c r="BI128" s="27">
        <f t="shared" si="310"/>
        <v>0.10433562622605397</v>
      </c>
      <c r="BO128" t="str">
        <f t="shared" si="322"/>
        <v>34 Culture, media and sports occupations</v>
      </c>
      <c r="BP128" s="27">
        <f t="shared" si="311"/>
        <v>-5.4858657068793004E-2</v>
      </c>
      <c r="BQ128" s="27">
        <f t="shared" si="311"/>
        <v>-0.22901078307553036</v>
      </c>
      <c r="BR128" s="27">
        <f t="shared" si="311"/>
        <v>-0.29268146384951432</v>
      </c>
      <c r="BS128" s="27">
        <f t="shared" si="311"/>
        <v>-0.4296841316092963</v>
      </c>
      <c r="BT128" s="27">
        <f t="shared" si="312"/>
        <v>-0.72236559545881063</v>
      </c>
      <c r="BZ128" t="str">
        <f t="shared" si="323"/>
        <v>34 Culture, media and sports occupations</v>
      </c>
      <c r="CA128" s="68">
        <f t="shared" si="313"/>
        <v>-0.16963533982360834</v>
      </c>
      <c r="CB128" s="68">
        <f t="shared" si="313"/>
        <v>-1.8450663667909817E-2</v>
      </c>
      <c r="CC128" s="68">
        <f t="shared" si="313"/>
        <v>-0.4836745834345455</v>
      </c>
      <c r="CD128" s="68">
        <f t="shared" si="313"/>
        <v>-0.53254275958264763</v>
      </c>
      <c r="CE128" s="68">
        <f t="shared" si="314"/>
        <v>-1.016217343017193</v>
      </c>
      <c r="CK128" t="str">
        <f t="shared" si="324"/>
        <v>34 Culture, media and sports occupations</v>
      </c>
      <c r="CL128" s="68">
        <f t="shared" si="315"/>
        <v>4.4828677986198162E-2</v>
      </c>
      <c r="CM128" s="68">
        <f t="shared" si="315"/>
        <v>8.1576505697313006E-2</v>
      </c>
      <c r="CN128" s="68">
        <f t="shared" si="315"/>
        <v>-0.40473345428051599</v>
      </c>
      <c r="CO128" s="68">
        <f t="shared" si="315"/>
        <v>-0.16798836276585449</v>
      </c>
      <c r="CP128" s="68">
        <f t="shared" si="316"/>
        <v>-0.57272181704637048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0.42010658761826991</v>
      </c>
      <c r="C129" s="27">
        <f t="shared" si="299"/>
        <v>-7.4888791189209103E-2</v>
      </c>
      <c r="D129" s="27">
        <f t="shared" si="299"/>
        <v>0.36056985147840237</v>
      </c>
      <c r="E129" s="27">
        <f t="shared" si="299"/>
        <v>1.0080428073427026</v>
      </c>
      <c r="F129" s="27">
        <f t="shared" si="300"/>
        <v>1.3686126588211049</v>
      </c>
      <c r="L129" t="str">
        <f t="shared" si="317"/>
        <v>35 Business and public service associate professionals</v>
      </c>
      <c r="M129" s="27">
        <f t="shared" si="301"/>
        <v>4.228187892725968</v>
      </c>
      <c r="N129" s="27">
        <f t="shared" si="301"/>
        <v>-0.42232565530331634</v>
      </c>
      <c r="O129" s="27">
        <f t="shared" si="301"/>
        <v>2.9372469910184638</v>
      </c>
      <c r="P129" s="27">
        <f t="shared" si="301"/>
        <v>7.8960763047430156</v>
      </c>
      <c r="Q129" s="27">
        <f t="shared" si="302"/>
        <v>10.833323295761479</v>
      </c>
      <c r="W129" t="str">
        <f t="shared" si="318"/>
        <v>35 Business and public service associate professionals</v>
      </c>
      <c r="X129" s="27">
        <f t="shared" si="303"/>
        <v>-0.23716218241563425</v>
      </c>
      <c r="Y129" s="27">
        <f t="shared" si="303"/>
        <v>2.6018555364066351</v>
      </c>
      <c r="Z129" s="27">
        <f t="shared" si="303"/>
        <v>-1.0016985386028949</v>
      </c>
      <c r="AA129" s="27">
        <f t="shared" si="303"/>
        <v>1.2061847832787826</v>
      </c>
      <c r="AB129" s="27">
        <f t="shared" si="304"/>
        <v>0.20448624467588772</v>
      </c>
      <c r="AH129" t="str">
        <f t="shared" si="319"/>
        <v>35 Business and public service associate professionals</v>
      </c>
      <c r="AI129" s="27">
        <f t="shared" si="305"/>
        <v>0.16255347568750533</v>
      </c>
      <c r="AJ129" s="27">
        <f t="shared" si="305"/>
        <v>1.0458939312700855</v>
      </c>
      <c r="AK129" s="27">
        <f t="shared" si="305"/>
        <v>-0.2011635776869829</v>
      </c>
      <c r="AL129" s="27">
        <f t="shared" si="305"/>
        <v>0.72698820578341117</v>
      </c>
      <c r="AM129" s="27">
        <f t="shared" si="306"/>
        <v>0.52582462809642827</v>
      </c>
      <c r="AS129" t="str">
        <f t="shared" si="320"/>
        <v>35 Business and public service associate professionals</v>
      </c>
      <c r="AT129" s="27">
        <f t="shared" si="307"/>
        <v>-0.10621507464853064</v>
      </c>
      <c r="AU129" s="27">
        <f t="shared" si="307"/>
        <v>0.71192977639489108</v>
      </c>
      <c r="AV129" s="27">
        <f t="shared" si="307"/>
        <v>-0.30042389001272785</v>
      </c>
      <c r="AW129" s="27">
        <f t="shared" si="307"/>
        <v>0.55946335031609085</v>
      </c>
      <c r="AX129" s="27">
        <f t="shared" si="308"/>
        <v>0.259039460303363</v>
      </c>
      <c r="BD129" t="str">
        <f t="shared" si="321"/>
        <v>35 Business and public service associate professionals</v>
      </c>
      <c r="BE129" s="27">
        <f t="shared" si="309"/>
        <v>2.2749235531923908</v>
      </c>
      <c r="BF129" s="27">
        <f t="shared" si="309"/>
        <v>0.1154300759091349</v>
      </c>
      <c r="BG129" s="27">
        <f t="shared" si="309"/>
        <v>-1.4942362161391358</v>
      </c>
      <c r="BH129" s="27">
        <f t="shared" si="309"/>
        <v>-0.92144858393490026</v>
      </c>
      <c r="BI129" s="27">
        <f t="shared" si="310"/>
        <v>-2.4156848000740361</v>
      </c>
      <c r="BO129" t="str">
        <f t="shared" si="322"/>
        <v>35 Business and public service associate professionals</v>
      </c>
      <c r="BP129" s="27">
        <f t="shared" si="311"/>
        <v>1.0756953650732726</v>
      </c>
      <c r="BQ129" s="27">
        <f t="shared" si="311"/>
        <v>-1.505443987774072</v>
      </c>
      <c r="BR129" s="27">
        <f t="shared" si="311"/>
        <v>-1.2641535062053819</v>
      </c>
      <c r="BS129" s="27">
        <f t="shared" si="311"/>
        <v>-2.6409706501540189</v>
      </c>
      <c r="BT129" s="27">
        <f t="shared" si="312"/>
        <v>-3.9051241563594008</v>
      </c>
      <c r="BZ129" t="str">
        <f t="shared" si="323"/>
        <v>35 Business and public service associate professionals</v>
      </c>
      <c r="CA129" s="68">
        <f t="shared" si="313"/>
        <v>0.13389985684404238</v>
      </c>
      <c r="CB129" s="68">
        <f t="shared" si="313"/>
        <v>-0.1673698180272627</v>
      </c>
      <c r="CC129" s="68">
        <f t="shared" si="313"/>
        <v>-2.1359344460334926</v>
      </c>
      <c r="CD129" s="68">
        <f t="shared" si="313"/>
        <v>-2.7902237312127118</v>
      </c>
      <c r="CE129" s="68">
        <f t="shared" si="314"/>
        <v>-4.9261581772462044</v>
      </c>
      <c r="CK129" t="str">
        <f t="shared" si="324"/>
        <v>35 Business and public service associate professionals</v>
      </c>
      <c r="CL129" s="68">
        <f t="shared" si="315"/>
        <v>2.7646408535479505E-2</v>
      </c>
      <c r="CM129" s="68">
        <f t="shared" si="315"/>
        <v>0.4466218862142628</v>
      </c>
      <c r="CN129" s="68">
        <f t="shared" si="315"/>
        <v>-1.1900968746722356</v>
      </c>
      <c r="CO129" s="68">
        <f t="shared" si="315"/>
        <v>-0.18575754533046229</v>
      </c>
      <c r="CP129" s="68">
        <f t="shared" si="316"/>
        <v>-1.3758544200026979</v>
      </c>
    </row>
    <row r="130" spans="1:94" x14ac:dyDescent="0.2">
      <c r="A130" t="str">
        <f t="shared" si="298"/>
        <v>41 Administrative occupations</v>
      </c>
      <c r="B130" s="27">
        <f t="shared" si="299"/>
        <v>0.26637364091072668</v>
      </c>
      <c r="C130" s="27">
        <f t="shared" si="299"/>
        <v>5.5043096625825516E-2</v>
      </c>
      <c r="D130" s="27">
        <f t="shared" si="299"/>
        <v>0.30805292423737884</v>
      </c>
      <c r="E130" s="27">
        <f t="shared" si="299"/>
        <v>0.91942109149723894</v>
      </c>
      <c r="F130" s="27">
        <f t="shared" si="300"/>
        <v>1.2274740157346178</v>
      </c>
      <c r="L130" t="str">
        <f t="shared" si="317"/>
        <v>41 Administrative occupations</v>
      </c>
      <c r="M130" s="27">
        <f t="shared" si="301"/>
        <v>2.939103598690842</v>
      </c>
      <c r="N130" s="27">
        <f t="shared" si="301"/>
        <v>0.90387930686559592</v>
      </c>
      <c r="O130" s="27">
        <f t="shared" si="301"/>
        <v>2.5624837312630522</v>
      </c>
      <c r="P130" s="27">
        <f t="shared" si="301"/>
        <v>6.5855997584794501</v>
      </c>
      <c r="Q130" s="27">
        <f t="shared" si="302"/>
        <v>9.1480834897425023</v>
      </c>
      <c r="W130" t="str">
        <f t="shared" si="318"/>
        <v>41 Administrative occupations</v>
      </c>
      <c r="X130" s="27">
        <f t="shared" si="303"/>
        <v>-1.400986703429357</v>
      </c>
      <c r="Y130" s="27">
        <f t="shared" si="303"/>
        <v>5.9091563553509516</v>
      </c>
      <c r="Z130" s="27">
        <f t="shared" si="303"/>
        <v>0.56751599310757683</v>
      </c>
      <c r="AA130" s="27">
        <f t="shared" si="303"/>
        <v>5.2653444969227081</v>
      </c>
      <c r="AB130" s="27">
        <f t="shared" si="304"/>
        <v>5.832860490030285</v>
      </c>
      <c r="AH130" t="str">
        <f t="shared" si="319"/>
        <v>41 Administrative occupations</v>
      </c>
      <c r="AI130" s="27">
        <f t="shared" si="305"/>
        <v>-0.17511632267481581</v>
      </c>
      <c r="AJ130" s="27">
        <f t="shared" si="305"/>
        <v>2.2504823717836295</v>
      </c>
      <c r="AK130" s="27">
        <f t="shared" si="305"/>
        <v>-2.4314263193918606E-2</v>
      </c>
      <c r="AL130" s="27">
        <f t="shared" si="305"/>
        <v>1.8336869880425439</v>
      </c>
      <c r="AM130" s="27">
        <f t="shared" si="306"/>
        <v>1.8093727248486253</v>
      </c>
      <c r="AS130" t="str">
        <f t="shared" si="320"/>
        <v>41 Administrative occupations</v>
      </c>
      <c r="AT130" s="27">
        <f t="shared" si="307"/>
        <v>-0.67117994382534718</v>
      </c>
      <c r="AU130" s="27">
        <f t="shared" si="307"/>
        <v>2.2416394331388059</v>
      </c>
      <c r="AV130" s="27">
        <f t="shared" si="307"/>
        <v>-0.29890541343535126</v>
      </c>
      <c r="AW130" s="27">
        <f t="shared" si="307"/>
        <v>1.637834695863809</v>
      </c>
      <c r="AX130" s="27">
        <f t="shared" si="308"/>
        <v>1.3389292824284578</v>
      </c>
      <c r="BD130" t="str">
        <f t="shared" si="321"/>
        <v>41 Administrative occupations</v>
      </c>
      <c r="BE130" s="27">
        <f t="shared" si="309"/>
        <v>0.9719948050939422</v>
      </c>
      <c r="BF130" s="27">
        <f t="shared" si="309"/>
        <v>0.56350130648505115</v>
      </c>
      <c r="BG130" s="27">
        <f t="shared" si="309"/>
        <v>-3.5723062992808536</v>
      </c>
      <c r="BH130" s="27">
        <f t="shared" si="309"/>
        <v>-4.2709214937883502</v>
      </c>
      <c r="BI130" s="27">
        <f t="shared" si="310"/>
        <v>-7.8432277930692038</v>
      </c>
      <c r="BO130" t="str">
        <f t="shared" si="322"/>
        <v>41 Administrative occupations</v>
      </c>
      <c r="BP130" s="27">
        <f t="shared" si="311"/>
        <v>-0.2305165590463929</v>
      </c>
      <c r="BQ130" s="27">
        <f t="shared" si="311"/>
        <v>-3.8636298916261609</v>
      </c>
      <c r="BR130" s="27">
        <f t="shared" si="311"/>
        <v>-3.570616655782338</v>
      </c>
      <c r="BS130" s="27">
        <f t="shared" si="311"/>
        <v>-9.9301601664971528</v>
      </c>
      <c r="BT130" s="27">
        <f t="shared" si="312"/>
        <v>-13.500776822279491</v>
      </c>
      <c r="BZ130" t="str">
        <f t="shared" si="323"/>
        <v>41 Administrative occupations</v>
      </c>
      <c r="CA130" s="68">
        <f t="shared" si="313"/>
        <v>-3.669703095810533</v>
      </c>
      <c r="CB130" s="68">
        <f t="shared" si="313"/>
        <v>-1.8427472402520486</v>
      </c>
      <c r="CC130" s="68">
        <f t="shared" si="313"/>
        <v>-5.4697055146736737</v>
      </c>
      <c r="CD130" s="68">
        <f t="shared" si="313"/>
        <v>-8.0414412057678746</v>
      </c>
      <c r="CE130" s="68">
        <f t="shared" si="314"/>
        <v>-13.511146720441548</v>
      </c>
      <c r="CK130" t="str">
        <f t="shared" si="324"/>
        <v>41 Administrative occupations</v>
      </c>
      <c r="CL130" s="68">
        <f t="shared" si="315"/>
        <v>-1.7191725855789883</v>
      </c>
      <c r="CM130" s="68">
        <f t="shared" si="315"/>
        <v>1.0065865656466597</v>
      </c>
      <c r="CN130" s="68">
        <f t="shared" si="315"/>
        <v>-2.6087748549002798</v>
      </c>
      <c r="CO130" s="68">
        <f t="shared" si="315"/>
        <v>-1.2060734036718395</v>
      </c>
      <c r="CP130" s="68">
        <f t="shared" si="316"/>
        <v>-3.8148482585721193</v>
      </c>
    </row>
    <row r="131" spans="1:94" x14ac:dyDescent="0.2">
      <c r="A131" t="str">
        <f t="shared" si="298"/>
        <v>42 Secretarial and related occupations</v>
      </c>
      <c r="B131" s="27">
        <f t="shared" si="299"/>
        <v>1.0795778353673839E-2</v>
      </c>
      <c r="C131" s="27">
        <f t="shared" si="299"/>
        <v>1.2898638708650503E-2</v>
      </c>
      <c r="D131" s="27">
        <f t="shared" si="299"/>
        <v>4.4402051349328078E-2</v>
      </c>
      <c r="E131" s="27">
        <f t="shared" si="299"/>
        <v>8.5900239442543547E-2</v>
      </c>
      <c r="F131" s="27">
        <f t="shared" si="300"/>
        <v>0.13030229079187161</v>
      </c>
      <c r="L131" t="str">
        <f t="shared" si="317"/>
        <v>42 Secretarial and related occupations</v>
      </c>
      <c r="M131" s="27">
        <f t="shared" si="301"/>
        <v>0.34032073748656133</v>
      </c>
      <c r="N131" s="27">
        <f t="shared" si="301"/>
        <v>0.22125332195306213</v>
      </c>
      <c r="O131" s="27">
        <f t="shared" si="301"/>
        <v>0.73095579389735788</v>
      </c>
      <c r="P131" s="27">
        <f t="shared" si="301"/>
        <v>-0.22431179340414431</v>
      </c>
      <c r="Q131" s="27">
        <f t="shared" si="302"/>
        <v>0.50664400049321356</v>
      </c>
      <c r="W131" t="str">
        <f t="shared" si="318"/>
        <v>42 Secretarial and related occupations</v>
      </c>
      <c r="X131" s="27">
        <f t="shared" si="303"/>
        <v>-0.36547029018275268</v>
      </c>
      <c r="Y131" s="27">
        <f t="shared" si="303"/>
        <v>0.88051307323786698</v>
      </c>
      <c r="Z131" s="27">
        <f t="shared" si="303"/>
        <v>2.0205964089470143</v>
      </c>
      <c r="AA131" s="27">
        <f t="shared" si="303"/>
        <v>2.2700359434441495</v>
      </c>
      <c r="AB131" s="27">
        <f t="shared" si="304"/>
        <v>4.2906323523911638</v>
      </c>
      <c r="AH131" t="str">
        <f t="shared" si="319"/>
        <v>42 Secretarial and related occupations</v>
      </c>
      <c r="AI131" s="27">
        <f t="shared" si="305"/>
        <v>-0.21564061921137512</v>
      </c>
      <c r="AJ131" s="27">
        <f t="shared" si="305"/>
        <v>0.50240872690089367</v>
      </c>
      <c r="AK131" s="27">
        <f t="shared" si="305"/>
        <v>0.60951442588416871</v>
      </c>
      <c r="AL131" s="27">
        <f t="shared" si="305"/>
        <v>0.1960462856088232</v>
      </c>
      <c r="AM131" s="27">
        <f t="shared" si="306"/>
        <v>0.80556071149299191</v>
      </c>
      <c r="AS131" t="str">
        <f t="shared" si="320"/>
        <v>42 Secretarial and related occupations</v>
      </c>
      <c r="AT131" s="27">
        <f t="shared" si="307"/>
        <v>-0.33396647677118008</v>
      </c>
      <c r="AU131" s="27">
        <f t="shared" si="307"/>
        <v>0.39656840689754591</v>
      </c>
      <c r="AV131" s="27">
        <f t="shared" si="307"/>
        <v>0.36343057434134529</v>
      </c>
      <c r="AW131" s="27">
        <f t="shared" si="307"/>
        <v>7.4512488812100486E-2</v>
      </c>
      <c r="AX131" s="27">
        <f t="shared" si="308"/>
        <v>0.43794306315344578</v>
      </c>
      <c r="BD131" t="str">
        <f t="shared" si="321"/>
        <v>42 Secretarial and related occupations</v>
      </c>
      <c r="BE131" s="27">
        <f t="shared" si="309"/>
        <v>-0.31458018810761512</v>
      </c>
      <c r="BF131" s="27">
        <f t="shared" si="309"/>
        <v>-0.41836184354018702</v>
      </c>
      <c r="BG131" s="27">
        <f t="shared" si="309"/>
        <v>0.63003430804034011</v>
      </c>
      <c r="BH131" s="27">
        <f t="shared" si="309"/>
        <v>-4.6764086545284087</v>
      </c>
      <c r="BI131" s="27">
        <f t="shared" si="310"/>
        <v>-4.0463743464880686</v>
      </c>
      <c r="BO131" t="str">
        <f t="shared" si="322"/>
        <v>42 Secretarial and related occupations</v>
      </c>
      <c r="BP131" s="27">
        <f t="shared" si="311"/>
        <v>-1.7689791140108895</v>
      </c>
      <c r="BQ131" s="27">
        <f t="shared" si="311"/>
        <v>-1.4482827346926328</v>
      </c>
      <c r="BR131" s="27">
        <f t="shared" si="311"/>
        <v>-1.0689499439332595</v>
      </c>
      <c r="BS131" s="27">
        <f t="shared" si="311"/>
        <v>-4.4937247338490698</v>
      </c>
      <c r="BT131" s="27">
        <f t="shared" si="312"/>
        <v>-5.5626746777823293</v>
      </c>
      <c r="BZ131" t="str">
        <f t="shared" si="323"/>
        <v>42 Secretarial and related occupations</v>
      </c>
      <c r="CA131" s="68">
        <f t="shared" si="313"/>
        <v>-0.76989692687235056</v>
      </c>
      <c r="CB131" s="68">
        <f t="shared" si="313"/>
        <v>-1.4166236410508946</v>
      </c>
      <c r="CC131" s="68">
        <f t="shared" si="313"/>
        <v>-1.2964783906932738</v>
      </c>
      <c r="CD131" s="68">
        <f t="shared" si="313"/>
        <v>-4.1492034307161854</v>
      </c>
      <c r="CE131" s="68">
        <f t="shared" si="314"/>
        <v>-5.4456818214094591</v>
      </c>
      <c r="CK131" t="str">
        <f t="shared" si="324"/>
        <v>42 Secretarial and related occupations</v>
      </c>
      <c r="CL131" s="68">
        <f t="shared" si="315"/>
        <v>-0.43730380839230598</v>
      </c>
      <c r="CM131" s="68">
        <f t="shared" si="315"/>
        <v>0.38571444531263355</v>
      </c>
      <c r="CN131" s="68">
        <f t="shared" si="315"/>
        <v>-0.22550622976947388</v>
      </c>
      <c r="CO131" s="68">
        <f t="shared" si="315"/>
        <v>-0.48545093754899682</v>
      </c>
      <c r="CP131" s="68">
        <f t="shared" si="316"/>
        <v>-0.7109571673184707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1.1095752137889266E-2</v>
      </c>
      <c r="C132" s="27">
        <f t="shared" si="299"/>
        <v>-8.0115912346073806E-3</v>
      </c>
      <c r="D132" s="27">
        <f t="shared" si="299"/>
        <v>7.8521291198464863E-3</v>
      </c>
      <c r="E132" s="27">
        <f t="shared" si="299"/>
        <v>2.8691993357158836E-2</v>
      </c>
      <c r="F132" s="27">
        <f t="shared" si="300"/>
        <v>3.6544122477005322E-2</v>
      </c>
      <c r="L132" t="str">
        <f t="shared" si="317"/>
        <v>51 Skilled agricultural and related trades</v>
      </c>
      <c r="M132" s="27">
        <f t="shared" si="301"/>
        <v>1.0481862931087244E-2</v>
      </c>
      <c r="N132" s="27">
        <f t="shared" si="301"/>
        <v>-3.9077383268706245E-2</v>
      </c>
      <c r="O132" s="27">
        <f t="shared" si="301"/>
        <v>4.98049568944611E-2</v>
      </c>
      <c r="P132" s="27">
        <f t="shared" si="301"/>
        <v>0.11018923356111621</v>
      </c>
      <c r="Q132" s="27">
        <f t="shared" si="302"/>
        <v>0.15999419045557731</v>
      </c>
      <c r="W132" t="str">
        <f t="shared" si="318"/>
        <v>51 Skilled agricultural and related trades</v>
      </c>
      <c r="X132" s="27">
        <f t="shared" si="303"/>
        <v>-0.3767097461134874</v>
      </c>
      <c r="Y132" s="27">
        <f t="shared" si="303"/>
        <v>-7.5090307417691182E-2</v>
      </c>
      <c r="Z132" s="27">
        <f t="shared" si="303"/>
        <v>0.20942598756664799</v>
      </c>
      <c r="AA132" s="27">
        <f t="shared" si="303"/>
        <v>0.55440600632920822</v>
      </c>
      <c r="AB132" s="27">
        <f t="shared" si="304"/>
        <v>0.76383199389585621</v>
      </c>
      <c r="AH132" t="str">
        <f t="shared" si="319"/>
        <v>51 Skilled agricultural and related trades</v>
      </c>
      <c r="AI132" s="27">
        <f t="shared" si="305"/>
        <v>-7.0256695242975176E-2</v>
      </c>
      <c r="AJ132" s="27">
        <f t="shared" si="305"/>
        <v>-5.981700586801153E-2</v>
      </c>
      <c r="AK132" s="27">
        <f t="shared" si="305"/>
        <v>0.12662771352668012</v>
      </c>
      <c r="AL132" s="27">
        <f t="shared" si="305"/>
        <v>0.24962220363203125</v>
      </c>
      <c r="AM132" s="27">
        <f t="shared" si="306"/>
        <v>0.37624991715871137</v>
      </c>
      <c r="AS132" t="str">
        <f t="shared" si="320"/>
        <v>51 Skilled agricultural and related trades</v>
      </c>
      <c r="AT132" s="27">
        <f t="shared" si="307"/>
        <v>-0.17723072220993008</v>
      </c>
      <c r="AU132" s="27">
        <f t="shared" si="307"/>
        <v>-0.12368995713143072</v>
      </c>
      <c r="AV132" s="27">
        <f t="shared" si="307"/>
        <v>0.1821104454864062</v>
      </c>
      <c r="AW132" s="27">
        <f t="shared" si="307"/>
        <v>0.58007964609227525</v>
      </c>
      <c r="AX132" s="27">
        <f t="shared" si="308"/>
        <v>0.76219009157868145</v>
      </c>
      <c r="BD132" t="str">
        <f t="shared" si="321"/>
        <v>51 Skilled agricultural and related trades</v>
      </c>
      <c r="BE132" s="27">
        <f t="shared" si="309"/>
        <v>-5.8427100006019472E-2</v>
      </c>
      <c r="BF132" s="27">
        <f t="shared" si="309"/>
        <v>-0.45916456447599163</v>
      </c>
      <c r="BG132" s="27">
        <f t="shared" si="309"/>
        <v>7.523989761029326E-2</v>
      </c>
      <c r="BH132" s="27">
        <f t="shared" si="309"/>
        <v>0.1407942278948513</v>
      </c>
      <c r="BI132" s="27">
        <f t="shared" si="310"/>
        <v>0.21603412550514456</v>
      </c>
      <c r="BO132" t="str">
        <f t="shared" si="322"/>
        <v>51 Skilled agricultural and related trades</v>
      </c>
      <c r="BP132" s="27">
        <f t="shared" si="311"/>
        <v>-0.15539620917878905</v>
      </c>
      <c r="BQ132" s="27">
        <f t="shared" si="311"/>
        <v>-0.92883692239345983</v>
      </c>
      <c r="BR132" s="27">
        <f t="shared" si="311"/>
        <v>0.13057708686020053</v>
      </c>
      <c r="BS132" s="27">
        <f t="shared" si="311"/>
        <v>-0.14843279807365706</v>
      </c>
      <c r="BT132" s="27">
        <f t="shared" si="312"/>
        <v>-1.7855711213456527E-2</v>
      </c>
      <c r="BZ132" t="str">
        <f t="shared" si="323"/>
        <v>51 Skilled agricultural and related trades</v>
      </c>
      <c r="CA132" s="68">
        <f t="shared" si="313"/>
        <v>-0.4183895167640217</v>
      </c>
      <c r="CB132" s="68">
        <f t="shared" si="313"/>
        <v>-5.4612341432296319E-2</v>
      </c>
      <c r="CC132" s="68">
        <f t="shared" si="313"/>
        <v>1.3956023356631597E-3</v>
      </c>
      <c r="CD132" s="68">
        <f t="shared" si="313"/>
        <v>0.39557546888815764</v>
      </c>
      <c r="CE132" s="68">
        <f t="shared" si="314"/>
        <v>0.3969710712238208</v>
      </c>
      <c r="CK132" t="str">
        <f t="shared" si="324"/>
        <v>51 Skilled agricultural and related trades</v>
      </c>
      <c r="CL132" s="68">
        <f t="shared" si="315"/>
        <v>-0.53829737974194325</v>
      </c>
      <c r="CM132" s="68">
        <f t="shared" si="315"/>
        <v>-0.46280837144733522</v>
      </c>
      <c r="CN132" s="68">
        <f t="shared" si="315"/>
        <v>-0.34489055438465899</v>
      </c>
      <c r="CO132" s="68">
        <f t="shared" si="315"/>
        <v>-0.6207884020931409</v>
      </c>
      <c r="CP132" s="68">
        <f t="shared" si="316"/>
        <v>-0.96567895647779989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7.196460755732631E-3</v>
      </c>
      <c r="C133" s="27">
        <f t="shared" si="299"/>
        <v>-1.4862000650747956E-2</v>
      </c>
      <c r="D133" s="27">
        <f t="shared" si="299"/>
        <v>1.2957537396835819E-2</v>
      </c>
      <c r="E133" s="27">
        <f t="shared" si="299"/>
        <v>2.7659522802095292E-2</v>
      </c>
      <c r="F133" s="27">
        <f t="shared" si="300"/>
        <v>4.0617060198931111E-2</v>
      </c>
      <c r="L133" t="str">
        <f t="shared" si="317"/>
        <v>52 Skilled metal, electrical and electronic trades</v>
      </c>
      <c r="M133" s="27">
        <f t="shared" si="301"/>
        <v>0.4077050509040947</v>
      </c>
      <c r="N133" s="27">
        <f t="shared" si="301"/>
        <v>-0.46323276009736825</v>
      </c>
      <c r="O133" s="27">
        <f t="shared" si="301"/>
        <v>0.84038434831150588</v>
      </c>
      <c r="P133" s="27">
        <f t="shared" si="301"/>
        <v>1.3247053913579281</v>
      </c>
      <c r="Q133" s="27">
        <f t="shared" si="302"/>
        <v>2.1650897396694342</v>
      </c>
      <c r="W133" t="str">
        <f t="shared" si="318"/>
        <v>52 Skilled metal, electrical and electronic trades</v>
      </c>
      <c r="X133" s="27">
        <f t="shared" si="303"/>
        <v>-0.1016337689470479</v>
      </c>
      <c r="Y133" s="27">
        <f t="shared" si="303"/>
        <v>-0.74384121056877595</v>
      </c>
      <c r="Z133" s="27">
        <f t="shared" si="303"/>
        <v>0.81494162123953817</v>
      </c>
      <c r="AA133" s="27">
        <f t="shared" si="303"/>
        <v>0.93251991750616403</v>
      </c>
      <c r="AB133" s="27">
        <f t="shared" si="304"/>
        <v>1.7474615387457022</v>
      </c>
      <c r="AH133" t="str">
        <f t="shared" si="319"/>
        <v>52 Skilled metal, electrical and electronic trades</v>
      </c>
      <c r="AI133" s="27">
        <f t="shared" si="305"/>
        <v>-0.14391491838319492</v>
      </c>
      <c r="AJ133" s="27">
        <f t="shared" si="305"/>
        <v>-0.21718464442004204</v>
      </c>
      <c r="AK133" s="27">
        <f t="shared" si="305"/>
        <v>9.3625810588657821E-2</v>
      </c>
      <c r="AL133" s="27">
        <f t="shared" si="305"/>
        <v>0.25308261057630288</v>
      </c>
      <c r="AM133" s="27">
        <f t="shared" si="306"/>
        <v>0.3467084211649607</v>
      </c>
      <c r="AS133" t="str">
        <f t="shared" si="320"/>
        <v>52 Skilled metal, electrical and electronic trades</v>
      </c>
      <c r="AT133" s="27">
        <f t="shared" si="307"/>
        <v>-0.56897788051201736</v>
      </c>
      <c r="AU133" s="27">
        <f t="shared" si="307"/>
        <v>-0.8077775902887927</v>
      </c>
      <c r="AV133" s="27">
        <f t="shared" si="307"/>
        <v>0.28446203271986725</v>
      </c>
      <c r="AW133" s="27">
        <f t="shared" si="307"/>
        <v>0.61074702179811347</v>
      </c>
      <c r="AX133" s="27">
        <f t="shared" si="308"/>
        <v>0.89520905451798072</v>
      </c>
      <c r="BD133" t="str">
        <f t="shared" si="321"/>
        <v>52 Skilled metal, electrical and electronic trades</v>
      </c>
      <c r="BE133" s="27">
        <f t="shared" si="309"/>
        <v>3.2376174299349501</v>
      </c>
      <c r="BF133" s="27">
        <f t="shared" si="309"/>
        <v>-5.8457277131699783</v>
      </c>
      <c r="BG133" s="27">
        <f t="shared" si="309"/>
        <v>5.1831586212152558E-2</v>
      </c>
      <c r="BH133" s="27">
        <f t="shared" si="309"/>
        <v>-1.1188095879601363</v>
      </c>
      <c r="BI133" s="27">
        <f t="shared" si="310"/>
        <v>-1.0669780017479837</v>
      </c>
      <c r="BO133" t="str">
        <f t="shared" si="322"/>
        <v>52 Skilled metal, electrical and electronic trades</v>
      </c>
      <c r="BP133" s="27">
        <f t="shared" si="311"/>
        <v>0.9996051497603986</v>
      </c>
      <c r="BQ133" s="27">
        <f t="shared" si="311"/>
        <v>-4.194927907536119</v>
      </c>
      <c r="BR133" s="27">
        <f t="shared" si="311"/>
        <v>-0.18650603838102242</v>
      </c>
      <c r="BS133" s="27">
        <f t="shared" si="311"/>
        <v>-2.397664282586744</v>
      </c>
      <c r="BT133" s="27">
        <f t="shared" si="312"/>
        <v>-2.5841703209677664</v>
      </c>
      <c r="BZ133" t="str">
        <f t="shared" si="323"/>
        <v>52 Skilled metal, electrical and electronic trades</v>
      </c>
      <c r="CA133" s="68">
        <f t="shared" si="313"/>
        <v>-0.98055554243115317</v>
      </c>
      <c r="CB133" s="68">
        <f t="shared" si="313"/>
        <v>-1.1546315601054644</v>
      </c>
      <c r="CC133" s="68">
        <f t="shared" si="313"/>
        <v>-1.50945206742891</v>
      </c>
      <c r="CD133" s="68">
        <f t="shared" si="313"/>
        <v>-3.1850903337366905</v>
      </c>
      <c r="CE133" s="68">
        <f t="shared" si="314"/>
        <v>-4.6945424011656005</v>
      </c>
      <c r="CK133" t="str">
        <f t="shared" si="324"/>
        <v>52 Skilled metal, electrical and electronic trades</v>
      </c>
      <c r="CL133" s="68">
        <f t="shared" si="315"/>
        <v>-0.83583603503552872</v>
      </c>
      <c r="CM133" s="68">
        <f t="shared" si="315"/>
        <v>-1.1519750043048322</v>
      </c>
      <c r="CN133" s="68">
        <f t="shared" si="315"/>
        <v>-1.6700856700029112</v>
      </c>
      <c r="CO133" s="68">
        <f t="shared" si="315"/>
        <v>-0.95005435244830228</v>
      </c>
      <c r="CP133" s="68">
        <f t="shared" si="316"/>
        <v>-2.6201400224512135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-4.1580072227957697E-3</v>
      </c>
      <c r="C134" s="27">
        <f t="shared" si="299"/>
        <v>-8.0076029240162706E-3</v>
      </c>
      <c r="D134" s="27">
        <f t="shared" si="299"/>
        <v>7.2574849173341598E-3</v>
      </c>
      <c r="E134" s="27">
        <f t="shared" si="299"/>
        <v>1.9224844586152139E-3</v>
      </c>
      <c r="F134" s="27">
        <f t="shared" si="300"/>
        <v>9.1799693759493737E-3</v>
      </c>
      <c r="L134" t="str">
        <f t="shared" si="317"/>
        <v>53 Skilled construction and building trades</v>
      </c>
      <c r="M134" s="27">
        <f t="shared" si="301"/>
        <v>0.15667916431118922</v>
      </c>
      <c r="N134" s="27">
        <f t="shared" si="301"/>
        <v>-0.18837773949226377</v>
      </c>
      <c r="O134" s="27">
        <f t="shared" si="301"/>
        <v>0.20060045886757794</v>
      </c>
      <c r="P134" s="27">
        <f t="shared" si="301"/>
        <v>0.30331417394639271</v>
      </c>
      <c r="Q134" s="27">
        <f t="shared" si="302"/>
        <v>0.50391463281397064</v>
      </c>
      <c r="W134" t="str">
        <f t="shared" si="318"/>
        <v>53 Skilled construction and building trades</v>
      </c>
      <c r="X134" s="27">
        <f t="shared" si="303"/>
        <v>-0.13489973614561546</v>
      </c>
      <c r="Y134" s="27">
        <f t="shared" si="303"/>
        <v>-0.36592159581034966</v>
      </c>
      <c r="Z134" s="27">
        <f t="shared" si="303"/>
        <v>0.40194139800254902</v>
      </c>
      <c r="AA134" s="27">
        <f t="shared" si="303"/>
        <v>0.28599697796665646</v>
      </c>
      <c r="AB134" s="27">
        <f t="shared" si="304"/>
        <v>0.68793837596920548</v>
      </c>
      <c r="AH134" t="str">
        <f t="shared" si="319"/>
        <v>53 Skilled construction and building trades</v>
      </c>
      <c r="AI134" s="27">
        <f t="shared" si="305"/>
        <v>0.13409770505593177</v>
      </c>
      <c r="AJ134" s="27">
        <f t="shared" si="305"/>
        <v>-0.1571247205370061</v>
      </c>
      <c r="AK134" s="27">
        <f t="shared" si="305"/>
        <v>0.23381466458366917</v>
      </c>
      <c r="AL134" s="27">
        <f t="shared" si="305"/>
        <v>0.2415686457167272</v>
      </c>
      <c r="AM134" s="27">
        <f t="shared" si="306"/>
        <v>0.47538331030039638</v>
      </c>
      <c r="AS134" t="str">
        <f t="shared" si="320"/>
        <v>53 Skilled construction and building trades</v>
      </c>
      <c r="AT134" s="27">
        <f t="shared" si="307"/>
        <v>0.12651901631447982</v>
      </c>
      <c r="AU134" s="27">
        <f t="shared" si="307"/>
        <v>-0.25726428258408562</v>
      </c>
      <c r="AV134" s="27">
        <f t="shared" si="307"/>
        <v>0.38244075252116416</v>
      </c>
      <c r="AW134" s="27">
        <f t="shared" si="307"/>
        <v>0.15942978574471289</v>
      </c>
      <c r="AX134" s="27">
        <f t="shared" si="308"/>
        <v>0.54187053826587706</v>
      </c>
      <c r="BD134" t="str">
        <f t="shared" si="321"/>
        <v>53 Skilled construction and building trades</v>
      </c>
      <c r="BE134" s="27">
        <f t="shared" si="309"/>
        <v>3.0632371186366107</v>
      </c>
      <c r="BF134" s="27">
        <f t="shared" si="309"/>
        <v>-3.5417436024472018</v>
      </c>
      <c r="BG134" s="27">
        <f t="shared" si="309"/>
        <v>0.74696181117298011</v>
      </c>
      <c r="BH134" s="27">
        <f t="shared" si="309"/>
        <v>-1.705617586281825</v>
      </c>
      <c r="BI134" s="27">
        <f t="shared" si="310"/>
        <v>-0.95865577510884492</v>
      </c>
      <c r="BO134" t="str">
        <f t="shared" si="322"/>
        <v>53 Skilled construction and building trades</v>
      </c>
      <c r="BP134" s="27">
        <f t="shared" si="311"/>
        <v>4.3675246082276971</v>
      </c>
      <c r="BQ134" s="27">
        <f t="shared" si="311"/>
        <v>-4.281347306755805</v>
      </c>
      <c r="BR134" s="27">
        <f t="shared" si="311"/>
        <v>2.6234560953289545</v>
      </c>
      <c r="BS134" s="27">
        <f t="shared" si="311"/>
        <v>-0.95914409883661023</v>
      </c>
      <c r="BT134" s="27">
        <f t="shared" si="312"/>
        <v>1.6643119964923443</v>
      </c>
      <c r="BZ134" t="str">
        <f t="shared" si="323"/>
        <v>53 Skilled construction and building trades</v>
      </c>
      <c r="CA134" s="68">
        <f t="shared" si="313"/>
        <v>-3.581982385120952E-2</v>
      </c>
      <c r="CB134" s="68">
        <f t="shared" si="313"/>
        <v>-1.1720872211192148</v>
      </c>
      <c r="CC134" s="68">
        <f t="shared" si="313"/>
        <v>-0.85498142198013927</v>
      </c>
      <c r="CD134" s="68">
        <f t="shared" si="313"/>
        <v>-2.1201478822873945</v>
      </c>
      <c r="CE134" s="68">
        <f t="shared" si="314"/>
        <v>-2.9751293042675337</v>
      </c>
      <c r="CK134" t="str">
        <f t="shared" si="324"/>
        <v>53 Skilled construction and building trades</v>
      </c>
      <c r="CL134" s="68">
        <f t="shared" si="315"/>
        <v>0.10244197261388432</v>
      </c>
      <c r="CM134" s="68">
        <f t="shared" si="315"/>
        <v>-1.3276609607338159</v>
      </c>
      <c r="CN134" s="68">
        <f t="shared" si="315"/>
        <v>-2.8386021424513066</v>
      </c>
      <c r="CO134" s="68">
        <f t="shared" si="315"/>
        <v>-2.5727113975063878</v>
      </c>
      <c r="CP134" s="68">
        <f t="shared" si="316"/>
        <v>-5.4113135399576944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5.6445415320365983E-3</v>
      </c>
      <c r="C135" s="27">
        <f t="shared" si="299"/>
        <v>-1.1069919126809227E-2</v>
      </c>
      <c r="D135" s="27">
        <f t="shared" si="299"/>
        <v>2.9729221309272316E-2</v>
      </c>
      <c r="E135" s="27">
        <f t="shared" si="299"/>
        <v>4.1704794402197654E-2</v>
      </c>
      <c r="F135" s="27">
        <f t="shared" si="300"/>
        <v>7.143401571146997E-2</v>
      </c>
      <c r="L135" t="str">
        <f t="shared" si="317"/>
        <v>54 Textiles, printing and other skilled trades</v>
      </c>
      <c r="M135" s="27">
        <f t="shared" si="301"/>
        <v>0.22168215522190027</v>
      </c>
      <c r="N135" s="27">
        <f t="shared" si="301"/>
        <v>6.4573436700403719E-2</v>
      </c>
      <c r="O135" s="27">
        <f t="shared" si="301"/>
        <v>0.32236177203323313</v>
      </c>
      <c r="P135" s="27">
        <f t="shared" si="301"/>
        <v>0.75894686450949145</v>
      </c>
      <c r="Q135" s="27">
        <f t="shared" si="302"/>
        <v>1.0813086365427247</v>
      </c>
      <c r="W135" t="str">
        <f t="shared" si="318"/>
        <v>54 Textiles, printing and other skilled trades</v>
      </c>
      <c r="X135" s="27">
        <f t="shared" si="303"/>
        <v>-0.28505737185496471</v>
      </c>
      <c r="Y135" s="27">
        <f t="shared" si="303"/>
        <v>0.23896197021780319</v>
      </c>
      <c r="Z135" s="27">
        <f t="shared" si="303"/>
        <v>0.4345871375840793</v>
      </c>
      <c r="AA135" s="27">
        <f t="shared" si="303"/>
        <v>0.7627520189187651</v>
      </c>
      <c r="AB135" s="27">
        <f t="shared" si="304"/>
        <v>1.1973391565028444</v>
      </c>
      <c r="AH135" t="str">
        <f t="shared" si="319"/>
        <v>54 Textiles, printing and other skilled trades</v>
      </c>
      <c r="AI135" s="27">
        <f t="shared" si="305"/>
        <v>-0.18780414561782488</v>
      </c>
      <c r="AJ135" s="27">
        <f t="shared" si="305"/>
        <v>0.18309346907226842</v>
      </c>
      <c r="AK135" s="27">
        <f t="shared" si="305"/>
        <v>2.8287070542728943E-2</v>
      </c>
      <c r="AL135" s="27">
        <f t="shared" si="305"/>
        <v>0.19035273466965208</v>
      </c>
      <c r="AM135" s="27">
        <f t="shared" si="306"/>
        <v>0.21863980521238102</v>
      </c>
      <c r="AS135" t="str">
        <f t="shared" si="320"/>
        <v>54 Textiles, printing and other skilled trades</v>
      </c>
      <c r="AT135" s="27">
        <f t="shared" si="307"/>
        <v>-0.19766278109710389</v>
      </c>
      <c r="AU135" s="27">
        <f t="shared" si="307"/>
        <v>0.14786138024553508</v>
      </c>
      <c r="AV135" s="27">
        <f t="shared" si="307"/>
        <v>8.4305873940332399E-2</v>
      </c>
      <c r="AW135" s="27">
        <f t="shared" si="307"/>
        <v>0.18768001566318526</v>
      </c>
      <c r="AX135" s="27">
        <f t="shared" si="308"/>
        <v>0.27198588960351766</v>
      </c>
      <c r="BD135" t="str">
        <f t="shared" si="321"/>
        <v>54 Textiles, printing and other skilled trades</v>
      </c>
      <c r="BE135" s="27">
        <f t="shared" si="309"/>
        <v>9.1882995890361308E-2</v>
      </c>
      <c r="BF135" s="27">
        <f t="shared" si="309"/>
        <v>-0.33991204812910247</v>
      </c>
      <c r="BG135" s="27">
        <f t="shared" si="309"/>
        <v>0.58330743042368471</v>
      </c>
      <c r="BH135" s="27">
        <f t="shared" si="309"/>
        <v>-3.9749484284588021E-2</v>
      </c>
      <c r="BI135" s="27">
        <f t="shared" si="310"/>
        <v>0.54355794613909669</v>
      </c>
      <c r="BO135" t="str">
        <f t="shared" si="322"/>
        <v>54 Textiles, printing and other skilled trades</v>
      </c>
      <c r="BP135" s="27">
        <f t="shared" si="311"/>
        <v>-0.95242167062850136</v>
      </c>
      <c r="BQ135" s="27">
        <f t="shared" si="311"/>
        <v>-0.42265774158473146</v>
      </c>
      <c r="BR135" s="27">
        <f t="shared" si="311"/>
        <v>-0.17046482882352532</v>
      </c>
      <c r="BS135" s="27">
        <f t="shared" si="311"/>
        <v>-0.36955715009321288</v>
      </c>
      <c r="BT135" s="27">
        <f t="shared" si="312"/>
        <v>-0.5400219789167382</v>
      </c>
      <c r="BZ135" t="str">
        <f t="shared" si="323"/>
        <v>54 Textiles, printing and other skilled trades</v>
      </c>
      <c r="CA135" s="68">
        <f t="shared" si="313"/>
        <v>-1.1175381202252463</v>
      </c>
      <c r="CB135" s="68">
        <f t="shared" si="313"/>
        <v>-0.10677317890008986</v>
      </c>
      <c r="CC135" s="68">
        <f t="shared" si="313"/>
        <v>-0.69768567315622487</v>
      </c>
      <c r="CD135" s="68">
        <f t="shared" si="313"/>
        <v>-1.8808054695696499</v>
      </c>
      <c r="CE135" s="68">
        <f t="shared" si="314"/>
        <v>-2.5784911427258748</v>
      </c>
      <c r="CK135" t="str">
        <f t="shared" si="324"/>
        <v>54 Textiles, printing and other skilled trades</v>
      </c>
      <c r="CL135" s="68">
        <f t="shared" si="315"/>
        <v>-1.1805964425836919</v>
      </c>
      <c r="CM135" s="68">
        <f t="shared" si="315"/>
        <v>0.2556008701375414</v>
      </c>
      <c r="CN135" s="68">
        <f t="shared" si="315"/>
        <v>-1.7617382334053526</v>
      </c>
      <c r="CO135" s="68">
        <f t="shared" si="315"/>
        <v>-0.64419546378839443</v>
      </c>
      <c r="CP135" s="68">
        <f t="shared" si="316"/>
        <v>-2.4059336971937473</v>
      </c>
    </row>
    <row r="136" spans="1:94" x14ac:dyDescent="0.2">
      <c r="A136" t="str">
        <f t="shared" si="298"/>
        <v>61 Caring personal service occupations</v>
      </c>
      <c r="B136" s="27">
        <f t="shared" si="299"/>
        <v>2.6785645390683614E-2</v>
      </c>
      <c r="C136" s="27">
        <f t="shared" si="299"/>
        <v>1.5575337826354008E-4</v>
      </c>
      <c r="D136" s="27">
        <f t="shared" si="299"/>
        <v>3.5435647128520903E-2</v>
      </c>
      <c r="E136" s="27">
        <f t="shared" si="299"/>
        <v>0.10101184919306007</v>
      </c>
      <c r="F136" s="27">
        <f t="shared" si="300"/>
        <v>0.13644749632158099</v>
      </c>
      <c r="L136" t="str">
        <f t="shared" si="317"/>
        <v>61 Caring personal service occupations</v>
      </c>
      <c r="M136" s="27">
        <f t="shared" si="301"/>
        <v>1.9934980008669987</v>
      </c>
      <c r="N136" s="27">
        <f t="shared" si="301"/>
        <v>0.20450120301162933</v>
      </c>
      <c r="O136" s="27">
        <f t="shared" si="301"/>
        <v>2.5396568008414269</v>
      </c>
      <c r="P136" s="27">
        <f t="shared" si="301"/>
        <v>7.7692049609973566</v>
      </c>
      <c r="Q136" s="27">
        <f t="shared" si="302"/>
        <v>10.308861761838784</v>
      </c>
      <c r="W136" t="str">
        <f t="shared" si="318"/>
        <v>61 Caring personal service occupations</v>
      </c>
      <c r="X136" s="27">
        <f t="shared" si="303"/>
        <v>0.77321943666834336</v>
      </c>
      <c r="Y136" s="27">
        <f t="shared" si="303"/>
        <v>2.5092259771541077</v>
      </c>
      <c r="Z136" s="27">
        <f t="shared" si="303"/>
        <v>3.0588979614116418</v>
      </c>
      <c r="AA136" s="27">
        <f t="shared" si="303"/>
        <v>6.4159177027456522</v>
      </c>
      <c r="AB136" s="27">
        <f t="shared" si="304"/>
        <v>9.474815664157294</v>
      </c>
      <c r="AH136" t="str">
        <f t="shared" si="319"/>
        <v>61 Caring personal service occupations</v>
      </c>
      <c r="AI136" s="27">
        <f t="shared" si="305"/>
        <v>-0.72174536029096181</v>
      </c>
      <c r="AJ136" s="27">
        <f t="shared" si="305"/>
        <v>2.2983149479614422</v>
      </c>
      <c r="AK136" s="27">
        <f t="shared" si="305"/>
        <v>0.38239941151701551</v>
      </c>
      <c r="AL136" s="27">
        <f t="shared" si="305"/>
        <v>1.7810582102800474</v>
      </c>
      <c r="AM136" s="27">
        <f t="shared" si="306"/>
        <v>2.1634576217970629</v>
      </c>
      <c r="AS136" t="str">
        <f t="shared" si="320"/>
        <v>61 Caring personal service occupations</v>
      </c>
      <c r="AT136" s="27">
        <f t="shared" si="307"/>
        <v>3.6198005260434485E-2</v>
      </c>
      <c r="AU136" s="27">
        <f t="shared" si="307"/>
        <v>1.1304281892741601</v>
      </c>
      <c r="AV136" s="27">
        <f t="shared" si="307"/>
        <v>0.28471719401927142</v>
      </c>
      <c r="AW136" s="27">
        <f t="shared" si="307"/>
        <v>1.3242424320454838</v>
      </c>
      <c r="AX136" s="27">
        <f t="shared" si="308"/>
        <v>1.6089596260647552</v>
      </c>
      <c r="BD136" t="str">
        <f t="shared" si="321"/>
        <v>61 Caring personal service occupations</v>
      </c>
      <c r="BE136" s="27">
        <f t="shared" si="309"/>
        <v>8.4700216548035883</v>
      </c>
      <c r="BF136" s="27">
        <f t="shared" si="309"/>
        <v>-2.5522321734730227</v>
      </c>
      <c r="BG136" s="27">
        <f t="shared" si="309"/>
        <v>5.5487497704072126</v>
      </c>
      <c r="BH136" s="27">
        <f t="shared" si="309"/>
        <v>5.1957120668173431</v>
      </c>
      <c r="BI136" s="27">
        <f t="shared" si="310"/>
        <v>10.744461837224556</v>
      </c>
      <c r="BO136" t="str">
        <f t="shared" si="322"/>
        <v>61 Caring personal service occupations</v>
      </c>
      <c r="BP136" s="27">
        <f t="shared" si="311"/>
        <v>2.6741926451133793</v>
      </c>
      <c r="BQ136" s="27">
        <f t="shared" si="311"/>
        <v>-6.9575419615130301</v>
      </c>
      <c r="BR136" s="27">
        <f t="shared" si="311"/>
        <v>1.7913140284585936</v>
      </c>
      <c r="BS136" s="27">
        <f t="shared" si="311"/>
        <v>-6.1330065169254482</v>
      </c>
      <c r="BT136" s="27">
        <f t="shared" si="312"/>
        <v>-4.3416924884668546</v>
      </c>
      <c r="BZ136" t="str">
        <f t="shared" si="323"/>
        <v>61 Caring personal service occupations</v>
      </c>
      <c r="CA136" s="68">
        <f t="shared" si="313"/>
        <v>-4.2652239287584957</v>
      </c>
      <c r="CB136" s="68">
        <f t="shared" si="313"/>
        <v>-1.1933233749743124</v>
      </c>
      <c r="CC136" s="68">
        <f t="shared" si="313"/>
        <v>-1.6282734365568436</v>
      </c>
      <c r="CD136" s="68">
        <f t="shared" si="313"/>
        <v>-0.9961199705327024</v>
      </c>
      <c r="CE136" s="68">
        <f t="shared" si="314"/>
        <v>-2.624393407089546</v>
      </c>
      <c r="CK136" t="str">
        <f t="shared" si="324"/>
        <v>61 Caring personal service occupations</v>
      </c>
      <c r="CL136" s="68">
        <f t="shared" si="315"/>
        <v>-0.43598747077200972</v>
      </c>
      <c r="CM136" s="68">
        <f t="shared" si="315"/>
        <v>0.11955412364886309</v>
      </c>
      <c r="CN136" s="68">
        <f t="shared" si="315"/>
        <v>-0.37780240230621609</v>
      </c>
      <c r="CO136" s="68">
        <f t="shared" si="315"/>
        <v>-0.38202881028099234</v>
      </c>
      <c r="CP136" s="68">
        <f t="shared" si="316"/>
        <v>-0.75983121258720843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2.291068799439944E-2</v>
      </c>
      <c r="C137" s="27">
        <f t="shared" si="299"/>
        <v>2.7287597593013205E-3</v>
      </c>
      <c r="D137" s="27">
        <f t="shared" si="299"/>
        <v>2.5200455647884618E-2</v>
      </c>
      <c r="E137" s="27">
        <f t="shared" si="299"/>
        <v>6.3088908369406241E-2</v>
      </c>
      <c r="F137" s="27">
        <f t="shared" si="300"/>
        <v>8.8289364017290858E-2</v>
      </c>
      <c r="L137" t="str">
        <f t="shared" si="317"/>
        <v>62 Leisure, travel and related personal service occupations</v>
      </c>
      <c r="M137" s="27">
        <f t="shared" si="301"/>
        <v>0.20127298852810904</v>
      </c>
      <c r="N137" s="27">
        <f t="shared" si="301"/>
        <v>-1.0908864381332761E-2</v>
      </c>
      <c r="O137" s="27">
        <f t="shared" si="301"/>
        <v>0.2642725996799421</v>
      </c>
      <c r="P137" s="27">
        <f t="shared" si="301"/>
        <v>0.92005077554602632</v>
      </c>
      <c r="Q137" s="27">
        <f t="shared" si="302"/>
        <v>1.1843233752259685</v>
      </c>
      <c r="W137" t="str">
        <f t="shared" si="318"/>
        <v>62 Leisure, travel and related personal service occupations</v>
      </c>
      <c r="X137" s="27">
        <f t="shared" si="303"/>
        <v>0.21326145371334926</v>
      </c>
      <c r="Y137" s="27">
        <f t="shared" si="303"/>
        <v>0.16408378175990324</v>
      </c>
      <c r="Z137" s="27">
        <f t="shared" si="303"/>
        <v>0.79646574880849164</v>
      </c>
      <c r="AA137" s="27">
        <f t="shared" si="303"/>
        <v>1.8097104476698149</v>
      </c>
      <c r="AB137" s="27">
        <f t="shared" si="304"/>
        <v>2.6061761964783066</v>
      </c>
      <c r="AH137" t="str">
        <f t="shared" si="319"/>
        <v>62 Leisure, travel and related personal service occupations</v>
      </c>
      <c r="AI137" s="27">
        <f t="shared" si="305"/>
        <v>6.7975818106860597E-2</v>
      </c>
      <c r="AJ137" s="27">
        <f t="shared" si="305"/>
        <v>0.17512941638600799</v>
      </c>
      <c r="AK137" s="27">
        <f t="shared" si="305"/>
        <v>0.322464898137234</v>
      </c>
      <c r="AL137" s="27">
        <f t="shared" si="305"/>
        <v>0.96938248068904809</v>
      </c>
      <c r="AM137" s="27">
        <f t="shared" si="306"/>
        <v>1.2918473788262821</v>
      </c>
      <c r="AS137" t="str">
        <f t="shared" si="320"/>
        <v>62 Leisure, travel and related personal service occupations</v>
      </c>
      <c r="AT137" s="27">
        <f t="shared" si="307"/>
        <v>3.8485131208692458E-2</v>
      </c>
      <c r="AU137" s="27">
        <f t="shared" si="307"/>
        <v>0.28653231372687848</v>
      </c>
      <c r="AV137" s="27">
        <f t="shared" si="307"/>
        <v>0.51073725431379158</v>
      </c>
      <c r="AW137" s="27">
        <f t="shared" si="307"/>
        <v>1.285581909868136</v>
      </c>
      <c r="AX137" s="27">
        <f t="shared" si="308"/>
        <v>1.7963191641819276</v>
      </c>
      <c r="BD137" t="str">
        <f t="shared" si="321"/>
        <v>62 Leisure, travel and related personal service occupations</v>
      </c>
      <c r="BE137" s="27">
        <f t="shared" si="309"/>
        <v>-0.48298692081659489</v>
      </c>
      <c r="BF137" s="27">
        <f t="shared" si="309"/>
        <v>-0.91054726173317047</v>
      </c>
      <c r="BG137" s="27">
        <f t="shared" si="309"/>
        <v>-3.2714683430986824E-2</v>
      </c>
      <c r="BH137" s="27">
        <f t="shared" si="309"/>
        <v>-0.51379996394644323</v>
      </c>
      <c r="BI137" s="27">
        <f t="shared" si="310"/>
        <v>-0.54651464737743005</v>
      </c>
      <c r="BO137" t="str">
        <f t="shared" si="322"/>
        <v>62 Leisure, travel and related personal service occupations</v>
      </c>
      <c r="BP137" s="27">
        <f t="shared" si="311"/>
        <v>-0.55534292002885088</v>
      </c>
      <c r="BQ137" s="27">
        <f t="shared" si="311"/>
        <v>-1.9835953338340708</v>
      </c>
      <c r="BR137" s="27">
        <f t="shared" si="311"/>
        <v>1.2556678395073462E-2</v>
      </c>
      <c r="BS137" s="27">
        <f t="shared" si="311"/>
        <v>-1.3808231522081629</v>
      </c>
      <c r="BT137" s="27">
        <f t="shared" si="312"/>
        <v>-1.3682664738130894</v>
      </c>
      <c r="BZ137" t="str">
        <f t="shared" si="323"/>
        <v>62 Leisure, travel and related personal service occupations</v>
      </c>
      <c r="CA137" s="68">
        <f t="shared" si="313"/>
        <v>-0.35512498386192615</v>
      </c>
      <c r="CB137" s="68">
        <f t="shared" si="313"/>
        <v>-0.92837580819892729</v>
      </c>
      <c r="CC137" s="68">
        <f t="shared" si="313"/>
        <v>-0.33983935540130084</v>
      </c>
      <c r="CD137" s="68">
        <f t="shared" si="313"/>
        <v>-1.5545464204965378</v>
      </c>
      <c r="CE137" s="68">
        <f t="shared" si="314"/>
        <v>-1.8943857758978386</v>
      </c>
      <c r="CK137" t="str">
        <f t="shared" si="324"/>
        <v>62 Leisure, travel and related personal service occupations</v>
      </c>
      <c r="CL137" s="68">
        <f t="shared" si="315"/>
        <v>-0.79487213489313735</v>
      </c>
      <c r="CM137" s="68">
        <f t="shared" si="315"/>
        <v>3.5290158709992081E-2</v>
      </c>
      <c r="CN137" s="68">
        <f t="shared" si="315"/>
        <v>-0.98092431282213322</v>
      </c>
      <c r="CO137" s="68">
        <f t="shared" si="315"/>
        <v>-0.58367554673504407</v>
      </c>
      <c r="CP137" s="68">
        <f t="shared" si="316"/>
        <v>-1.5645998595571773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2.0619755479267649E-3</v>
      </c>
      <c r="C138" s="27">
        <f t="shared" si="299"/>
        <v>-9.9514675138415512E-4</v>
      </c>
      <c r="D138" s="27">
        <f t="shared" si="299"/>
        <v>2.1991164399562547E-3</v>
      </c>
      <c r="E138" s="27">
        <f t="shared" si="299"/>
        <v>4.282831404024876E-3</v>
      </c>
      <c r="F138" s="27">
        <f t="shared" si="300"/>
        <v>6.4819478439811307E-3</v>
      </c>
      <c r="L138" t="str">
        <f t="shared" si="317"/>
        <v>63 Community and civil enforcement occupations</v>
      </c>
      <c r="M138" s="27">
        <f t="shared" si="301"/>
        <v>1.0595687397897305E-2</v>
      </c>
      <c r="N138" s="27">
        <f t="shared" si="301"/>
        <v>3.1815886139008737E-3</v>
      </c>
      <c r="O138" s="27">
        <f t="shared" si="301"/>
        <v>1.0011854449629806E-2</v>
      </c>
      <c r="P138" s="27">
        <f t="shared" si="301"/>
        <v>4.9649299205180963E-2</v>
      </c>
      <c r="Q138" s="27">
        <f t="shared" si="302"/>
        <v>5.966115365481077E-2</v>
      </c>
      <c r="W138" t="str">
        <f t="shared" si="318"/>
        <v>63 Community and civil enforcement occupations</v>
      </c>
      <c r="X138" s="27">
        <f t="shared" si="303"/>
        <v>-3.1716539599037641E-3</v>
      </c>
      <c r="Y138" s="27">
        <f t="shared" si="303"/>
        <v>4.0939437981952542E-2</v>
      </c>
      <c r="Z138" s="27">
        <f t="shared" si="303"/>
        <v>4.1454316586747753E-2</v>
      </c>
      <c r="AA138" s="27">
        <f t="shared" si="303"/>
        <v>9.3461577474817203E-2</v>
      </c>
      <c r="AB138" s="27">
        <f t="shared" si="304"/>
        <v>0.13491589406156496</v>
      </c>
      <c r="AH138" t="str">
        <f t="shared" si="319"/>
        <v>63 Community and civil enforcement occupations</v>
      </c>
      <c r="AI138" s="27">
        <f t="shared" si="305"/>
        <v>-6.981399373500799E-3</v>
      </c>
      <c r="AJ138" s="27">
        <f t="shared" si="305"/>
        <v>2.0740608426423474E-2</v>
      </c>
      <c r="AK138" s="27">
        <f t="shared" si="305"/>
        <v>-3.6101943509872642E-3</v>
      </c>
      <c r="AL138" s="27">
        <f t="shared" si="305"/>
        <v>2.4995933376577004E-2</v>
      </c>
      <c r="AM138" s="27">
        <f t="shared" si="306"/>
        <v>2.1385739025589739E-2</v>
      </c>
      <c r="AS138" t="str">
        <f t="shared" si="320"/>
        <v>63 Community and civil enforcement occupations</v>
      </c>
      <c r="AT138" s="27">
        <f t="shared" si="307"/>
        <v>-1.0730771485461164E-2</v>
      </c>
      <c r="AU138" s="27">
        <f t="shared" si="307"/>
        <v>1.7465707787607067E-2</v>
      </c>
      <c r="AV138" s="27">
        <f t="shared" si="307"/>
        <v>-1.1767489000022127E-2</v>
      </c>
      <c r="AW138" s="27">
        <f t="shared" si="307"/>
        <v>6.9046672766275852E-3</v>
      </c>
      <c r="AX138" s="27">
        <f t="shared" si="308"/>
        <v>-4.862821723394542E-3</v>
      </c>
      <c r="BD138" t="str">
        <f t="shared" si="321"/>
        <v>63 Community and civil enforcement occupations</v>
      </c>
      <c r="BE138" s="27">
        <f t="shared" si="309"/>
        <v>-5.5534366360404736E-2</v>
      </c>
      <c r="BF138" s="27">
        <f t="shared" si="309"/>
        <v>7.8056885763041289E-2</v>
      </c>
      <c r="BG138" s="27">
        <f t="shared" si="309"/>
        <v>-8.0141571173014403E-2</v>
      </c>
      <c r="BH138" s="27">
        <f t="shared" si="309"/>
        <v>2.5494874194376432E-2</v>
      </c>
      <c r="BI138" s="27">
        <f t="shared" si="310"/>
        <v>-5.4646696978637971E-2</v>
      </c>
      <c r="BO138" t="str">
        <f t="shared" si="322"/>
        <v>63 Community and civil enforcement occupations</v>
      </c>
      <c r="BP138" s="27">
        <f t="shared" si="311"/>
        <v>-1.6906924363691844E-2</v>
      </c>
      <c r="BQ138" s="27">
        <f t="shared" si="311"/>
        <v>6.3242203416209009E-2</v>
      </c>
      <c r="BR138" s="27">
        <f t="shared" si="311"/>
        <v>-6.9340014395105176E-2</v>
      </c>
      <c r="BS138" s="27">
        <f t="shared" si="311"/>
        <v>2.2816914979516711E-2</v>
      </c>
      <c r="BT138" s="27">
        <f t="shared" si="312"/>
        <v>-4.6523099415588465E-2</v>
      </c>
      <c r="BZ138" t="str">
        <f t="shared" si="323"/>
        <v>63 Community and civil enforcement occupations</v>
      </c>
      <c r="CA138" s="68">
        <f t="shared" si="313"/>
        <v>-2.8829114742291329E-2</v>
      </c>
      <c r="CB138" s="68">
        <f t="shared" si="313"/>
        <v>6.9638190028399938E-2</v>
      </c>
      <c r="CC138" s="68">
        <f t="shared" si="313"/>
        <v>-8.5207396984448569E-2</v>
      </c>
      <c r="CD138" s="68">
        <f t="shared" si="313"/>
        <v>-5.1306804847967957E-2</v>
      </c>
      <c r="CE138" s="68">
        <f t="shared" si="314"/>
        <v>-0.13651420183241653</v>
      </c>
      <c r="CK138" t="str">
        <f t="shared" si="324"/>
        <v>63 Community and civil enforcement occupations</v>
      </c>
      <c r="CL138" s="68">
        <f t="shared" si="315"/>
        <v>-6.4088074025060032E-2</v>
      </c>
      <c r="CM138" s="68">
        <f t="shared" si="315"/>
        <v>4.9688932640614525E-2</v>
      </c>
      <c r="CN138" s="68">
        <f t="shared" si="315"/>
        <v>-9.4794117664462066E-2</v>
      </c>
      <c r="CO138" s="68">
        <f t="shared" si="315"/>
        <v>-2.6463365139071465E-2</v>
      </c>
      <c r="CP138" s="68">
        <f t="shared" si="316"/>
        <v>-0.12125748280353353</v>
      </c>
    </row>
    <row r="139" spans="1:94" x14ac:dyDescent="0.2">
      <c r="A139" t="str">
        <f t="shared" si="298"/>
        <v>71 Sales occupations</v>
      </c>
      <c r="B139" s="27">
        <f t="shared" si="299"/>
        <v>3.8524953820522567E-2</v>
      </c>
      <c r="C139" s="27">
        <f t="shared" si="299"/>
        <v>-2.6401015414256768E-2</v>
      </c>
      <c r="D139" s="27">
        <f t="shared" si="299"/>
        <v>3.8642663646351633E-2</v>
      </c>
      <c r="E139" s="27">
        <f t="shared" si="299"/>
        <v>0.11045515311566678</v>
      </c>
      <c r="F139" s="27">
        <f t="shared" si="300"/>
        <v>0.14909781676201841</v>
      </c>
      <c r="L139" t="str">
        <f t="shared" si="317"/>
        <v>71 Sales occupations</v>
      </c>
      <c r="M139" s="27">
        <f t="shared" si="301"/>
        <v>0.77719719639069496</v>
      </c>
      <c r="N139" s="27">
        <f t="shared" si="301"/>
        <v>-6.9537138578070756E-2</v>
      </c>
      <c r="O139" s="27">
        <f t="shared" si="301"/>
        <v>0.98078572900804861</v>
      </c>
      <c r="P139" s="27">
        <f t="shared" si="301"/>
        <v>2.9944029652514432</v>
      </c>
      <c r="Q139" s="27">
        <f t="shared" si="302"/>
        <v>3.9751886942594918</v>
      </c>
      <c r="W139" t="str">
        <f t="shared" si="318"/>
        <v>71 Sales occupations</v>
      </c>
      <c r="X139" s="27">
        <f t="shared" si="303"/>
        <v>-0.58848520886346023</v>
      </c>
      <c r="Y139" s="27">
        <f t="shared" si="303"/>
        <v>1.4606604611407636</v>
      </c>
      <c r="Z139" s="27">
        <f t="shared" si="303"/>
        <v>1.001938964583152</v>
      </c>
      <c r="AA139" s="27">
        <f t="shared" si="303"/>
        <v>4.1075833389675029</v>
      </c>
      <c r="AB139" s="27">
        <f t="shared" si="304"/>
        <v>5.109522303550655</v>
      </c>
      <c r="AH139" t="str">
        <f t="shared" si="319"/>
        <v>71 Sales occupations</v>
      </c>
      <c r="AI139" s="27">
        <f t="shared" si="305"/>
        <v>-0.25017588302880123</v>
      </c>
      <c r="AJ139" s="27">
        <f t="shared" si="305"/>
        <v>0.62202788359912153</v>
      </c>
      <c r="AK139" s="27">
        <f t="shared" si="305"/>
        <v>7.1584028143492517E-2</v>
      </c>
      <c r="AL139" s="27">
        <f t="shared" si="305"/>
        <v>1.1174015846046412</v>
      </c>
      <c r="AM139" s="27">
        <f t="shared" si="306"/>
        <v>1.1889856127481337</v>
      </c>
      <c r="AS139" t="str">
        <f t="shared" si="320"/>
        <v>71 Sales occupations</v>
      </c>
      <c r="AT139" s="27">
        <f t="shared" si="307"/>
        <v>-0.33651769757289696</v>
      </c>
      <c r="AU139" s="27">
        <f t="shared" si="307"/>
        <v>0.36815170996987678</v>
      </c>
      <c r="AV139" s="27">
        <f t="shared" si="307"/>
        <v>-8.1466070925301892E-2</v>
      </c>
      <c r="AW139" s="27">
        <f t="shared" si="307"/>
        <v>0.71386570891544787</v>
      </c>
      <c r="AX139" s="27">
        <f t="shared" si="308"/>
        <v>0.63239963799014598</v>
      </c>
      <c r="BD139" t="str">
        <f t="shared" si="321"/>
        <v>71 Sales occupations</v>
      </c>
      <c r="BE139" s="27">
        <f t="shared" si="309"/>
        <v>0.38791432632278955</v>
      </c>
      <c r="BF139" s="27">
        <f t="shared" si="309"/>
        <v>-0.10319036821387328</v>
      </c>
      <c r="BG139" s="27">
        <f t="shared" si="309"/>
        <v>-0.48628465967921741</v>
      </c>
      <c r="BH139" s="27">
        <f t="shared" si="309"/>
        <v>-0.15639020009226812</v>
      </c>
      <c r="BI139" s="27">
        <f t="shared" si="310"/>
        <v>-0.64267485977148553</v>
      </c>
      <c r="BO139" t="str">
        <f t="shared" si="322"/>
        <v>71 Sales occupations</v>
      </c>
      <c r="BP139" s="27">
        <f t="shared" si="311"/>
        <v>-1.6584751483007167</v>
      </c>
      <c r="BQ139" s="27">
        <f t="shared" si="311"/>
        <v>-3.3122865269716897</v>
      </c>
      <c r="BR139" s="27">
        <f t="shared" si="311"/>
        <v>-1.2242751657930739</v>
      </c>
      <c r="BS139" s="27">
        <f t="shared" si="311"/>
        <v>-4.323059657640119</v>
      </c>
      <c r="BT139" s="27">
        <f t="shared" si="312"/>
        <v>-5.547334823433193</v>
      </c>
      <c r="BZ139" t="str">
        <f t="shared" si="323"/>
        <v>71 Sales occupations</v>
      </c>
      <c r="CA139" s="68">
        <f t="shared" si="313"/>
        <v>-2.0411760783883359</v>
      </c>
      <c r="CB139" s="68">
        <f t="shared" si="313"/>
        <v>-1.45528739364374</v>
      </c>
      <c r="CC139" s="68">
        <f t="shared" si="313"/>
        <v>-3.5088519007610959</v>
      </c>
      <c r="CD139" s="68">
        <f t="shared" si="313"/>
        <v>-6.8174799638441348</v>
      </c>
      <c r="CE139" s="68">
        <f t="shared" si="314"/>
        <v>-10.32633186460523</v>
      </c>
      <c r="CK139" t="str">
        <f t="shared" si="324"/>
        <v>71 Sales occupations</v>
      </c>
      <c r="CL139" s="68">
        <f t="shared" si="315"/>
        <v>-3.0098961224340552</v>
      </c>
      <c r="CM139" s="68">
        <f t="shared" si="315"/>
        <v>0.1937446893982564</v>
      </c>
      <c r="CN139" s="68">
        <f t="shared" si="315"/>
        <v>-4.2881276366064602</v>
      </c>
      <c r="CO139" s="68">
        <f t="shared" si="315"/>
        <v>-2.4665413932935674</v>
      </c>
      <c r="CP139" s="68">
        <f t="shared" si="316"/>
        <v>-6.7546690299000272</v>
      </c>
    </row>
    <row r="140" spans="1:94" x14ac:dyDescent="0.2">
      <c r="A140" t="str">
        <f t="shared" si="298"/>
        <v>72 Customer service occupations</v>
      </c>
      <c r="B140" s="27">
        <f t="shared" si="299"/>
        <v>3.3420436660728525E-2</v>
      </c>
      <c r="C140" s="27">
        <f t="shared" si="299"/>
        <v>9.2652671219063121E-3</v>
      </c>
      <c r="D140" s="27">
        <f t="shared" si="299"/>
        <v>0.11198785559053465</v>
      </c>
      <c r="E140" s="27">
        <f t="shared" si="299"/>
        <v>0.22359760000083623</v>
      </c>
      <c r="F140" s="27">
        <f t="shared" si="300"/>
        <v>0.33558545559137087</v>
      </c>
      <c r="L140" t="str">
        <f t="shared" si="317"/>
        <v>72 Customer service occupations</v>
      </c>
      <c r="M140" s="27">
        <f t="shared" si="301"/>
        <v>0.43848220170383301</v>
      </c>
      <c r="N140" s="27">
        <f t="shared" si="301"/>
        <v>9.3305593890760097E-2</v>
      </c>
      <c r="O140" s="27">
        <f t="shared" si="301"/>
        <v>0.96339317082635945</v>
      </c>
      <c r="P140" s="27">
        <f t="shared" si="301"/>
        <v>1.9521668572610897</v>
      </c>
      <c r="Q140" s="27">
        <f t="shared" si="302"/>
        <v>2.915560028087449</v>
      </c>
      <c r="W140" t="str">
        <f t="shared" si="318"/>
        <v>72 Customer service occupations</v>
      </c>
      <c r="X140" s="27">
        <f t="shared" si="303"/>
        <v>0.21736476688551676</v>
      </c>
      <c r="Y140" s="27">
        <f t="shared" si="303"/>
        <v>0.95957015703881954</v>
      </c>
      <c r="Z140" s="27">
        <f t="shared" si="303"/>
        <v>2.1922594494082563</v>
      </c>
      <c r="AA140" s="27">
        <f t="shared" si="303"/>
        <v>2.8399407461142125</v>
      </c>
      <c r="AB140" s="27">
        <f t="shared" si="304"/>
        <v>5.0322001955224689</v>
      </c>
      <c r="AH140" t="str">
        <f t="shared" si="319"/>
        <v>72 Customer service occupations</v>
      </c>
      <c r="AI140" s="27">
        <f t="shared" si="305"/>
        <v>7.687811534245137E-2</v>
      </c>
      <c r="AJ140" s="27">
        <f t="shared" si="305"/>
        <v>0.34828399561857859</v>
      </c>
      <c r="AK140" s="27">
        <f t="shared" si="305"/>
        <v>0.65526580129151157</v>
      </c>
      <c r="AL140" s="27">
        <f t="shared" si="305"/>
        <v>0.96200092138250248</v>
      </c>
      <c r="AM140" s="27">
        <f t="shared" si="306"/>
        <v>1.6172667226740141</v>
      </c>
      <c r="AS140" t="str">
        <f t="shared" si="320"/>
        <v>72 Customer service occupations</v>
      </c>
      <c r="AT140" s="27">
        <f t="shared" si="307"/>
        <v>1.7699352004646673E-2</v>
      </c>
      <c r="AU140" s="27">
        <f t="shared" si="307"/>
        <v>0.22379346832604208</v>
      </c>
      <c r="AV140" s="27">
        <f t="shared" si="307"/>
        <v>0.97814036338127464</v>
      </c>
      <c r="AW140" s="27">
        <f t="shared" si="307"/>
        <v>0.75494356510237637</v>
      </c>
      <c r="AX140" s="27">
        <f t="shared" si="308"/>
        <v>1.733083928483651</v>
      </c>
      <c r="BD140" t="str">
        <f t="shared" si="321"/>
        <v>72 Customer service occupations</v>
      </c>
      <c r="BE140" s="27">
        <f t="shared" si="309"/>
        <v>1.1076941325438074</v>
      </c>
      <c r="BF140" s="27">
        <f t="shared" si="309"/>
        <v>-3.8957841489128953E-3</v>
      </c>
      <c r="BG140" s="27">
        <f t="shared" si="309"/>
        <v>2.6098425321623768</v>
      </c>
      <c r="BH140" s="27">
        <f t="shared" si="309"/>
        <v>1.4232685356010659</v>
      </c>
      <c r="BI140" s="27">
        <f t="shared" si="310"/>
        <v>4.0331110677634427</v>
      </c>
      <c r="BO140" t="str">
        <f t="shared" si="322"/>
        <v>72 Customer service occupations</v>
      </c>
      <c r="BP140" s="27">
        <f t="shared" si="311"/>
        <v>1.3983384680806008</v>
      </c>
      <c r="BQ140" s="27">
        <f t="shared" si="311"/>
        <v>-1.0690277108342947</v>
      </c>
      <c r="BR140" s="27">
        <f t="shared" si="311"/>
        <v>2.7701180628590798</v>
      </c>
      <c r="BS140" s="27">
        <f t="shared" si="311"/>
        <v>-0.28530237396802782</v>
      </c>
      <c r="BT140" s="27">
        <f t="shared" si="312"/>
        <v>2.484815688891052</v>
      </c>
      <c r="BZ140" t="str">
        <f t="shared" si="323"/>
        <v>72 Customer service occupations</v>
      </c>
      <c r="CA140" s="68">
        <f t="shared" si="313"/>
        <v>-0.16091893193851003</v>
      </c>
      <c r="CB140" s="68">
        <f t="shared" si="313"/>
        <v>-3.6331759276643893E-2</v>
      </c>
      <c r="CC140" s="68">
        <f t="shared" si="313"/>
        <v>0.35038532214139639</v>
      </c>
      <c r="CD140" s="68">
        <f t="shared" si="313"/>
        <v>-0.675297546798729</v>
      </c>
      <c r="CE140" s="68">
        <f t="shared" si="314"/>
        <v>-0.3249122246573326</v>
      </c>
      <c r="CK140" t="str">
        <f t="shared" si="324"/>
        <v>72 Customer service occupations</v>
      </c>
      <c r="CL140" s="68">
        <f t="shared" si="315"/>
        <v>4.6013213182602541E-2</v>
      </c>
      <c r="CM140" s="68">
        <f t="shared" si="315"/>
        <v>0.32392831131938005</v>
      </c>
      <c r="CN140" s="68">
        <f t="shared" si="315"/>
        <v>6.8337787428898622E-2</v>
      </c>
      <c r="CO140" s="68">
        <f t="shared" si="315"/>
        <v>-8.6130664523964118E-2</v>
      </c>
      <c r="CP140" s="68">
        <f t="shared" si="316"/>
        <v>-1.7792877095065496E-2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2.9179597616296876E-2</v>
      </c>
      <c r="C141" s="27">
        <f t="shared" si="299"/>
        <v>-1.3653836757668208E-2</v>
      </c>
      <c r="D141" s="27">
        <f t="shared" si="299"/>
        <v>6.5091669265228941E-2</v>
      </c>
      <c r="E141" s="27">
        <f t="shared" si="299"/>
        <v>0.19660486123890494</v>
      </c>
      <c r="F141" s="27">
        <f t="shared" si="300"/>
        <v>0.26169653050413388</v>
      </c>
      <c r="L141" t="str">
        <f t="shared" si="317"/>
        <v>81 Process, plant and machine operatives</v>
      </c>
      <c r="M141" s="27">
        <f t="shared" si="301"/>
        <v>0.21034853459090797</v>
      </c>
      <c r="N141" s="27">
        <f t="shared" si="301"/>
        <v>-0.1256824500259841</v>
      </c>
      <c r="O141" s="27">
        <f t="shared" si="301"/>
        <v>0.48605123202490685</v>
      </c>
      <c r="P141" s="27">
        <f t="shared" si="301"/>
        <v>0.97265282320752755</v>
      </c>
      <c r="Q141" s="27">
        <f t="shared" si="302"/>
        <v>1.4587040552324344</v>
      </c>
      <c r="W141" t="str">
        <f t="shared" si="318"/>
        <v>81 Process, plant and machine operatives</v>
      </c>
      <c r="X141" s="27">
        <f t="shared" si="303"/>
        <v>-1.4887496966719649E-2</v>
      </c>
      <c r="Y141" s="27">
        <f t="shared" si="303"/>
        <v>-9.5506312270507765E-2</v>
      </c>
      <c r="Z141" s="27">
        <f t="shared" si="303"/>
        <v>1.1758240124685553</v>
      </c>
      <c r="AA141" s="27">
        <f t="shared" si="303"/>
        <v>2.137205158427594</v>
      </c>
      <c r="AB141" s="27">
        <f t="shared" si="304"/>
        <v>3.313029170896149</v>
      </c>
      <c r="AH141" t="str">
        <f t="shared" si="319"/>
        <v>81 Process, plant and machine operatives</v>
      </c>
      <c r="AI141" s="27">
        <f t="shared" si="305"/>
        <v>-8.0620035626831621E-3</v>
      </c>
      <c r="AJ141" s="27">
        <f t="shared" si="305"/>
        <v>-4.4008480281624629E-2</v>
      </c>
      <c r="AK141" s="27">
        <f t="shared" si="305"/>
        <v>0.41724984994649972</v>
      </c>
      <c r="AL141" s="27">
        <f t="shared" si="305"/>
        <v>0.47340628540112095</v>
      </c>
      <c r="AM141" s="27">
        <f t="shared" si="306"/>
        <v>0.89065613534762067</v>
      </c>
      <c r="AS141" t="str">
        <f t="shared" si="320"/>
        <v>81 Process, plant and machine operatives</v>
      </c>
      <c r="AT141" s="27">
        <f t="shared" si="307"/>
        <v>-0.20731469931623758</v>
      </c>
      <c r="AU141" s="27">
        <f t="shared" si="307"/>
        <v>-0.16762481382982064</v>
      </c>
      <c r="AV141" s="27">
        <f t="shared" si="307"/>
        <v>0.86891519544329321</v>
      </c>
      <c r="AW141" s="27">
        <f t="shared" si="307"/>
        <v>0.99922520414527982</v>
      </c>
      <c r="AX141" s="27">
        <f t="shared" si="308"/>
        <v>1.868140399588573</v>
      </c>
      <c r="BD141" t="str">
        <f t="shared" si="321"/>
        <v>81 Process, plant and machine operatives</v>
      </c>
      <c r="BE141" s="27">
        <f t="shared" si="309"/>
        <v>1.452807598733834</v>
      </c>
      <c r="BF141" s="27">
        <f t="shared" si="309"/>
        <v>-2.1740726006656459</v>
      </c>
      <c r="BG141" s="27">
        <f t="shared" si="309"/>
        <v>5.1235012545528065</v>
      </c>
      <c r="BH141" s="27">
        <f t="shared" si="309"/>
        <v>2.9405289370573655</v>
      </c>
      <c r="BI141" s="27">
        <f t="shared" si="310"/>
        <v>8.064030191610172</v>
      </c>
      <c r="BO141" t="str">
        <f t="shared" si="322"/>
        <v>81 Process, plant and machine operatives</v>
      </c>
      <c r="BP141" s="27">
        <f t="shared" si="311"/>
        <v>1.1254115054531333</v>
      </c>
      <c r="BQ141" s="27">
        <f t="shared" si="311"/>
        <v>-3.8814743877696483</v>
      </c>
      <c r="BR141" s="27">
        <f t="shared" si="311"/>
        <v>6.1610621062825306</v>
      </c>
      <c r="BS141" s="27">
        <f t="shared" si="311"/>
        <v>-5.50363985746678E-2</v>
      </c>
      <c r="BT141" s="27">
        <f t="shared" si="312"/>
        <v>6.1060257077078628</v>
      </c>
      <c r="BZ141" t="str">
        <f t="shared" si="323"/>
        <v>81 Process, plant and machine operatives</v>
      </c>
      <c r="CA141" s="68">
        <f t="shared" si="313"/>
        <v>-1.2628599672087528</v>
      </c>
      <c r="CB141" s="68">
        <f t="shared" si="313"/>
        <v>-2.1814924879583604</v>
      </c>
      <c r="CC141" s="68">
        <f t="shared" si="313"/>
        <v>1.0872795765448693</v>
      </c>
      <c r="CD141" s="68">
        <f t="shared" si="313"/>
        <v>-6.562581945101913</v>
      </c>
      <c r="CE141" s="68">
        <f t="shared" si="314"/>
        <v>-5.4753023685570437</v>
      </c>
      <c r="CK141" t="str">
        <f t="shared" si="324"/>
        <v>81 Process, plant and machine operatives</v>
      </c>
      <c r="CL141" s="68">
        <f t="shared" si="315"/>
        <v>-3.4098091365898799</v>
      </c>
      <c r="CM141" s="68">
        <f t="shared" si="315"/>
        <v>-1.1321573204946178</v>
      </c>
      <c r="CN141" s="68">
        <f t="shared" si="315"/>
        <v>-3.9921749057921874</v>
      </c>
      <c r="CO141" s="68">
        <f t="shared" si="315"/>
        <v>-1.8743547174028679</v>
      </c>
      <c r="CP141" s="68">
        <f t="shared" si="316"/>
        <v>-5.8665296231950554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8.264327702226465E-2</v>
      </c>
      <c r="C142" s="27">
        <f t="shared" si="299"/>
        <v>-5.0371333588401929E-2</v>
      </c>
      <c r="D142" s="27">
        <f t="shared" si="299"/>
        <v>0.1206616498638993</v>
      </c>
      <c r="E142" s="27">
        <f t="shared" si="299"/>
        <v>0.24123060334754098</v>
      </c>
      <c r="F142" s="27">
        <f t="shared" si="300"/>
        <v>0.36189225321144025</v>
      </c>
      <c r="L142" t="str">
        <f t="shared" si="317"/>
        <v>82 Transport and mobile machine drivers and operatives</v>
      </c>
      <c r="M142" s="27">
        <f t="shared" si="301"/>
        <v>0.36614776626862733</v>
      </c>
      <c r="N142" s="27">
        <f t="shared" si="301"/>
        <v>-0.23216891813324914</v>
      </c>
      <c r="O142" s="27">
        <f t="shared" si="301"/>
        <v>0.55865105753340449</v>
      </c>
      <c r="P142" s="27">
        <f t="shared" si="301"/>
        <v>1.1694606890055694</v>
      </c>
      <c r="Q142" s="27">
        <f t="shared" si="302"/>
        <v>1.7281117465389739</v>
      </c>
      <c r="W142" t="str">
        <f t="shared" si="318"/>
        <v>82 Transport and mobile machine drivers and operatives</v>
      </c>
      <c r="X142" s="27">
        <f t="shared" si="303"/>
        <v>0.49749700053342361</v>
      </c>
      <c r="Y142" s="27">
        <f t="shared" si="303"/>
        <v>-3.7607447579593334E-2</v>
      </c>
      <c r="Z142" s="27">
        <f t="shared" si="303"/>
        <v>1.1061421009834493</v>
      </c>
      <c r="AA142" s="27">
        <f t="shared" si="303"/>
        <v>1.9860377288945719</v>
      </c>
      <c r="AB142" s="27">
        <f t="shared" si="304"/>
        <v>3.0921798298780212</v>
      </c>
      <c r="AH142" t="str">
        <f t="shared" si="319"/>
        <v>82 Transport and mobile machine drivers and operatives</v>
      </c>
      <c r="AI142" s="27">
        <f t="shared" si="305"/>
        <v>0.18079249140092934</v>
      </c>
      <c r="AJ142" s="27">
        <f t="shared" si="305"/>
        <v>-0.11078737372277225</v>
      </c>
      <c r="AK142" s="27">
        <f t="shared" si="305"/>
        <v>0.4591823897561258</v>
      </c>
      <c r="AL142" s="27">
        <f t="shared" si="305"/>
        <v>0.58168296091805027</v>
      </c>
      <c r="AM142" s="27">
        <f t="shared" si="306"/>
        <v>1.0408653506741761</v>
      </c>
      <c r="AS142" t="str">
        <f t="shared" si="320"/>
        <v>82 Transport and mobile machine drivers and operatives</v>
      </c>
      <c r="AT142" s="27">
        <f t="shared" si="307"/>
        <v>9.0436589514894639E-2</v>
      </c>
      <c r="AU142" s="27">
        <f t="shared" si="307"/>
        <v>-0.13134160777489878</v>
      </c>
      <c r="AV142" s="27">
        <f t="shared" si="307"/>
        <v>0.59380277216971589</v>
      </c>
      <c r="AW142" s="27">
        <f t="shared" si="307"/>
        <v>0.76798072594149813</v>
      </c>
      <c r="AX142" s="27">
        <f t="shared" si="308"/>
        <v>1.361783498111214</v>
      </c>
      <c r="BD142" t="str">
        <f t="shared" si="321"/>
        <v>82 Transport and mobile machine drivers and operatives</v>
      </c>
      <c r="BE142" s="27">
        <f t="shared" si="309"/>
        <v>2.5479787448671338</v>
      </c>
      <c r="BF142" s="27">
        <f t="shared" si="309"/>
        <v>-1.2933651646584519</v>
      </c>
      <c r="BG142" s="27">
        <f t="shared" si="309"/>
        <v>3.3105644488407489</v>
      </c>
      <c r="BH142" s="27">
        <f t="shared" si="309"/>
        <v>3.3171901836408928</v>
      </c>
      <c r="BI142" s="27">
        <f t="shared" si="310"/>
        <v>6.6277546324816417</v>
      </c>
      <c r="BO142" t="str">
        <f t="shared" si="322"/>
        <v>82 Transport and mobile machine drivers and operatives</v>
      </c>
      <c r="BP142" s="27">
        <f t="shared" si="311"/>
        <v>3.9046864786539253</v>
      </c>
      <c r="BQ142" s="27">
        <f t="shared" si="311"/>
        <v>-4.3590015439188505</v>
      </c>
      <c r="BR142" s="27">
        <f t="shared" si="311"/>
        <v>5.7641137677102847</v>
      </c>
      <c r="BS142" s="27">
        <f t="shared" si="311"/>
        <v>1.8121574042824342</v>
      </c>
      <c r="BT142" s="27">
        <f t="shared" si="312"/>
        <v>7.5762711719927189</v>
      </c>
      <c r="BZ142" t="str">
        <f t="shared" si="323"/>
        <v>82 Transport and mobile machine drivers and operatives</v>
      </c>
      <c r="CA142" s="68">
        <f t="shared" si="313"/>
        <v>-1.0214433243832985</v>
      </c>
      <c r="CB142" s="68">
        <f t="shared" si="313"/>
        <v>-1.9458303805117581</v>
      </c>
      <c r="CC142" s="68">
        <f t="shared" si="313"/>
        <v>-1.0751607916382433</v>
      </c>
      <c r="CD142" s="68">
        <f t="shared" si="313"/>
        <v>-3.9734749730939285</v>
      </c>
      <c r="CE142" s="68">
        <f t="shared" si="314"/>
        <v>-5.0486357647321718</v>
      </c>
      <c r="CK142" t="str">
        <f t="shared" si="324"/>
        <v>82 Transport and mobile machine drivers and operatives</v>
      </c>
      <c r="CL142" s="68">
        <f t="shared" si="315"/>
        <v>0.46545458133491735</v>
      </c>
      <c r="CM142" s="68">
        <f t="shared" si="315"/>
        <v>-1.1843161605389376</v>
      </c>
      <c r="CN142" s="68">
        <f t="shared" si="315"/>
        <v>-4.2054302322926045</v>
      </c>
      <c r="CO142" s="68">
        <f t="shared" si="315"/>
        <v>-4.4183157675576439</v>
      </c>
      <c r="CP142" s="68">
        <f t="shared" si="316"/>
        <v>-8.6237459998502484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3.2952918680381272E-5</v>
      </c>
      <c r="C143" s="27">
        <f t="shared" si="299"/>
        <v>-2.827652256713639E-4</v>
      </c>
      <c r="D143" s="27">
        <f t="shared" si="299"/>
        <v>2.1756545872867947E-4</v>
      </c>
      <c r="E143" s="27">
        <f t="shared" si="299"/>
        <v>7.9711435939000476E-4</v>
      </c>
      <c r="F143" s="27">
        <f t="shared" si="300"/>
        <v>1.0146798181186842E-3</v>
      </c>
      <c r="L143" t="str">
        <f t="shared" si="317"/>
        <v>91 Elementary trades and related occupations</v>
      </c>
      <c r="M143" s="27">
        <f t="shared" si="301"/>
        <v>8.4111312262319493E-2</v>
      </c>
      <c r="N143" s="27">
        <f t="shared" si="301"/>
        <v>-0.12122419426891884</v>
      </c>
      <c r="O143" s="27">
        <f t="shared" si="301"/>
        <v>0.10621270123307552</v>
      </c>
      <c r="P143" s="27">
        <f t="shared" si="301"/>
        <v>0.34963202460122478</v>
      </c>
      <c r="Q143" s="27">
        <f t="shared" si="302"/>
        <v>0.4558447258343003</v>
      </c>
      <c r="W143" t="str">
        <f t="shared" si="318"/>
        <v>91 Elementary trades and related occupations</v>
      </c>
      <c r="X143" s="27">
        <f t="shared" si="303"/>
        <v>-0.18979790779701733</v>
      </c>
      <c r="Y143" s="27">
        <f t="shared" si="303"/>
        <v>-8.8445110160237261E-2</v>
      </c>
      <c r="Z143" s="27">
        <f t="shared" si="303"/>
        <v>3.4228232285554494E-2</v>
      </c>
      <c r="AA143" s="27">
        <f t="shared" si="303"/>
        <v>0.20282201406798617</v>
      </c>
      <c r="AB143" s="27">
        <f t="shared" si="304"/>
        <v>0.23705024635354066</v>
      </c>
      <c r="AH143" t="str">
        <f t="shared" si="319"/>
        <v>91 Elementary trades and related occupations</v>
      </c>
      <c r="AI143" s="27">
        <f t="shared" si="305"/>
        <v>-0.10326846014916069</v>
      </c>
      <c r="AJ143" s="27">
        <f t="shared" si="305"/>
        <v>-8.7200609088693648E-2</v>
      </c>
      <c r="AK143" s="27">
        <f t="shared" si="305"/>
        <v>4.9323285798175021E-2</v>
      </c>
      <c r="AL143" s="27">
        <f t="shared" si="305"/>
        <v>0.21426319631935675</v>
      </c>
      <c r="AM143" s="27">
        <f t="shared" si="306"/>
        <v>0.26358648211753177</v>
      </c>
      <c r="AS143" t="str">
        <f t="shared" si="320"/>
        <v>91 Elementary trades and related occupations</v>
      </c>
      <c r="AT143" s="27">
        <f t="shared" si="307"/>
        <v>-0.13821076208618288</v>
      </c>
      <c r="AU143" s="27">
        <f t="shared" si="307"/>
        <v>-1.9061018533564345E-2</v>
      </c>
      <c r="AV143" s="27">
        <f t="shared" si="307"/>
        <v>3.6875913854714226E-2</v>
      </c>
      <c r="AW143" s="27">
        <f t="shared" si="307"/>
        <v>0.14481828701290278</v>
      </c>
      <c r="AX143" s="27">
        <f t="shared" si="308"/>
        <v>0.18169420086761701</v>
      </c>
      <c r="BD143" t="str">
        <f t="shared" si="321"/>
        <v>91 Elementary trades and related occupations</v>
      </c>
      <c r="BE143" s="27">
        <f t="shared" si="309"/>
        <v>-2.9517574882671482E-2</v>
      </c>
      <c r="BF143" s="27">
        <f t="shared" si="309"/>
        <v>-0.61577890849074191</v>
      </c>
      <c r="BG143" s="27">
        <f t="shared" si="309"/>
        <v>0.10771937561072065</v>
      </c>
      <c r="BH143" s="27">
        <f t="shared" si="309"/>
        <v>0.76286157470795857</v>
      </c>
      <c r="BI143" s="27">
        <f t="shared" si="310"/>
        <v>0.87058095031867921</v>
      </c>
      <c r="BO143" t="str">
        <f t="shared" si="322"/>
        <v>91 Elementary trades and related occupations</v>
      </c>
      <c r="BP143" s="27">
        <f t="shared" si="311"/>
        <v>-0.29574377939599117</v>
      </c>
      <c r="BQ143" s="27">
        <f t="shared" si="311"/>
        <v>-1.3056221068640985</v>
      </c>
      <c r="BR143" s="27">
        <f t="shared" si="311"/>
        <v>-0.10552630935214591</v>
      </c>
      <c r="BS143" s="27">
        <f t="shared" si="311"/>
        <v>0.11226752181964628</v>
      </c>
      <c r="BT143" s="27">
        <f t="shared" si="312"/>
        <v>6.7412124675003682E-3</v>
      </c>
      <c r="BZ143" t="str">
        <f t="shared" si="323"/>
        <v>91 Elementary trades and related occupations</v>
      </c>
      <c r="CA143" s="68">
        <f t="shared" si="313"/>
        <v>-1.1183707286484772</v>
      </c>
      <c r="CB143" s="68">
        <f t="shared" si="313"/>
        <v>-1.3953490972924261</v>
      </c>
      <c r="CC143" s="68">
        <f t="shared" si="313"/>
        <v>-1.7309490159488838</v>
      </c>
      <c r="CD143" s="68">
        <f t="shared" si="313"/>
        <v>-1.5548653705430615</v>
      </c>
      <c r="CE143" s="68">
        <f t="shared" si="314"/>
        <v>-3.2858143864919453</v>
      </c>
      <c r="CK143" t="str">
        <f t="shared" si="324"/>
        <v>91 Elementary trades and related occupations</v>
      </c>
      <c r="CL143" s="68">
        <f t="shared" si="315"/>
        <v>-1.805280994461361</v>
      </c>
      <c r="CM143" s="68">
        <f t="shared" si="315"/>
        <v>-0.29742512505034924</v>
      </c>
      <c r="CN143" s="68">
        <f t="shared" si="315"/>
        <v>-2.4626818807440967</v>
      </c>
      <c r="CO143" s="68">
        <f t="shared" si="315"/>
        <v>-1.3435659603566341</v>
      </c>
      <c r="CP143" s="68">
        <f t="shared" si="316"/>
        <v>-3.8062478411007308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4.6948034629137367E-2</v>
      </c>
      <c r="C144" s="27">
        <f t="shared" si="299"/>
        <v>-2.0605480081754751E-2</v>
      </c>
      <c r="D144" s="27">
        <f t="shared" si="299"/>
        <v>6.2550644833741009E-2</v>
      </c>
      <c r="E144" s="27">
        <f t="shared" si="299"/>
        <v>0.12366449712663669</v>
      </c>
      <c r="F144" s="27">
        <f t="shared" si="300"/>
        <v>0.18621514196037769</v>
      </c>
      <c r="L144" t="str">
        <f t="shared" ref="L144" si="325">A144</f>
        <v>92 Elementary administration and service occupations</v>
      </c>
      <c r="M144" s="27">
        <f t="shared" si="301"/>
        <v>1.1407714047651045</v>
      </c>
      <c r="N144" s="27">
        <f t="shared" si="301"/>
        <v>-0.19903295989882075</v>
      </c>
      <c r="O144" s="27">
        <f t="shared" si="301"/>
        <v>1.6359434527479202</v>
      </c>
      <c r="P144" s="27">
        <f t="shared" si="301"/>
        <v>4.7435117235113244</v>
      </c>
      <c r="Q144" s="27">
        <f t="shared" si="302"/>
        <v>6.3794551762592446</v>
      </c>
      <c r="W144" t="str">
        <f t="shared" ref="W144" si="326">A144</f>
        <v>92 Elementary administration and service occupations</v>
      </c>
      <c r="X144" s="27">
        <f t="shared" si="303"/>
        <v>0.7039901419894754</v>
      </c>
      <c r="Y144" s="27">
        <f t="shared" si="303"/>
        <v>0.9411066970515769</v>
      </c>
      <c r="Z144" s="27">
        <f t="shared" si="303"/>
        <v>2.5710040358933899</v>
      </c>
      <c r="AA144" s="27">
        <f t="shared" si="303"/>
        <v>4.5211815463315439</v>
      </c>
      <c r="AB144" s="27">
        <f t="shared" si="304"/>
        <v>7.0921855822249338</v>
      </c>
      <c r="AH144" t="str">
        <f t="shared" ref="AH144" si="327">L144</f>
        <v>92 Elementary administration and service occupations</v>
      </c>
      <c r="AI144" s="27">
        <f t="shared" si="305"/>
        <v>0.32976177668560158</v>
      </c>
      <c r="AJ144" s="27">
        <f t="shared" si="305"/>
        <v>0.43296572428593993</v>
      </c>
      <c r="AK144" s="27">
        <f t="shared" si="305"/>
        <v>1.1173760959889183</v>
      </c>
      <c r="AL144" s="27">
        <f t="shared" si="305"/>
        <v>2.5013542240762954</v>
      </c>
      <c r="AM144" s="27">
        <f t="shared" si="306"/>
        <v>3.6187303200652137</v>
      </c>
      <c r="AS144" t="str">
        <f t="shared" ref="AS144" si="328">W144</f>
        <v>92 Elementary administration and service occupations</v>
      </c>
      <c r="AT144" s="27">
        <f t="shared" si="307"/>
        <v>7.5213754059641147E-2</v>
      </c>
      <c r="AU144" s="27">
        <f t="shared" si="307"/>
        <v>0.45031461679997431</v>
      </c>
      <c r="AV144" s="27">
        <f t="shared" si="307"/>
        <v>0.98266904161365254</v>
      </c>
      <c r="AW144" s="27">
        <f t="shared" si="307"/>
        <v>2.1888027435168018</v>
      </c>
      <c r="AX144" s="27">
        <f t="shared" si="308"/>
        <v>3.1714717851304544</v>
      </c>
      <c r="BD144" t="str">
        <f t="shared" ref="BD144" si="329">AH144</f>
        <v>92 Elementary administration and service occupations</v>
      </c>
      <c r="BE144" s="27">
        <f t="shared" si="309"/>
        <v>0.91665079864416654</v>
      </c>
      <c r="BF144" s="27">
        <f t="shared" si="309"/>
        <v>-1.9901937637676426</v>
      </c>
      <c r="BG144" s="27">
        <f t="shared" si="309"/>
        <v>0.81071182140264142</v>
      </c>
      <c r="BH144" s="27">
        <f t="shared" si="309"/>
        <v>-1.4481330600396269</v>
      </c>
      <c r="BI144" s="27">
        <f t="shared" si="310"/>
        <v>-0.63742123863698552</v>
      </c>
      <c r="BO144" t="str">
        <f t="shared" ref="BO144" si="330">AS144</f>
        <v>92 Elementary administration and service occupations</v>
      </c>
      <c r="BP144" s="27">
        <f t="shared" si="311"/>
        <v>6.4158273606364205</v>
      </c>
      <c r="BQ144" s="27">
        <f t="shared" si="311"/>
        <v>-9.3890920136599192</v>
      </c>
      <c r="BR144" s="27">
        <f t="shared" si="311"/>
        <v>6.2449007563107486</v>
      </c>
      <c r="BS144" s="27">
        <f t="shared" si="311"/>
        <v>-2.5824835556113328</v>
      </c>
      <c r="BT144" s="27">
        <f t="shared" si="312"/>
        <v>3.6624172006994158</v>
      </c>
      <c r="BZ144" t="str">
        <f t="shared" ref="BZ144" si="331">BD144</f>
        <v>92 Elementary administration and service occupations</v>
      </c>
      <c r="CA144" s="68">
        <f t="shared" si="313"/>
        <v>1.4703235191880708</v>
      </c>
      <c r="CB144" s="68">
        <f t="shared" si="313"/>
        <v>-6.0081442558070037</v>
      </c>
      <c r="CC144" s="68">
        <f t="shared" si="313"/>
        <v>-2.2293869722658286</v>
      </c>
      <c r="CD144" s="68">
        <f t="shared" si="313"/>
        <v>-10.960795424075247</v>
      </c>
      <c r="CE144" s="68">
        <f t="shared" si="314"/>
        <v>-13.190182396341076</v>
      </c>
      <c r="CK144" t="str">
        <f t="shared" ref="CK144" si="332">BO144</f>
        <v>92 Elementary administration and service occupations</v>
      </c>
      <c r="CL144" s="68">
        <f t="shared" si="315"/>
        <v>-7.9742437515595093</v>
      </c>
      <c r="CM144" s="68">
        <f t="shared" si="315"/>
        <v>-0.64607508746884434</v>
      </c>
      <c r="CN144" s="68">
        <f t="shared" si="315"/>
        <v>-8.0158211986352939</v>
      </c>
      <c r="CO144" s="68">
        <f t="shared" si="315"/>
        <v>-5.9585259673566693</v>
      </c>
      <c r="CP144" s="68">
        <f t="shared" si="316"/>
        <v>-13.974347165991963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7.8413356591183287</v>
      </c>
      <c r="C146" s="29">
        <f>D35-C35</f>
        <v>-0.71080554431915033</v>
      </c>
      <c r="D146" s="29">
        <f>E35-D35</f>
        <v>7.5446048775693093</v>
      </c>
      <c r="E146" s="29">
        <f>F35-E35</f>
        <v>15.616458398785689</v>
      </c>
      <c r="F146" s="29">
        <f t="shared" ref="F146" si="334">F35-D35</f>
        <v>23.161063276354998</v>
      </c>
      <c r="L146" s="24" t="str">
        <f t="shared" ref="L146" si="335">L35</f>
        <v>All occupations</v>
      </c>
      <c r="M146" s="29">
        <f>N35-M35</f>
        <v>55.304837454038292</v>
      </c>
      <c r="N146" s="29">
        <f t="shared" ref="N146" si="336">O35-N35</f>
        <v>-0.24805356548466762</v>
      </c>
      <c r="O146" s="29">
        <f>P35-O35</f>
        <v>48.561769757669992</v>
      </c>
      <c r="P146" s="29">
        <f>Q35-P35</f>
        <v>107.41797786964733</v>
      </c>
      <c r="Q146" s="29">
        <f>Q35-O35</f>
        <v>155.97974762731732</v>
      </c>
      <c r="W146" s="24" t="str">
        <f t="shared" ref="W146" si="337">W35</f>
        <v>All occupations</v>
      </c>
      <c r="X146" s="29">
        <f>Y35-X35</f>
        <v>7.6524751773179105</v>
      </c>
      <c r="Y146" s="29">
        <f t="shared" ref="Y146" si="338">Z35-Y35</f>
        <v>34.524690966335868</v>
      </c>
      <c r="Z146" s="29">
        <f>AA35-Z35</f>
        <v>22.624346363218763</v>
      </c>
      <c r="AA146" s="29">
        <f>AB35-AA35</f>
        <v>53.326060149854982</v>
      </c>
      <c r="AB146" s="29">
        <f>AB35-Z35</f>
        <v>75.950406513073744</v>
      </c>
      <c r="AH146" s="24" t="str">
        <f t="shared" ref="AH146" si="339">AH35</f>
        <v>All occupations</v>
      </c>
      <c r="AI146" s="29">
        <f>AJ35-AI35</f>
        <v>-4.7861026123004962</v>
      </c>
      <c r="AJ146" s="29">
        <f t="shared" ref="AJ146" si="340">AK35-AJ35</f>
        <v>10.134230747743018</v>
      </c>
      <c r="AK146" s="29">
        <f>AL35-AK35</f>
        <v>-1.4843733179746721</v>
      </c>
      <c r="AL146" s="29">
        <f>AM35-AL35</f>
        <v>10.155595903113749</v>
      </c>
      <c r="AM146" s="29">
        <f>AM35-AK35</f>
        <v>8.671222585139077</v>
      </c>
      <c r="AS146" s="24" t="str">
        <f t="shared" ref="AS146" si="341">AS35</f>
        <v>All occupations</v>
      </c>
      <c r="AT146" s="29">
        <f>AU35-AT35</f>
        <v>-1.8968032669753967</v>
      </c>
      <c r="AU146" s="29">
        <f t="shared" ref="AU146" si="342">AV35-AU35</f>
        <v>8.4421864652495344</v>
      </c>
      <c r="AV146" s="29">
        <f>AW35-AV35</f>
        <v>3.7280423834262137</v>
      </c>
      <c r="AW146" s="29">
        <f>AX35-AW35</f>
        <v>14.436882544531926</v>
      </c>
      <c r="AX146" s="29">
        <f>AX35-AV35</f>
        <v>18.16492492795814</v>
      </c>
      <c r="BD146" s="24" t="str">
        <f t="shared" ref="BD146" si="343">BD35</f>
        <v>All occupations</v>
      </c>
      <c r="BE146" s="29">
        <f>BF35-BE35</f>
        <v>40.244995412704611</v>
      </c>
      <c r="BF146" s="29">
        <f t="shared" ref="BF146" si="344">BG35-BF35</f>
        <v>-17.151330370043695</v>
      </c>
      <c r="BG146" s="29">
        <f>BH35-BG35</f>
        <v>14.63780028982211</v>
      </c>
      <c r="BH146" s="29">
        <f>BI35-BH35</f>
        <v>2.0775147853990461</v>
      </c>
      <c r="BI146" s="29">
        <f>BI35-BG35</f>
        <v>16.715315075221156</v>
      </c>
      <c r="BO146" s="24" t="str">
        <f t="shared" ref="BO146" si="345">BO35</f>
        <v>All occupations</v>
      </c>
      <c r="BP146" s="29">
        <f>BQ35-BP35</f>
        <v>26.437892883589541</v>
      </c>
      <c r="BQ146" s="29">
        <f t="shared" ref="BQ146" si="346">BR35-BQ35</f>
        <v>-53.438496277783997</v>
      </c>
      <c r="BR146" s="29">
        <f>BS35-BR35</f>
        <v>19.414457721736653</v>
      </c>
      <c r="BS146" s="29">
        <f>BT35-BS35</f>
        <v>-42.368331622053063</v>
      </c>
      <c r="BT146" s="29">
        <f>BT35-BR35</f>
        <v>-22.95387390031641</v>
      </c>
      <c r="BZ146" s="24" t="str">
        <f t="shared" ref="BZ146" si="347">BZ35</f>
        <v>All occupations</v>
      </c>
      <c r="CA146" s="70">
        <f>CB35-CA35</f>
        <v>-12.577321017127701</v>
      </c>
      <c r="CB146" s="70">
        <f t="shared" ref="CB146" si="348">CC35-CB35</f>
        <v>-20.563101357788355</v>
      </c>
      <c r="CC146" s="70">
        <f>CD35-CC35</f>
        <v>-26.879113129523887</v>
      </c>
      <c r="CD146" s="70">
        <f>CE35-CD35</f>
        <v>-67.510366236323762</v>
      </c>
      <c r="CE146" s="70">
        <f>CE35-CC35</f>
        <v>-94.389479365847649</v>
      </c>
      <c r="CK146" s="24" t="str">
        <f t="shared" ref="CK146" si="349">CK35</f>
        <v>All occupations</v>
      </c>
      <c r="CL146" s="70">
        <f>CM35-CL35</f>
        <v>-20.702309690365553</v>
      </c>
      <c r="CM146" s="70">
        <f t="shared" ref="CM146" si="350">CN35-CM35</f>
        <v>-1.3393210639081019</v>
      </c>
      <c r="CN146" s="70">
        <f>CO35-CN35</f>
        <v>-38.948534945945028</v>
      </c>
      <c r="CO146" s="70">
        <f>CP35-CO35</f>
        <v>-25.900791792956092</v>
      </c>
      <c r="CP146" s="70">
        <f>CP35-CN35</f>
        <v>-64.849326738901112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Midlands and Warwickshire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1.6213371948411905</v>
      </c>
      <c r="C8" s="69">
        <f>'Basic T2'!O8</f>
        <v>14.337183999352623</v>
      </c>
      <c r="D8" s="69">
        <f>'Basic T2'!Z8</f>
        <v>33.126420378029486</v>
      </c>
      <c r="E8" s="69">
        <f>'Basic T2'!AK8</f>
        <v>6.2759172310895845</v>
      </c>
      <c r="F8" s="69">
        <f>'Basic T2'!AV8</f>
        <v>9.0812188245311489</v>
      </c>
      <c r="G8" s="69">
        <f>'Basic T2'!BG8</f>
        <v>22.391788761949059</v>
      </c>
      <c r="H8" s="69">
        <f>'Basic T2'!BR8</f>
        <v>17.207626496487606</v>
      </c>
      <c r="I8" s="69">
        <f>'Basic T2'!CC8</f>
        <v>12.66625256206382</v>
      </c>
      <c r="J8" s="69">
        <f>'Basic T2'!CN8</f>
        <v>3.948474844780705</v>
      </c>
      <c r="K8" s="309">
        <f>SUM(B8:J8)</f>
        <v>120.65622029312523</v>
      </c>
      <c r="L8" s="97"/>
      <c r="M8" s="97">
        <f t="shared" ref="M8:M33" si="0">B8/B$35*100</f>
        <v>6.2642519139820791</v>
      </c>
      <c r="N8" s="97">
        <f t="shared" ref="N8:N33" si="1">C8/C$35*100</f>
        <v>8.026930694594407</v>
      </c>
      <c r="O8" s="97">
        <f t="shared" ref="O8:O33" si="2">D8/D$35*100</f>
        <v>9.8367465780015628</v>
      </c>
      <c r="P8" s="97">
        <f t="shared" ref="P8:P33" si="3">E8/E$35*100</f>
        <v>6.5218405113230347</v>
      </c>
      <c r="Q8" s="97">
        <f t="shared" ref="Q8:Q33" si="4">F8/F$35*100</f>
        <v>9.5300962685818398</v>
      </c>
      <c r="R8" s="97">
        <f t="shared" ref="R8:R33" si="5">G8/G$35*100</f>
        <v>6.367962641250803</v>
      </c>
      <c r="S8" s="97">
        <f t="shared" ref="S8:S33" si="6">H8/H$35*100</f>
        <v>5.0902754666047789</v>
      </c>
      <c r="T8" s="97">
        <f t="shared" ref="T8:T33" si="7">I8/I$35*100</f>
        <v>6.0969766325247035</v>
      </c>
      <c r="U8" s="97">
        <f t="shared" ref="U8:U33" si="8">J8/J$35*100</f>
        <v>3.6304268265431165</v>
      </c>
      <c r="V8" s="97">
        <f t="shared" ref="V8:V33" si="9">K8/K$35*100</f>
        <v>6.9383926814585246</v>
      </c>
      <c r="W8" s="97"/>
      <c r="X8" s="97">
        <f t="shared" ref="X8:X32" si="10">IF($K8&gt;0,B8/$K8*100,0)</f>
        <v>1.3437659416997099</v>
      </c>
      <c r="Y8" s="97">
        <f t="shared" ref="Y8:AG23" si="11">IF($K8&gt;0,C8/$K8*100,0)</f>
        <v>11.882672906976127</v>
      </c>
      <c r="Z8" s="97">
        <f t="shared" si="11"/>
        <v>27.455211424285743</v>
      </c>
      <c r="AA8" s="97">
        <f t="shared" si="11"/>
        <v>5.2014866832747737</v>
      </c>
      <c r="AB8" s="97">
        <f t="shared" si="11"/>
        <v>7.5265235414046696</v>
      </c>
      <c r="AC8" s="97">
        <f t="shared" si="11"/>
        <v>18.558337653500075</v>
      </c>
      <c r="AD8" s="97">
        <f t="shared" si="11"/>
        <v>14.261698613368601</v>
      </c>
      <c r="AE8" s="97">
        <f t="shared" si="11"/>
        <v>10.497803205911897</v>
      </c>
      <c r="AF8" s="97">
        <f>IF($K8&gt;0,J8/$K8*100,0)</f>
        <v>3.2725000295784019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0.48975432715683281</v>
      </c>
      <c r="C9" s="69">
        <f>'Basic T2'!O9</f>
        <v>4.9038691510575267</v>
      </c>
      <c r="D9" s="69">
        <f>'Basic T2'!Z9</f>
        <v>10.504726577736948</v>
      </c>
      <c r="E9" s="69">
        <f>'Basic T2'!AK9</f>
        <v>3.0167336841112085</v>
      </c>
      <c r="F9" s="69">
        <f>'Basic T2'!AV9</f>
        <v>3.3909808026444788</v>
      </c>
      <c r="G9" s="69">
        <f>'Basic T2'!BG9</f>
        <v>8.0363521715870565</v>
      </c>
      <c r="H9" s="69">
        <f>'Basic T2'!BR9</f>
        <v>8.9539540794363184</v>
      </c>
      <c r="I9" s="69">
        <f>'Basic T2'!CC9</f>
        <v>5.9743713193042405</v>
      </c>
      <c r="J9" s="69">
        <f>'Basic T2'!CN9</f>
        <v>2.5928624536017506</v>
      </c>
      <c r="K9" s="309">
        <f>SUM(B9:J9)</f>
        <v>47.863604566636369</v>
      </c>
      <c r="L9" s="97"/>
      <c r="M9" s="97">
        <f t="shared" si="0"/>
        <v>1.8922309875051619</v>
      </c>
      <c r="N9" s="97">
        <f t="shared" si="1"/>
        <v>2.7455194697003025</v>
      </c>
      <c r="O9" s="97">
        <f t="shared" si="2"/>
        <v>3.1193329082103096</v>
      </c>
      <c r="P9" s="97">
        <f t="shared" si="3"/>
        <v>3.1349450970202613</v>
      </c>
      <c r="Q9" s="97">
        <f t="shared" si="4"/>
        <v>3.5585942942833166</v>
      </c>
      <c r="R9" s="97">
        <f t="shared" si="5"/>
        <v>2.2854444968489722</v>
      </c>
      <c r="S9" s="97">
        <f t="shared" si="6"/>
        <v>2.6487146724717552</v>
      </c>
      <c r="T9" s="97">
        <f t="shared" si="7"/>
        <v>2.8757994639172586</v>
      </c>
      <c r="U9" s="97">
        <f t="shared" si="8"/>
        <v>2.3840084536780179</v>
      </c>
      <c r="V9" s="97">
        <f t="shared" si="9"/>
        <v>2.7524190864471896</v>
      </c>
      <c r="W9" s="97"/>
      <c r="X9" s="97">
        <f t="shared" si="10"/>
        <v>1.0232290935693948</v>
      </c>
      <c r="Y9" s="97">
        <f t="shared" si="11"/>
        <v>10.245507406844574</v>
      </c>
      <c r="Z9" s="97">
        <f t="shared" si="11"/>
        <v>21.947211608586905</v>
      </c>
      <c r="AA9" s="97">
        <f t="shared" si="11"/>
        <v>6.3027716182789169</v>
      </c>
      <c r="AB9" s="97">
        <f t="shared" si="11"/>
        <v>7.0846749494671029</v>
      </c>
      <c r="AC9" s="97">
        <f t="shared" si="11"/>
        <v>16.790110657877293</v>
      </c>
      <c r="AD9" s="97">
        <f t="shared" si="11"/>
        <v>18.707228927922678</v>
      </c>
      <c r="AE9" s="97">
        <f t="shared" si="11"/>
        <v>12.482075625931262</v>
      </c>
      <c r="AF9" s="97">
        <f t="shared" si="11"/>
        <v>5.4171901115218599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4.8238641606750985</v>
      </c>
      <c r="C10" s="69">
        <f>'Basic T2'!O10</f>
        <v>18.685591329253054</v>
      </c>
      <c r="D10" s="69">
        <f>'Basic T2'!Z10</f>
        <v>33.623625585199846</v>
      </c>
      <c r="E10" s="69">
        <f>'Basic T2'!AK10</f>
        <v>3.4367264789327594</v>
      </c>
      <c r="F10" s="69">
        <f>'Basic T2'!AV10</f>
        <v>9.5033010672841502</v>
      </c>
      <c r="G10" s="69">
        <f>'Basic T2'!BG10</f>
        <v>14.130383987130548</v>
      </c>
      <c r="H10" s="69">
        <f>'Basic T2'!BR10</f>
        <v>10.214271616075047</v>
      </c>
      <c r="I10" s="69">
        <f>'Basic T2'!CC10</f>
        <v>6.0290246297669254</v>
      </c>
      <c r="J10" s="69">
        <f>'Basic T2'!CN10</f>
        <v>2.1999648473604272</v>
      </c>
      <c r="K10" s="309">
        <f t="shared" ref="K10:K32" si="12">SUM(B10:J10)</f>
        <v>102.64675370167787</v>
      </c>
      <c r="L10" s="97"/>
      <c r="M10" s="97">
        <f t="shared" si="0"/>
        <v>18.637640829709316</v>
      </c>
      <c r="N10" s="97">
        <f t="shared" si="1"/>
        <v>10.461464859082575</v>
      </c>
      <c r="O10" s="97">
        <f t="shared" si="2"/>
        <v>9.9843895036296324</v>
      </c>
      <c r="P10" s="97">
        <f t="shared" si="3"/>
        <v>3.5713954074484988</v>
      </c>
      <c r="Q10" s="97">
        <f t="shared" si="4"/>
        <v>9.973041701834596</v>
      </c>
      <c r="R10" s="97">
        <f t="shared" si="5"/>
        <v>4.0185158181504557</v>
      </c>
      <c r="S10" s="97">
        <f t="shared" si="6"/>
        <v>3.0215356096412935</v>
      </c>
      <c r="T10" s="97">
        <f t="shared" si="7"/>
        <v>2.9021071626741208</v>
      </c>
      <c r="U10" s="97">
        <f t="shared" si="8"/>
        <v>2.0227585873736795</v>
      </c>
      <c r="V10" s="97">
        <f t="shared" si="9"/>
        <v>5.9027498369247153</v>
      </c>
      <c r="W10" s="97"/>
      <c r="X10" s="97">
        <f t="shared" si="10"/>
        <v>4.69948048692771</v>
      </c>
      <c r="Y10" s="97">
        <f t="shared" si="11"/>
        <v>18.203782053896187</v>
      </c>
      <c r="Z10" s="97">
        <f t="shared" si="11"/>
        <v>32.756638054935614</v>
      </c>
      <c r="AA10" s="97">
        <f t="shared" si="11"/>
        <v>3.3481102470331536</v>
      </c>
      <c r="AB10" s="97">
        <f t="shared" si="11"/>
        <v>9.2582577866062685</v>
      </c>
      <c r="AC10" s="97">
        <f t="shared" si="11"/>
        <v>13.766031050721454</v>
      </c>
      <c r="AD10" s="97">
        <f t="shared" si="11"/>
        <v>9.9508959102211563</v>
      </c>
      <c r="AE10" s="97">
        <f t="shared" si="11"/>
        <v>5.8735658092890812</v>
      </c>
      <c r="AF10" s="97">
        <f t="shared" si="11"/>
        <v>2.1432386003693624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5.4756987300190199</v>
      </c>
      <c r="C11" s="69">
        <f>'Basic T2'!O11</f>
        <v>16.687987298212899</v>
      </c>
      <c r="D11" s="69">
        <f>'Basic T2'!Z11</f>
        <v>31.442684875957738</v>
      </c>
      <c r="E11" s="69">
        <f>'Basic T2'!AK11</f>
        <v>10.588196997871915</v>
      </c>
      <c r="F11" s="69">
        <f>'Basic T2'!AV11</f>
        <v>2.104623194626857</v>
      </c>
      <c r="G11" s="69">
        <f>'Basic T2'!BG11</f>
        <v>8.9627531579236255</v>
      </c>
      <c r="H11" s="69">
        <f>'Basic T2'!BR11</f>
        <v>6.4868551405155115</v>
      </c>
      <c r="I11" s="69">
        <f>'Basic T2'!CC11</f>
        <v>3.1233044538958326</v>
      </c>
      <c r="J11" s="69">
        <f>'Basic T2'!CN11</f>
        <v>1.0084857915007737</v>
      </c>
      <c r="K11" s="309">
        <f t="shared" si="12"/>
        <v>85.880589640524178</v>
      </c>
      <c r="L11" s="97"/>
      <c r="M11" s="97">
        <f t="shared" si="0"/>
        <v>21.156090391962341</v>
      </c>
      <c r="N11" s="97">
        <f t="shared" si="1"/>
        <v>9.3430702626872328</v>
      </c>
      <c r="O11" s="97">
        <f t="shared" si="2"/>
        <v>9.3367686374556893</v>
      </c>
      <c r="P11" s="97">
        <f t="shared" si="3"/>
        <v>11.003097966383026</v>
      </c>
      <c r="Q11" s="97">
        <f t="shared" si="4"/>
        <v>2.2086530499301924</v>
      </c>
      <c r="R11" s="97">
        <f t="shared" si="5"/>
        <v>2.5489020943873153</v>
      </c>
      <c r="S11" s="97">
        <f t="shared" si="6"/>
        <v>1.9189095941805321</v>
      </c>
      <c r="T11" s="97">
        <f t="shared" si="7"/>
        <v>1.5034213298965222</v>
      </c>
      <c r="U11" s="97">
        <f t="shared" si="8"/>
        <v>0.92725267744622508</v>
      </c>
      <c r="V11" s="97">
        <f t="shared" si="9"/>
        <v>4.9386036890060572</v>
      </c>
      <c r="W11" s="97"/>
      <c r="X11" s="97">
        <f t="shared" si="10"/>
        <v>6.3759444979814397</v>
      </c>
      <c r="Y11" s="97">
        <f t="shared" si="11"/>
        <v>19.431617048817277</v>
      </c>
      <c r="Z11" s="97">
        <f t="shared" si="11"/>
        <v>36.612097107820723</v>
      </c>
      <c r="AA11" s="97">
        <f t="shared" si="11"/>
        <v>12.328975665155074</v>
      </c>
      <c r="AB11" s="97">
        <f t="shared" si="11"/>
        <v>2.4506389667750437</v>
      </c>
      <c r="AC11" s="97">
        <f t="shared" si="11"/>
        <v>10.43629671784927</v>
      </c>
      <c r="AD11" s="97">
        <f t="shared" si="11"/>
        <v>7.5533425744605989</v>
      </c>
      <c r="AE11" s="97">
        <f t="shared" si="11"/>
        <v>3.6367990333662656</v>
      </c>
      <c r="AF11" s="97">
        <f t="shared" si="11"/>
        <v>1.1742883877742998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6.9374342682723924</v>
      </c>
      <c r="C12" s="69">
        <f>'Basic T2'!O12</f>
        <v>40.537807644688826</v>
      </c>
      <c r="D12" s="69">
        <f>'Basic T2'!Z12</f>
        <v>19.938357768745686</v>
      </c>
      <c r="E12" s="69">
        <f>'Basic T2'!AK12</f>
        <v>1.5105890574123688</v>
      </c>
      <c r="F12" s="69">
        <f>'Basic T2'!AV12</f>
        <v>0.73602246394959092</v>
      </c>
      <c r="G12" s="69">
        <f>'Basic T2'!BG12</f>
        <v>3.1763391956154732</v>
      </c>
      <c r="H12" s="69">
        <f>'Basic T2'!BR12</f>
        <v>2.4778329760158933</v>
      </c>
      <c r="I12" s="69">
        <f>'Basic T2'!CC12</f>
        <v>1.7219527436276563</v>
      </c>
      <c r="J12" s="69">
        <f>'Basic T2'!CN12</f>
        <v>0.69559401134302556</v>
      </c>
      <c r="K12" s="309">
        <f t="shared" si="12"/>
        <v>77.7319301296709</v>
      </c>
      <c r="L12" s="97"/>
      <c r="M12" s="97">
        <f t="shared" si="0"/>
        <v>26.80370007634771</v>
      </c>
      <c r="N12" s="97">
        <f t="shared" si="1"/>
        <v>22.695821751984859</v>
      </c>
      <c r="O12" s="97">
        <f t="shared" si="2"/>
        <v>5.9206086958541047</v>
      </c>
      <c r="P12" s="97">
        <f t="shared" si="3"/>
        <v>1.5697818418938667</v>
      </c>
      <c r="Q12" s="97">
        <f t="shared" si="4"/>
        <v>0.77240347059256664</v>
      </c>
      <c r="R12" s="97">
        <f t="shared" si="5"/>
        <v>0.90331369006088047</v>
      </c>
      <c r="S12" s="97">
        <f t="shared" si="6"/>
        <v>0.73298036836936942</v>
      </c>
      <c r="T12" s="97">
        <f t="shared" si="7"/>
        <v>0.82887228000283752</v>
      </c>
      <c r="U12" s="97">
        <f t="shared" si="8"/>
        <v>0.63956420097256816</v>
      </c>
      <c r="V12" s="97">
        <f t="shared" si="9"/>
        <v>4.470011192270742</v>
      </c>
      <c r="W12" s="97"/>
      <c r="X12" s="97">
        <f t="shared" si="10"/>
        <v>8.9248192559987878</v>
      </c>
      <c r="Y12" s="97">
        <f t="shared" si="11"/>
        <v>52.150779707984142</v>
      </c>
      <c r="Z12" s="97">
        <f t="shared" si="11"/>
        <v>25.650151405587003</v>
      </c>
      <c r="AA12" s="97">
        <f t="shared" si="11"/>
        <v>1.9433314660943495</v>
      </c>
      <c r="AB12" s="97">
        <f t="shared" si="11"/>
        <v>0.94687274936023391</v>
      </c>
      <c r="AC12" s="97">
        <f t="shared" si="11"/>
        <v>4.0862734146917044</v>
      </c>
      <c r="AD12" s="97">
        <f t="shared" si="11"/>
        <v>3.1876642865839306</v>
      </c>
      <c r="AE12" s="97">
        <f t="shared" si="11"/>
        <v>2.215245061784942</v>
      </c>
      <c r="AF12" s="97">
        <f t="shared" si="11"/>
        <v>0.89486265191491965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1.8736611635021294</v>
      </c>
      <c r="C13" s="69">
        <f>'Basic T2'!O13</f>
        <v>23.143587233474229</v>
      </c>
      <c r="D13" s="69">
        <f>'Basic T2'!Z13</f>
        <v>39.874606140524143</v>
      </c>
      <c r="E13" s="69">
        <f>'Basic T2'!AK13</f>
        <v>3.8943407245230737</v>
      </c>
      <c r="F13" s="69">
        <f>'Basic T2'!AV13</f>
        <v>6.2730654999306008</v>
      </c>
      <c r="G13" s="69">
        <f>'Basic T2'!BG13</f>
        <v>15.32089088991413</v>
      </c>
      <c r="H13" s="69">
        <f>'Basic T2'!BR13</f>
        <v>9.7663165670176557</v>
      </c>
      <c r="I13" s="69">
        <f>'Basic T2'!CC13</f>
        <v>6.0185342064440333</v>
      </c>
      <c r="J13" s="69">
        <f>'Basic T2'!CN13</f>
        <v>2.3990436494078882</v>
      </c>
      <c r="K13" s="309">
        <f t="shared" si="12"/>
        <v>108.56404607473787</v>
      </c>
      <c r="L13" s="97"/>
      <c r="M13" s="97">
        <f t="shared" si="0"/>
        <v>7.2391391297056797</v>
      </c>
      <c r="N13" s="97">
        <f t="shared" si="1"/>
        <v>12.957354160746339</v>
      </c>
      <c r="O13" s="97">
        <f t="shared" si="2"/>
        <v>11.840591015445327</v>
      </c>
      <c r="P13" s="97">
        <f t="shared" si="3"/>
        <v>4.0469413739671323</v>
      </c>
      <c r="Q13" s="97">
        <f t="shared" si="4"/>
        <v>6.5831381523332695</v>
      </c>
      <c r="R13" s="97">
        <f t="shared" si="5"/>
        <v>4.3570820471227396</v>
      </c>
      <c r="S13" s="97">
        <f t="shared" si="6"/>
        <v>2.8890237494597621</v>
      </c>
      <c r="T13" s="97">
        <f t="shared" si="7"/>
        <v>2.8970575344947074</v>
      </c>
      <c r="U13" s="97">
        <f t="shared" si="8"/>
        <v>2.2058016741251434</v>
      </c>
      <c r="V13" s="97">
        <f t="shared" si="9"/>
        <v>6.2430265171948758</v>
      </c>
      <c r="W13" s="97"/>
      <c r="X13" s="97">
        <f t="shared" si="10"/>
        <v>1.7258578979381995</v>
      </c>
      <c r="Y13" s="97">
        <f t="shared" si="11"/>
        <v>21.317911472774028</v>
      </c>
      <c r="Z13" s="97">
        <f t="shared" si="11"/>
        <v>36.729108376334452</v>
      </c>
      <c r="AA13" s="97">
        <f t="shared" si="11"/>
        <v>3.5871366859725584</v>
      </c>
      <c r="AB13" s="97">
        <f t="shared" si="11"/>
        <v>5.7782163863090412</v>
      </c>
      <c r="AC13" s="97">
        <f t="shared" si="11"/>
        <v>14.112306462276555</v>
      </c>
      <c r="AD13" s="97">
        <f t="shared" si="11"/>
        <v>8.9959032664408145</v>
      </c>
      <c r="AE13" s="97">
        <f t="shared" si="11"/>
        <v>5.5437637266215578</v>
      </c>
      <c r="AF13" s="97">
        <f t="shared" si="11"/>
        <v>2.2097957253327993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0.57856940094544884</v>
      </c>
      <c r="C14" s="69">
        <f>'Basic T2'!O14</f>
        <v>3.6008224893086407</v>
      </c>
      <c r="D14" s="69">
        <f>'Basic T2'!Z14</f>
        <v>8.3807422250438375</v>
      </c>
      <c r="E14" s="69">
        <f>'Basic T2'!AK14</f>
        <v>1.6147151552782648</v>
      </c>
      <c r="F14" s="69">
        <f>'Basic T2'!AV14</f>
        <v>3.4646500070221151</v>
      </c>
      <c r="G14" s="69">
        <f>'Basic T2'!BG14</f>
        <v>5.9156192828274294</v>
      </c>
      <c r="H14" s="69">
        <f>'Basic T2'!BR14</f>
        <v>4.7954885406455343</v>
      </c>
      <c r="I14" s="69">
        <f>'Basic T2'!CC14</f>
        <v>3.8801282656856109</v>
      </c>
      <c r="J14" s="69">
        <f>'Basic T2'!CN14</f>
        <v>1.2791091487515465</v>
      </c>
      <c r="K14" s="309">
        <f t="shared" si="12"/>
        <v>33.509844515508426</v>
      </c>
      <c r="L14" s="97"/>
      <c r="M14" s="97">
        <f t="shared" si="0"/>
        <v>2.2353798387996595</v>
      </c>
      <c r="N14" s="97">
        <f t="shared" si="1"/>
        <v>2.0159853264436358</v>
      </c>
      <c r="O14" s="97">
        <f t="shared" si="2"/>
        <v>2.4886249846056274</v>
      </c>
      <c r="P14" s="97">
        <f t="shared" si="3"/>
        <v>1.6779881451866665</v>
      </c>
      <c r="Q14" s="97">
        <f t="shared" si="4"/>
        <v>3.6359049090052298</v>
      </c>
      <c r="R14" s="97">
        <f t="shared" si="5"/>
        <v>1.6823328852102379</v>
      </c>
      <c r="S14" s="97">
        <f t="shared" si="6"/>
        <v>1.4185778424360223</v>
      </c>
      <c r="T14" s="97">
        <f t="shared" si="7"/>
        <v>1.8677230105088896</v>
      </c>
      <c r="U14" s="97">
        <f t="shared" si="8"/>
        <v>1.1760774350234595</v>
      </c>
      <c r="V14" s="97">
        <f t="shared" si="9"/>
        <v>1.9269993654563735</v>
      </c>
      <c r="W14" s="97"/>
      <c r="X14" s="97">
        <f t="shared" si="10"/>
        <v>1.7265654595254409</v>
      </c>
      <c r="Y14" s="97">
        <f t="shared" si="11"/>
        <v>10.745566090711559</v>
      </c>
      <c r="Z14" s="97">
        <f t="shared" si="11"/>
        <v>25.009791439543122</v>
      </c>
      <c r="AA14" s="97">
        <f t="shared" si="11"/>
        <v>4.8186292076973718</v>
      </c>
      <c r="AB14" s="97">
        <f t="shared" si="11"/>
        <v>10.339200486050206</v>
      </c>
      <c r="AC14" s="97">
        <f t="shared" si="11"/>
        <v>17.653377293617904</v>
      </c>
      <c r="AD14" s="97">
        <f t="shared" si="11"/>
        <v>14.310685740204413</v>
      </c>
      <c r="AE14" s="97">
        <f t="shared" si="11"/>
        <v>11.579069738416361</v>
      </c>
      <c r="AF14" s="97">
        <f t="shared" si="11"/>
        <v>3.8171145442336267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0.13087090268231724</v>
      </c>
      <c r="C15" s="69">
        <f>'Basic T2'!O15</f>
        <v>4.1127235840950069</v>
      </c>
      <c r="D15" s="69">
        <f>'Basic T2'!Z15</f>
        <v>11.2602279894208</v>
      </c>
      <c r="E15" s="69">
        <f>'Basic T2'!AK15</f>
        <v>5.8530110691208526</v>
      </c>
      <c r="F15" s="69">
        <f>'Basic T2'!AV15</f>
        <v>1.6194295952599462</v>
      </c>
      <c r="G15" s="69">
        <f>'Basic T2'!BG15</f>
        <v>6.5053557006631255</v>
      </c>
      <c r="H15" s="69">
        <f>'Basic T2'!BR15</f>
        <v>4.5798595662320096</v>
      </c>
      <c r="I15" s="69">
        <f>'Basic T2'!CC15</f>
        <v>1.5043518994740599</v>
      </c>
      <c r="J15" s="69">
        <f>'Basic T2'!CN15</f>
        <v>0.42196810742925028</v>
      </c>
      <c r="K15" s="309">
        <f t="shared" si="12"/>
        <v>35.987798414377366</v>
      </c>
      <c r="L15" s="97"/>
      <c r="M15" s="97">
        <f t="shared" si="0"/>
        <v>0.50563714026962048</v>
      </c>
      <c r="N15" s="97">
        <f t="shared" si="1"/>
        <v>2.3025823744080549</v>
      </c>
      <c r="O15" s="97">
        <f t="shared" si="2"/>
        <v>3.3436757693238341</v>
      </c>
      <c r="P15" s="97">
        <f t="shared" si="3"/>
        <v>6.0823626727765614</v>
      </c>
      <c r="Q15" s="97">
        <f t="shared" si="4"/>
        <v>1.6994767157606308</v>
      </c>
      <c r="R15" s="97">
        <f t="shared" si="5"/>
        <v>1.8500470199266417</v>
      </c>
      <c r="S15" s="97">
        <f t="shared" si="6"/>
        <v>1.3547915393935686</v>
      </c>
      <c r="T15" s="97">
        <f t="shared" si="7"/>
        <v>0.72412880867843854</v>
      </c>
      <c r="U15" s="97">
        <f t="shared" si="8"/>
        <v>0.38797875062614451</v>
      </c>
      <c r="V15" s="97">
        <f t="shared" si="9"/>
        <v>2.0694952695642161</v>
      </c>
      <c r="W15" s="97"/>
      <c r="X15" s="97">
        <f t="shared" si="10"/>
        <v>0.36365353938971007</v>
      </c>
      <c r="Y15" s="97">
        <f t="shared" si="11"/>
        <v>11.428105539381777</v>
      </c>
      <c r="Z15" s="97">
        <f t="shared" si="11"/>
        <v>31.289015959704454</v>
      </c>
      <c r="AA15" s="97">
        <f t="shared" si="11"/>
        <v>16.263876444252105</v>
      </c>
      <c r="AB15" s="97">
        <f t="shared" si="11"/>
        <v>4.4999407204997937</v>
      </c>
      <c r="AC15" s="97">
        <f t="shared" si="11"/>
        <v>18.076559243102221</v>
      </c>
      <c r="AD15" s="97">
        <f t="shared" si="11"/>
        <v>12.726145438233658</v>
      </c>
      <c r="AE15" s="97">
        <f t="shared" si="11"/>
        <v>4.1801720743024431</v>
      </c>
      <c r="AF15" s="97">
        <f t="shared" si="11"/>
        <v>1.1725310411338505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7.6081664793163417E-2</v>
      </c>
      <c r="C16" s="69">
        <f>'Basic T2'!O16</f>
        <v>0.99259518845243</v>
      </c>
      <c r="D16" s="69">
        <f>'Basic T2'!Z16</f>
        <v>4.5145809222534092</v>
      </c>
      <c r="E16" s="69">
        <f>'Basic T2'!AK16</f>
        <v>1.2738611125142065</v>
      </c>
      <c r="F16" s="69">
        <f>'Basic T2'!AV16</f>
        <v>1.0019244578860858</v>
      </c>
      <c r="G16" s="69">
        <f>'Basic T2'!BG16</f>
        <v>3.5850130980610651</v>
      </c>
      <c r="H16" s="69">
        <f>'Basic T2'!BR16</f>
        <v>4.2731256738497869</v>
      </c>
      <c r="I16" s="69">
        <f>'Basic T2'!CC16</f>
        <v>2.3131546604761084</v>
      </c>
      <c r="J16" s="69">
        <f>'Basic T2'!CN16</f>
        <v>0.50129951595607647</v>
      </c>
      <c r="K16" s="309">
        <f t="shared" si="12"/>
        <v>18.531636294242332</v>
      </c>
      <c r="L16" s="97"/>
      <c r="M16" s="97">
        <f t="shared" si="0"/>
        <v>0.29395163190973311</v>
      </c>
      <c r="N16" s="97">
        <f t="shared" si="1"/>
        <v>0.55572229427028985</v>
      </c>
      <c r="O16" s="97">
        <f t="shared" si="2"/>
        <v>1.3405851864254159</v>
      </c>
      <c r="P16" s="97">
        <f t="shared" si="3"/>
        <v>1.3237776572703168</v>
      </c>
      <c r="Q16" s="97">
        <f t="shared" si="4"/>
        <v>1.0514487891986284</v>
      </c>
      <c r="R16" s="97">
        <f t="shared" si="5"/>
        <v>1.0195357646300218</v>
      </c>
      <c r="S16" s="97">
        <f t="shared" si="6"/>
        <v>1.2640550274470708</v>
      </c>
      <c r="T16" s="97">
        <f t="shared" si="7"/>
        <v>1.1134508682211597</v>
      </c>
      <c r="U16" s="97">
        <f t="shared" si="8"/>
        <v>0.46092004695577504</v>
      </c>
      <c r="V16" s="97">
        <f t="shared" si="9"/>
        <v>1.0656704588213295</v>
      </c>
      <c r="W16" s="97"/>
      <c r="X16" s="97">
        <f t="shared" si="10"/>
        <v>0.41055017260834936</v>
      </c>
      <c r="Y16" s="97">
        <f t="shared" si="11"/>
        <v>5.3562198863185291</v>
      </c>
      <c r="Z16" s="97">
        <f t="shared" si="11"/>
        <v>24.361480284695972</v>
      </c>
      <c r="AA16" s="97">
        <f t="shared" si="11"/>
        <v>6.8739807553312895</v>
      </c>
      <c r="AB16" s="97">
        <f t="shared" si="11"/>
        <v>5.4065622807273508</v>
      </c>
      <c r="AC16" s="97">
        <f t="shared" si="11"/>
        <v>19.345367247332103</v>
      </c>
      <c r="AD16" s="97">
        <f t="shared" si="11"/>
        <v>23.058544890487738</v>
      </c>
      <c r="AE16" s="97">
        <f t="shared" si="11"/>
        <v>12.482193281522537</v>
      </c>
      <c r="AF16" s="97">
        <f t="shared" si="11"/>
        <v>2.7051012009761233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0.27272822634828392</v>
      </c>
      <c r="C17" s="69">
        <f>'Basic T2'!O17</f>
        <v>5.1253654526310699</v>
      </c>
      <c r="D17" s="69">
        <f>'Basic T2'!Z17</f>
        <v>10.876527140591438</v>
      </c>
      <c r="E17" s="69">
        <f>'Basic T2'!AK17</f>
        <v>1.5734153650245437</v>
      </c>
      <c r="F17" s="69">
        <f>'Basic T2'!AV17</f>
        <v>1.7200680087602935</v>
      </c>
      <c r="G17" s="69">
        <f>'Basic T2'!BG17</f>
        <v>4.8239187685455152</v>
      </c>
      <c r="H17" s="69">
        <f>'Basic T2'!BR17</f>
        <v>2.2546723578585564</v>
      </c>
      <c r="I17" s="69">
        <f>'Basic T2'!CC17</f>
        <v>1.7370601377265493</v>
      </c>
      <c r="J17" s="69">
        <f>'Basic T2'!CN17</f>
        <v>1.1048490336520542</v>
      </c>
      <c r="K17" s="309">
        <f t="shared" si="12"/>
        <v>29.488604491138304</v>
      </c>
      <c r="L17" s="97"/>
      <c r="M17" s="97">
        <f t="shared" si="0"/>
        <v>1.0537217793652824</v>
      </c>
      <c r="N17" s="97">
        <f t="shared" si="1"/>
        <v>2.8695281635916623</v>
      </c>
      <c r="O17" s="97">
        <f t="shared" si="2"/>
        <v>3.2297374696637293</v>
      </c>
      <c r="P17" s="97">
        <f t="shared" si="3"/>
        <v>1.6350700130208129</v>
      </c>
      <c r="Q17" s="97">
        <f t="shared" si="4"/>
        <v>1.8050896062225201</v>
      </c>
      <c r="R17" s="97">
        <f t="shared" si="5"/>
        <v>1.371866036657474</v>
      </c>
      <c r="S17" s="97">
        <f t="shared" si="6"/>
        <v>0.66696609150495034</v>
      </c>
      <c r="T17" s="97">
        <f t="shared" si="7"/>
        <v>0.83614431475407602</v>
      </c>
      <c r="U17" s="97">
        <f t="shared" si="8"/>
        <v>1.0158539002350988</v>
      </c>
      <c r="V17" s="97">
        <f t="shared" si="9"/>
        <v>1.6957560670363292</v>
      </c>
      <c r="W17" s="97"/>
      <c r="X17" s="97">
        <f t="shared" si="10"/>
        <v>0.92485972481418099</v>
      </c>
      <c r="Y17" s="97">
        <f t="shared" si="11"/>
        <v>17.380834193667276</v>
      </c>
      <c r="Z17" s="97">
        <f t="shared" si="11"/>
        <v>36.883831324944424</v>
      </c>
      <c r="AA17" s="97">
        <f t="shared" si="11"/>
        <v>5.3356725154538074</v>
      </c>
      <c r="AB17" s="97">
        <f t="shared" si="11"/>
        <v>5.8329922301924988</v>
      </c>
      <c r="AC17" s="97">
        <f t="shared" si="11"/>
        <v>16.358586144675524</v>
      </c>
      <c r="AD17" s="97">
        <f t="shared" si="11"/>
        <v>7.6459106721585073</v>
      </c>
      <c r="AE17" s="97">
        <f t="shared" si="11"/>
        <v>5.890614926347423</v>
      </c>
      <c r="AF17" s="97">
        <f t="shared" si="11"/>
        <v>3.7466982677463601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1.3562065784893473</v>
      </c>
      <c r="C18" s="69">
        <f>'Basic T2'!O18</f>
        <v>13.899334084899968</v>
      </c>
      <c r="D18" s="69">
        <f>'Basic T2'!Z18</f>
        <v>27.929287767721799</v>
      </c>
      <c r="E18" s="69">
        <f>'Basic T2'!AK18</f>
        <v>7.8218478288516575</v>
      </c>
      <c r="F18" s="69">
        <f>'Basic T2'!AV18</f>
        <v>6.8815033726123529</v>
      </c>
      <c r="G18" s="69">
        <f>'Basic T2'!BG18</f>
        <v>20.019587528163161</v>
      </c>
      <c r="H18" s="69">
        <f>'Basic T2'!BR18</f>
        <v>15.648488828976927</v>
      </c>
      <c r="I18" s="69">
        <f>'Basic T2'!CC18</f>
        <v>9.6142713559797794</v>
      </c>
      <c r="J18" s="69">
        <f>'Basic T2'!CN18</f>
        <v>3.4416421822544354</v>
      </c>
      <c r="K18" s="309">
        <f t="shared" si="12"/>
        <v>106.61216952794943</v>
      </c>
      <c r="L18" s="97"/>
      <c r="M18" s="97">
        <f t="shared" si="0"/>
        <v>5.2398845114320123</v>
      </c>
      <c r="N18" s="97">
        <f t="shared" si="1"/>
        <v>7.781792533704218</v>
      </c>
      <c r="O18" s="97">
        <f t="shared" si="2"/>
        <v>8.2934806338861264</v>
      </c>
      <c r="P18" s="97">
        <f t="shared" si="3"/>
        <v>8.1283487600667961</v>
      </c>
      <c r="Q18" s="97">
        <f t="shared" si="4"/>
        <v>7.2216506265008116</v>
      </c>
      <c r="R18" s="97">
        <f t="shared" si="5"/>
        <v>5.6933363755748863</v>
      </c>
      <c r="S18" s="97">
        <f t="shared" si="6"/>
        <v>4.6290590275096495</v>
      </c>
      <c r="T18" s="97">
        <f t="shared" si="7"/>
        <v>4.6278871757006224</v>
      </c>
      <c r="U18" s="97">
        <f t="shared" si="8"/>
        <v>3.1644193256884825</v>
      </c>
      <c r="V18" s="97">
        <f t="shared" si="9"/>
        <v>6.1307829385841259</v>
      </c>
      <c r="W18" s="97"/>
      <c r="X18" s="97">
        <f t="shared" si="10"/>
        <v>1.2720935935309003</v>
      </c>
      <c r="Y18" s="97">
        <f t="shared" si="11"/>
        <v>13.037286593493549</v>
      </c>
      <c r="Z18" s="97">
        <f t="shared" si="11"/>
        <v>26.197091656032629</v>
      </c>
      <c r="AA18" s="97">
        <f t="shared" si="11"/>
        <v>7.33673075361353</v>
      </c>
      <c r="AB18" s="97">
        <f t="shared" si="11"/>
        <v>6.4547071906348359</v>
      </c>
      <c r="AC18" s="97">
        <f t="shared" si="11"/>
        <v>18.777957166432888</v>
      </c>
      <c r="AD18" s="97">
        <f t="shared" si="11"/>
        <v>14.677957402296856</v>
      </c>
      <c r="AE18" s="97">
        <f t="shared" si="11"/>
        <v>9.0179867819492241</v>
      </c>
      <c r="AF18" s="97">
        <f t="shared" si="11"/>
        <v>3.2281888620155832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1.1169408564311809</v>
      </c>
      <c r="C19" s="69">
        <f>'Basic T2'!O19</f>
        <v>11.628116286561406</v>
      </c>
      <c r="D19" s="69">
        <f>'Basic T2'!Z19</f>
        <v>35.246238907934256</v>
      </c>
      <c r="E19" s="69">
        <f>'Basic T2'!AK19</f>
        <v>12.427042526434448</v>
      </c>
      <c r="F19" s="69">
        <f>'Basic T2'!AV19</f>
        <v>12.31551860281502</v>
      </c>
      <c r="G19" s="69">
        <f>'Basic T2'!BG19</f>
        <v>36.344398027928293</v>
      </c>
      <c r="H19" s="69">
        <f>'Basic T2'!BR19</f>
        <v>41.554758558022087</v>
      </c>
      <c r="I19" s="69">
        <f>'Basic T2'!CC19</f>
        <v>18.003983947194037</v>
      </c>
      <c r="J19" s="69">
        <f>'Basic T2'!CN19</f>
        <v>7.657933191058329</v>
      </c>
      <c r="K19" s="309">
        <f t="shared" si="12"/>
        <v>176.29493090437904</v>
      </c>
      <c r="L19" s="97"/>
      <c r="M19" s="97">
        <f t="shared" si="0"/>
        <v>4.3154495683972405</v>
      </c>
      <c r="N19" s="97">
        <f t="shared" si="1"/>
        <v>6.5102103415236519</v>
      </c>
      <c r="O19" s="97">
        <f t="shared" si="2"/>
        <v>10.466217478632132</v>
      </c>
      <c r="P19" s="97">
        <f t="shared" si="3"/>
        <v>12.913999085797926</v>
      </c>
      <c r="Q19" s="97">
        <f t="shared" si="4"/>
        <v>12.924264919736389</v>
      </c>
      <c r="R19" s="97">
        <f t="shared" si="5"/>
        <v>10.335921409453821</v>
      </c>
      <c r="S19" s="97">
        <f t="shared" si="6"/>
        <v>12.292524367132271</v>
      </c>
      <c r="T19" s="97">
        <f t="shared" si="7"/>
        <v>8.6663256460840827</v>
      </c>
      <c r="U19" s="97">
        <f t="shared" si="8"/>
        <v>7.0410898348365096</v>
      </c>
      <c r="V19" s="97">
        <f t="shared" si="9"/>
        <v>10.137922896917365</v>
      </c>
      <c r="W19" s="97"/>
      <c r="X19" s="97">
        <f t="shared" si="10"/>
        <v>0.63356379602145263</v>
      </c>
      <c r="Y19" s="97">
        <f t="shared" si="11"/>
        <v>6.5958313304359288</v>
      </c>
      <c r="Z19" s="97">
        <f t="shared" si="11"/>
        <v>19.992769348003282</v>
      </c>
      <c r="AA19" s="97">
        <f t="shared" si="11"/>
        <v>7.0490072872116647</v>
      </c>
      <c r="AB19" s="97">
        <f t="shared" si="11"/>
        <v>6.9857474288326866</v>
      </c>
      <c r="AC19" s="97">
        <f t="shared" si="11"/>
        <v>20.615679555551829</v>
      </c>
      <c r="AD19" s="97">
        <f t="shared" si="11"/>
        <v>23.571159048561103</v>
      </c>
      <c r="AE19" s="97">
        <f t="shared" si="11"/>
        <v>10.212422929482443</v>
      </c>
      <c r="AF19" s="97">
        <f t="shared" si="11"/>
        <v>4.3438192758996177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8.4036149282270392E-2</v>
      </c>
      <c r="C20" s="69">
        <f>'Basic T2'!O20</f>
        <v>1.7725283918823069</v>
      </c>
      <c r="D20" s="69">
        <f>'Basic T2'!Z20</f>
        <v>5.3132220281541525</v>
      </c>
      <c r="E20" s="69">
        <f>'Basic T2'!AK20</f>
        <v>2.5223969249703475</v>
      </c>
      <c r="F20" s="69">
        <f>'Basic T2'!AV20</f>
        <v>2.015868397127154</v>
      </c>
      <c r="G20" s="69">
        <f>'Basic T2'!BG20</f>
        <v>6.373045371719833</v>
      </c>
      <c r="H20" s="69">
        <f>'Basic T2'!BR20</f>
        <v>7.2895078453311566</v>
      </c>
      <c r="I20" s="69">
        <f>'Basic T2'!CC20</f>
        <v>6.4161753150291458</v>
      </c>
      <c r="J20" s="69">
        <f>'Basic T2'!CN20</f>
        <v>2.7737520347764888</v>
      </c>
      <c r="K20" s="309">
        <f t="shared" si="12"/>
        <v>34.56053245827286</v>
      </c>
      <c r="L20" s="97"/>
      <c r="M20" s="97">
        <f t="shared" si="0"/>
        <v>0.32468484079692567</v>
      </c>
      <c r="N20" s="97">
        <f t="shared" si="1"/>
        <v>0.99238194588857886</v>
      </c>
      <c r="O20" s="97">
        <f t="shared" si="2"/>
        <v>1.5777381922699865</v>
      </c>
      <c r="P20" s="97">
        <f t="shared" si="3"/>
        <v>2.6212376366939756</v>
      </c>
      <c r="Q20" s="97">
        <f t="shared" si="4"/>
        <v>2.1155111731827918</v>
      </c>
      <c r="R20" s="97">
        <f t="shared" si="5"/>
        <v>1.8124195109893364</v>
      </c>
      <c r="S20" s="97">
        <f t="shared" si="6"/>
        <v>2.1563463709702315</v>
      </c>
      <c r="T20" s="97">
        <f t="shared" si="7"/>
        <v>3.0884644668367875</v>
      </c>
      <c r="U20" s="97">
        <f t="shared" si="8"/>
        <v>2.5503274537868794</v>
      </c>
      <c r="V20" s="97">
        <f t="shared" si="9"/>
        <v>1.9874196696467648</v>
      </c>
      <c r="W20" s="97"/>
      <c r="X20" s="97">
        <f t="shared" si="10"/>
        <v>0.24315640791626289</v>
      </c>
      <c r="Y20" s="97">
        <f t="shared" si="11"/>
        <v>5.1287647087682862</v>
      </c>
      <c r="Z20" s="97">
        <f t="shared" si="11"/>
        <v>15.373669472740747</v>
      </c>
      <c r="AA20" s="97">
        <f t="shared" si="11"/>
        <v>7.2984897672389693</v>
      </c>
      <c r="AB20" s="97">
        <f t="shared" si="11"/>
        <v>5.8328626723591164</v>
      </c>
      <c r="AC20" s="97">
        <f t="shared" si="11"/>
        <v>18.44024069772194</v>
      </c>
      <c r="AD20" s="97">
        <f t="shared" si="11"/>
        <v>21.092000981559661</v>
      </c>
      <c r="AE20" s="97">
        <f t="shared" si="11"/>
        <v>18.565036064695487</v>
      </c>
      <c r="AF20" s="97">
        <f t="shared" si="11"/>
        <v>8.0257792269995178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2.8466276261630438E-2</v>
      </c>
      <c r="C21" s="69">
        <f>'Basic T2'!O21</f>
        <v>0.20053922171837915</v>
      </c>
      <c r="D21" s="69">
        <f>'Basic T2'!Z21</f>
        <v>1.3526137959171496</v>
      </c>
      <c r="E21" s="69">
        <f>'Basic T2'!AK21</f>
        <v>0.56321980590723963</v>
      </c>
      <c r="F21" s="69">
        <f>'Basic T2'!AV21</f>
        <v>0.98202136828019526</v>
      </c>
      <c r="G21" s="69">
        <f>'Basic T2'!BG21</f>
        <v>1.5664455232038277</v>
      </c>
      <c r="H21" s="69">
        <f>'Basic T2'!BR21</f>
        <v>2.682106262819278</v>
      </c>
      <c r="I21" s="69">
        <f>'Basic T2'!CC21</f>
        <v>2.4599424505801726</v>
      </c>
      <c r="J21" s="69">
        <f>'Basic T2'!CN21</f>
        <v>1.8138594962822283</v>
      </c>
      <c r="K21" s="309">
        <f t="shared" si="12"/>
        <v>11.6492142009701</v>
      </c>
      <c r="L21" s="97"/>
      <c r="M21" s="97">
        <f t="shared" si="0"/>
        <v>0.10998324477057807</v>
      </c>
      <c r="N21" s="97">
        <f t="shared" si="1"/>
        <v>0.11227549526838852</v>
      </c>
      <c r="O21" s="97">
        <f t="shared" si="2"/>
        <v>0.40165278881657379</v>
      </c>
      <c r="P21" s="97">
        <f t="shared" si="3"/>
        <v>0.58528970534361391</v>
      </c>
      <c r="Q21" s="97">
        <f t="shared" si="4"/>
        <v>1.0305619056589468</v>
      </c>
      <c r="R21" s="97">
        <f t="shared" si="5"/>
        <v>0.44547877248053669</v>
      </c>
      <c r="S21" s="97">
        <f t="shared" si="6"/>
        <v>0.79340748773474123</v>
      </c>
      <c r="T21" s="97">
        <f t="shared" si="7"/>
        <v>1.1841080513003035</v>
      </c>
      <c r="U21" s="97">
        <f t="shared" si="8"/>
        <v>1.6677538628839146</v>
      </c>
      <c r="V21" s="97">
        <f t="shared" si="9"/>
        <v>0.66989354017879033</v>
      </c>
      <c r="W21" s="97"/>
      <c r="X21" s="97">
        <f t="shared" si="10"/>
        <v>0.24436220135140002</v>
      </c>
      <c r="Y21" s="97">
        <f t="shared" si="11"/>
        <v>1.7214828250104546</v>
      </c>
      <c r="Z21" s="97">
        <f t="shared" si="11"/>
        <v>11.611202031159401</v>
      </c>
      <c r="AA21" s="97">
        <f t="shared" si="11"/>
        <v>4.8348308837890279</v>
      </c>
      <c r="AB21" s="97">
        <f t="shared" si="11"/>
        <v>8.4299365720171622</v>
      </c>
      <c r="AC21" s="97">
        <f t="shared" si="11"/>
        <v>13.446791312957233</v>
      </c>
      <c r="AD21" s="97">
        <f t="shared" si="11"/>
        <v>23.023924331273115</v>
      </c>
      <c r="AE21" s="97">
        <f t="shared" si="11"/>
        <v>21.116810182572817</v>
      </c>
      <c r="AF21" s="97">
        <f t="shared" si="11"/>
        <v>15.570659659869396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4.4089329061434375E-2</v>
      </c>
      <c r="C22" s="69">
        <f>'Basic T2'!O22</f>
        <v>1.1864878294355263</v>
      </c>
      <c r="D22" s="69">
        <f>'Basic T2'!Z22</f>
        <v>3.155665052479629</v>
      </c>
      <c r="E22" s="69">
        <f>'Basic T2'!AK22</f>
        <v>1.1376454509204437</v>
      </c>
      <c r="F22" s="69">
        <f>'Basic T2'!AV22</f>
        <v>5.339531965664376</v>
      </c>
      <c r="G22" s="69">
        <f>'Basic T2'!BG22</f>
        <v>29.142869045002776</v>
      </c>
      <c r="H22" s="69">
        <f>'Basic T2'!BR22</f>
        <v>17.122190780975792</v>
      </c>
      <c r="I22" s="69">
        <f>'Basic T2'!CC22</f>
        <v>8.5433034091634443</v>
      </c>
      <c r="J22" s="69">
        <f>'Basic T2'!CN22</f>
        <v>4.3587845400028105</v>
      </c>
      <c r="K22" s="309">
        <f t="shared" si="12"/>
        <v>70.030567402706239</v>
      </c>
      <c r="L22" s="97"/>
      <c r="M22" s="97">
        <f t="shared" si="0"/>
        <v>0.17034498735861567</v>
      </c>
      <c r="N22" s="97">
        <f t="shared" si="1"/>
        <v>0.66427658159989833</v>
      </c>
      <c r="O22" s="97">
        <f t="shared" si="2"/>
        <v>0.93706102416323322</v>
      </c>
      <c r="P22" s="97">
        <f t="shared" si="3"/>
        <v>1.182224353211742</v>
      </c>
      <c r="Q22" s="97">
        <f t="shared" si="4"/>
        <v>5.6034607958672016</v>
      </c>
      <c r="R22" s="97">
        <f t="shared" si="5"/>
        <v>8.2878908563483851</v>
      </c>
      <c r="S22" s="97">
        <f t="shared" si="6"/>
        <v>5.065002293298142</v>
      </c>
      <c r="T22" s="97">
        <f t="shared" si="7"/>
        <v>4.1123703317148257</v>
      </c>
      <c r="U22" s="97">
        <f t="shared" si="8"/>
        <v>4.0076862452510991</v>
      </c>
      <c r="V22" s="97">
        <f t="shared" si="9"/>
        <v>4.027140707415402</v>
      </c>
      <c r="W22" s="97"/>
      <c r="X22" s="97">
        <f t="shared" si="10"/>
        <v>6.2957263801536184E-2</v>
      </c>
      <c r="Y22" s="97">
        <f t="shared" si="11"/>
        <v>1.6942427763189536</v>
      </c>
      <c r="Z22" s="97">
        <f t="shared" si="11"/>
        <v>4.506125210057462</v>
      </c>
      <c r="AA22" s="97">
        <f t="shared" si="11"/>
        <v>1.6244984056440486</v>
      </c>
      <c r="AB22" s="97">
        <f t="shared" si="11"/>
        <v>7.6245733308995529</v>
      </c>
      <c r="AC22" s="97">
        <f t="shared" si="11"/>
        <v>41.614497962609093</v>
      </c>
      <c r="AD22" s="97">
        <f t="shared" si="11"/>
        <v>24.449595963596501</v>
      </c>
      <c r="AE22" s="97">
        <f t="shared" si="11"/>
        <v>12.199391959850521</v>
      </c>
      <c r="AF22" s="97">
        <f t="shared" si="11"/>
        <v>6.2241171272223204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1.2716127986207202E-2</v>
      </c>
      <c r="C23" s="69">
        <f>'Basic T2'!O23</f>
        <v>0.4603325177000458</v>
      </c>
      <c r="D23" s="69">
        <f>'Basic T2'!Z23</f>
        <v>1.5440611010165846</v>
      </c>
      <c r="E23" s="69">
        <f>'Basic T2'!AK23</f>
        <v>1.1781318665122398</v>
      </c>
      <c r="F23" s="69">
        <f>'Basic T2'!AV23</f>
        <v>1.6032768550656149</v>
      </c>
      <c r="G23" s="69">
        <f>'Basic T2'!BG23</f>
        <v>17.357633204145564</v>
      </c>
      <c r="H23" s="69">
        <f>'Basic T2'!BR23</f>
        <v>17.060600434736202</v>
      </c>
      <c r="I23" s="69">
        <f>'Basic T2'!CC23</f>
        <v>8.116717837520568</v>
      </c>
      <c r="J23" s="69">
        <f>'Basic T2'!CN23</f>
        <v>6.0420560397828931</v>
      </c>
      <c r="K23" s="309">
        <f t="shared" si="12"/>
        <v>53.375525984465916</v>
      </c>
      <c r="L23" s="97"/>
      <c r="M23" s="97">
        <f t="shared" si="0"/>
        <v>4.91304519069162E-2</v>
      </c>
      <c r="N23" s="97">
        <f t="shared" si="1"/>
        <v>0.25772545126108909</v>
      </c>
      <c r="O23" s="97">
        <f t="shared" si="2"/>
        <v>0.45850223411774799</v>
      </c>
      <c r="P23" s="97">
        <f t="shared" si="3"/>
        <v>1.2242972384398658</v>
      </c>
      <c r="Q23" s="97">
        <f t="shared" si="4"/>
        <v>1.6825255584294652</v>
      </c>
      <c r="R23" s="97">
        <f t="shared" si="5"/>
        <v>4.936307722425668</v>
      </c>
      <c r="S23" s="97">
        <f t="shared" si="6"/>
        <v>5.0467829398906812</v>
      </c>
      <c r="T23" s="97">
        <f t="shared" si="7"/>
        <v>3.9070308084947847</v>
      </c>
      <c r="U23" s="97">
        <f t="shared" si="8"/>
        <v>5.5553709208252391</v>
      </c>
      <c r="V23" s="97">
        <f t="shared" si="9"/>
        <v>3.0693847193282164</v>
      </c>
      <c r="W23" s="97"/>
      <c r="X23" s="97">
        <f t="shared" si="10"/>
        <v>2.3823892601841572E-2</v>
      </c>
      <c r="Y23" s="97">
        <f t="shared" si="11"/>
        <v>0.86244118293844663</v>
      </c>
      <c r="Z23" s="97">
        <f t="shared" si="11"/>
        <v>2.8928260144283331</v>
      </c>
      <c r="AA23" s="97">
        <f t="shared" si="11"/>
        <v>2.2072510664440403</v>
      </c>
      <c r="AB23" s="97">
        <f t="shared" si="11"/>
        <v>3.0037677858804104</v>
      </c>
      <c r="AC23" s="97">
        <f t="shared" si="11"/>
        <v>32.519835418946919</v>
      </c>
      <c r="AD23" s="97">
        <f t="shared" si="11"/>
        <v>31.963339227235743</v>
      </c>
      <c r="AE23" s="97">
        <f t="shared" si="11"/>
        <v>15.206815647836065</v>
      </c>
      <c r="AF23" s="97">
        <f t="shared" si="11"/>
        <v>11.319899763688204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0.10217655857119874</v>
      </c>
      <c r="C24" s="69">
        <f>'Basic T2'!O24</f>
        <v>0.99134655100778846</v>
      </c>
      <c r="D24" s="69">
        <f>'Basic T2'!Z24</f>
        <v>2.2472658801534471</v>
      </c>
      <c r="E24" s="69">
        <f>'Basic T2'!AK24</f>
        <v>0.88538380328434174</v>
      </c>
      <c r="F24" s="69">
        <f>'Basic T2'!AV24</f>
        <v>0.97684652142073292</v>
      </c>
      <c r="G24" s="69">
        <f>'Basic T2'!BG24</f>
        <v>6.5852141911062283</v>
      </c>
      <c r="H24" s="69">
        <f>'Basic T2'!BR24</f>
        <v>7.1416905460384958</v>
      </c>
      <c r="I24" s="69">
        <f>'Basic T2'!CC24</f>
        <v>5.4571319630761206</v>
      </c>
      <c r="J24" s="69">
        <f>'Basic T2'!CN24</f>
        <v>3.8897487855290964</v>
      </c>
      <c r="K24" s="309">
        <f t="shared" si="12"/>
        <v>28.276804800187453</v>
      </c>
      <c r="L24" s="97"/>
      <c r="M24" s="97">
        <f t="shared" si="0"/>
        <v>0.39477272502616417</v>
      </c>
      <c r="N24" s="97">
        <f t="shared" si="1"/>
        <v>0.55502322210721622</v>
      </c>
      <c r="O24" s="97">
        <f t="shared" si="2"/>
        <v>0.66731583745524037</v>
      </c>
      <c r="P24" s="97">
        <f t="shared" si="3"/>
        <v>0.92007777408603297</v>
      </c>
      <c r="Q24" s="97">
        <f t="shared" si="4"/>
        <v>1.025131270223467</v>
      </c>
      <c r="R24" s="97">
        <f t="shared" si="5"/>
        <v>1.8727578399122491</v>
      </c>
      <c r="S24" s="97">
        <f t="shared" si="6"/>
        <v>2.1126197842569043</v>
      </c>
      <c r="T24" s="97">
        <f t="shared" si="7"/>
        <v>2.6268231978201988</v>
      </c>
      <c r="U24" s="97">
        <f t="shared" si="8"/>
        <v>3.5764311271134948</v>
      </c>
      <c r="V24" s="97">
        <f t="shared" si="9"/>
        <v>1.6260709560104689</v>
      </c>
      <c r="W24" s="97"/>
      <c r="X24" s="97">
        <f t="shared" si="10"/>
        <v>0.36134407438608973</v>
      </c>
      <c r="Y24" s="97">
        <f t="shared" ref="Y24:AG32" si="13">IF($K24&gt;0,C24/$K24*100,0)</f>
        <v>3.5058648175172062</v>
      </c>
      <c r="Z24" s="97">
        <f t="shared" si="13"/>
        <v>7.9473826552657378</v>
      </c>
      <c r="AA24" s="97">
        <f t="shared" si="13"/>
        <v>3.1311310084032984</v>
      </c>
      <c r="AB24" s="97">
        <f t="shared" si="13"/>
        <v>3.4545859347384864</v>
      </c>
      <c r="AC24" s="97">
        <f t="shared" si="13"/>
        <v>23.28839569265115</v>
      </c>
      <c r="AD24" s="97">
        <f t="shared" si="13"/>
        <v>25.256356213171411</v>
      </c>
      <c r="AE24" s="97">
        <f t="shared" si="13"/>
        <v>19.298969602958621</v>
      </c>
      <c r="AF24" s="97">
        <f t="shared" si="13"/>
        <v>13.755970000907991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8.8980823349648255E-2</v>
      </c>
      <c r="C25" s="69">
        <f>'Basic T2'!O25</f>
        <v>5.8580105540619849</v>
      </c>
      <c r="D25" s="69">
        <f>'Basic T2'!Z25</f>
        <v>17.524055032109832</v>
      </c>
      <c r="E25" s="69">
        <f>'Basic T2'!AK25</f>
        <v>14.332523355186995</v>
      </c>
      <c r="F25" s="69">
        <f>'Basic T2'!AV25</f>
        <v>7.6976847287203745</v>
      </c>
      <c r="G25" s="69">
        <f>'Basic T2'!BG25</f>
        <v>47.824255597522878</v>
      </c>
      <c r="H25" s="69">
        <f>'Basic T2'!BR25</f>
        <v>32.516706257797331</v>
      </c>
      <c r="I25" s="69">
        <f>'Basic T2'!CC25</f>
        <v>5.1979301577780452</v>
      </c>
      <c r="J25" s="69">
        <f>'Basic T2'!CN25</f>
        <v>1.832308233942443</v>
      </c>
      <c r="K25" s="309">
        <f t="shared" si="12"/>
        <v>132.87245474046955</v>
      </c>
      <c r="L25" s="97"/>
      <c r="M25" s="97">
        <f t="shared" si="0"/>
        <v>0.34378924677067707</v>
      </c>
      <c r="N25" s="97">
        <f t="shared" si="1"/>
        <v>3.2797127195815685</v>
      </c>
      <c r="O25" s="97">
        <f t="shared" si="2"/>
        <v>5.2036919897371465</v>
      </c>
      <c r="P25" s="97">
        <f t="shared" si="3"/>
        <v>14.894146625180024</v>
      </c>
      <c r="Q25" s="97">
        <f t="shared" si="4"/>
        <v>8.0781751797160233</v>
      </c>
      <c r="R25" s="97">
        <f t="shared" si="5"/>
        <v>13.600658537301547</v>
      </c>
      <c r="S25" s="97">
        <f t="shared" si="6"/>
        <v>9.6189321724669767</v>
      </c>
      <c r="T25" s="97">
        <f t="shared" si="7"/>
        <v>2.5020548543605226</v>
      </c>
      <c r="U25" s="97">
        <f t="shared" si="8"/>
        <v>1.6847165623439437</v>
      </c>
      <c r="V25" s="97">
        <f t="shared" si="9"/>
        <v>7.6408929875224381</v>
      </c>
      <c r="W25" s="97"/>
      <c r="X25" s="97">
        <f t="shared" si="10"/>
        <v>6.6967095266997415E-2</v>
      </c>
      <c r="Y25" s="97">
        <f t="shared" si="13"/>
        <v>4.4087471443980064</v>
      </c>
      <c r="Z25" s="97">
        <f t="shared" si="13"/>
        <v>13.188628949723508</v>
      </c>
      <c r="AA25" s="97">
        <f t="shared" si="13"/>
        <v>10.786677632457161</v>
      </c>
      <c r="AB25" s="97">
        <f t="shared" si="13"/>
        <v>5.7932885666602019</v>
      </c>
      <c r="AC25" s="97">
        <f t="shared" si="13"/>
        <v>35.992603351036635</v>
      </c>
      <c r="AD25" s="97">
        <f t="shared" si="13"/>
        <v>24.472119764258089</v>
      </c>
      <c r="AE25" s="97">
        <f t="shared" si="13"/>
        <v>3.9119696914840607</v>
      </c>
      <c r="AF25" s="97">
        <f t="shared" si="13"/>
        <v>1.3789978047153282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5.4223483138725728E-2</v>
      </c>
      <c r="C26" s="69">
        <f>'Basic T2'!O26</f>
        <v>0.8439996818847818</v>
      </c>
      <c r="D26" s="69">
        <f>'Basic T2'!Z26</f>
        <v>3.4076579880336699</v>
      </c>
      <c r="E26" s="69">
        <f>'Basic T2'!AK26</f>
        <v>2.2437200461485132</v>
      </c>
      <c r="F26" s="69">
        <f>'Basic T2'!AV26</f>
        <v>2.5874718617580172</v>
      </c>
      <c r="G26" s="69">
        <f>'Basic T2'!BG26</f>
        <v>7.6963083910216463</v>
      </c>
      <c r="H26" s="69">
        <f>'Basic T2'!BR26</f>
        <v>8.2805831672396675</v>
      </c>
      <c r="I26" s="69">
        <f>'Basic T2'!CC26</f>
        <v>5.140806762268304</v>
      </c>
      <c r="J26" s="69">
        <f>'Basic T2'!CN26</f>
        <v>2.7338201289382504</v>
      </c>
      <c r="K26" s="309">
        <f t="shared" si="12"/>
        <v>32.988591510431576</v>
      </c>
      <c r="L26" s="97"/>
      <c r="M26" s="97">
        <f t="shared" si="0"/>
        <v>0.20949963962789869</v>
      </c>
      <c r="N26" s="97">
        <f t="shared" si="1"/>
        <v>0.47252842350734803</v>
      </c>
      <c r="O26" s="97">
        <f t="shared" si="2"/>
        <v>1.011889231322489</v>
      </c>
      <c r="P26" s="97">
        <f t="shared" si="3"/>
        <v>2.3316407393885346</v>
      </c>
      <c r="Q26" s="97">
        <f t="shared" si="4"/>
        <v>2.7153685437233905</v>
      </c>
      <c r="R26" s="97">
        <f t="shared" si="5"/>
        <v>2.188740025667558</v>
      </c>
      <c r="S26" s="97">
        <f t="shared" si="6"/>
        <v>2.4495213999434644</v>
      </c>
      <c r="T26" s="97">
        <f t="shared" si="7"/>
        <v>2.4745581653527191</v>
      </c>
      <c r="U26" s="97">
        <f t="shared" si="8"/>
        <v>2.5136120464741638</v>
      </c>
      <c r="V26" s="97">
        <f t="shared" si="9"/>
        <v>1.8970244663021729</v>
      </c>
      <c r="W26" s="97"/>
      <c r="X26" s="97">
        <f t="shared" si="10"/>
        <v>0.16437041006003333</v>
      </c>
      <c r="Y26" s="97">
        <f t="shared" si="13"/>
        <v>2.5584592831673159</v>
      </c>
      <c r="Z26" s="97">
        <f t="shared" si="13"/>
        <v>10.329807463759428</v>
      </c>
      <c r="AA26" s="97">
        <f t="shared" si="13"/>
        <v>6.801503014880188</v>
      </c>
      <c r="AB26" s="97">
        <f t="shared" si="13"/>
        <v>7.8435354262997654</v>
      </c>
      <c r="AC26" s="97">
        <f t="shared" si="13"/>
        <v>23.330212169222008</v>
      </c>
      <c r="AD26" s="97">
        <f t="shared" si="13"/>
        <v>25.101354098798673</v>
      </c>
      <c r="AE26" s="97">
        <f t="shared" si="13"/>
        <v>15.583589740843253</v>
      </c>
      <c r="AF26" s="97">
        <f t="shared" si="13"/>
        <v>8.2871683929693329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4.6077439413654319E-3</v>
      </c>
      <c r="C27" s="69">
        <f>'Basic T2'!O27</f>
        <v>6.3267000295026118E-2</v>
      </c>
      <c r="D27" s="69">
        <f>'Basic T2'!Z27</f>
        <v>0.28353016565713413</v>
      </c>
      <c r="E27" s="69">
        <f>'Basic T2'!AK27</f>
        <v>8.478150476095192E-2</v>
      </c>
      <c r="F27" s="69">
        <f>'Basic T2'!AV27</f>
        <v>7.865379144122947E-2</v>
      </c>
      <c r="G27" s="69">
        <f>'Basic T2'!BG27</f>
        <v>0.2775470118704666</v>
      </c>
      <c r="H27" s="69">
        <f>'Basic T2'!BR27</f>
        <v>0.44458483104069535</v>
      </c>
      <c r="I27" s="69">
        <f>'Basic T2'!CC27</f>
        <v>0.37299481572151066</v>
      </c>
      <c r="J27" s="69">
        <f>'Basic T2'!CN27</f>
        <v>0.15475492041224909</v>
      </c>
      <c r="K27" s="309">
        <f t="shared" si="12"/>
        <v>1.7647217851406287</v>
      </c>
      <c r="L27" s="97"/>
      <c r="M27" s="97">
        <f t="shared" si="0"/>
        <v>1.7802631615235941E-2</v>
      </c>
      <c r="N27" s="97">
        <f t="shared" si="1"/>
        <v>3.5421169641541142E-2</v>
      </c>
      <c r="O27" s="97">
        <f t="shared" si="2"/>
        <v>8.4193050591056154E-2</v>
      </c>
      <c r="P27" s="97">
        <f t="shared" si="3"/>
        <v>8.8103687795912281E-2</v>
      </c>
      <c r="Q27" s="97">
        <f t="shared" si="4"/>
        <v>8.2541585970710818E-2</v>
      </c>
      <c r="R27" s="97">
        <f t="shared" si="5"/>
        <v>7.893112165229639E-2</v>
      </c>
      <c r="S27" s="97">
        <f t="shared" si="6"/>
        <v>0.13151489885795781</v>
      </c>
      <c r="T27" s="97">
        <f t="shared" si="7"/>
        <v>0.17954329146397213</v>
      </c>
      <c r="U27" s="97">
        <f t="shared" si="8"/>
        <v>0.14228947547856985</v>
      </c>
      <c r="V27" s="97">
        <f t="shared" si="9"/>
        <v>0.10148115604055451</v>
      </c>
      <c r="W27" s="97"/>
      <c r="X27" s="97">
        <f t="shared" si="10"/>
        <v>0.26110313705898097</v>
      </c>
      <c r="Y27" s="97">
        <f t="shared" si="13"/>
        <v>3.5850977093244438</v>
      </c>
      <c r="Z27" s="97">
        <f t="shared" si="13"/>
        <v>16.066564602110351</v>
      </c>
      <c r="AA27" s="97">
        <f t="shared" si="13"/>
        <v>4.8042419759778614</v>
      </c>
      <c r="AB27" s="97">
        <f t="shared" si="13"/>
        <v>4.4570080169867481</v>
      </c>
      <c r="AC27" s="97">
        <f t="shared" si="13"/>
        <v>15.727522276172795</v>
      </c>
      <c r="AD27" s="97">
        <f t="shared" si="13"/>
        <v>25.192913397692706</v>
      </c>
      <c r="AE27" s="97">
        <f t="shared" si="13"/>
        <v>21.136182420493387</v>
      </c>
      <c r="AF27" s="97">
        <f t="shared" si="13"/>
        <v>8.7693664641827294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0.2023869891337878</v>
      </c>
      <c r="C28" s="69">
        <f>'Basic T2'!O28</f>
        <v>3.3196793052355744</v>
      </c>
      <c r="D28" s="69">
        <f>'Basic T2'!Z28</f>
        <v>13.014098095661719</v>
      </c>
      <c r="E28" s="69">
        <f>'Basic T2'!AK28</f>
        <v>4.3374352358944908</v>
      </c>
      <c r="F28" s="69">
        <f>'Basic T2'!AV28</f>
        <v>3.5970845853821118</v>
      </c>
      <c r="G28" s="69">
        <f>'Basic T2'!BG28</f>
        <v>24.582690514566384</v>
      </c>
      <c r="H28" s="69">
        <f>'Basic T2'!BR28</f>
        <v>23.664835461347568</v>
      </c>
      <c r="I28" s="69">
        <f>'Basic T2'!CC28</f>
        <v>15.114056252605504</v>
      </c>
      <c r="J28" s="69">
        <f>'Basic T2'!CN28</f>
        <v>9.1976239905473633</v>
      </c>
      <c r="K28" s="309">
        <f t="shared" si="12"/>
        <v>97.029890430374508</v>
      </c>
      <c r="L28" s="97"/>
      <c r="M28" s="97">
        <f t="shared" si="0"/>
        <v>0.78194905296709805</v>
      </c>
      <c r="N28" s="97">
        <f t="shared" si="1"/>
        <v>1.8585822510618872</v>
      </c>
      <c r="O28" s="97">
        <f t="shared" si="2"/>
        <v>3.8644798758027497</v>
      </c>
      <c r="P28" s="97">
        <f t="shared" si="3"/>
        <v>4.5073986470955232</v>
      </c>
      <c r="Q28" s="97">
        <f t="shared" si="4"/>
        <v>3.7748856235377826</v>
      </c>
      <c r="R28" s="97">
        <f t="shared" si="5"/>
        <v>6.991029456485605</v>
      </c>
      <c r="S28" s="97">
        <f t="shared" si="6"/>
        <v>7.000415274862255</v>
      </c>
      <c r="T28" s="97">
        <f t="shared" si="7"/>
        <v>7.2752416188821725</v>
      </c>
      <c r="U28" s="97">
        <f t="shared" si="8"/>
        <v>8.4567591762368757</v>
      </c>
      <c r="V28" s="97">
        <f t="shared" si="9"/>
        <v>5.5797494734151929</v>
      </c>
      <c r="W28" s="97"/>
      <c r="X28" s="97">
        <f t="shared" si="10"/>
        <v>0.20858210623149587</v>
      </c>
      <c r="Y28" s="97">
        <f t="shared" si="13"/>
        <v>3.42129553121331</v>
      </c>
      <c r="Z28" s="97">
        <f t="shared" si="13"/>
        <v>13.412462940994674</v>
      </c>
      <c r="AA28" s="97">
        <f t="shared" si="13"/>
        <v>4.4702052291885179</v>
      </c>
      <c r="AB28" s="97">
        <f t="shared" si="13"/>
        <v>3.7071922573830616</v>
      </c>
      <c r="AC28" s="97">
        <f t="shared" si="13"/>
        <v>25.335172909636665</v>
      </c>
      <c r="AD28" s="97">
        <f t="shared" si="13"/>
        <v>24.38922208031213</v>
      </c>
      <c r="AE28" s="97">
        <f t="shared" si="13"/>
        <v>15.576701350034874</v>
      </c>
      <c r="AF28" s="97">
        <f t="shared" si="13"/>
        <v>9.4791655950052629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0.13882395965751332</v>
      </c>
      <c r="C29" s="69">
        <f>'Basic T2'!O29</f>
        <v>1.4188356844920873</v>
      </c>
      <c r="D29" s="69">
        <f>'Basic T2'!Z29</f>
        <v>5.6968076306904631</v>
      </c>
      <c r="E29" s="69">
        <f>'Basic T2'!AK29</f>
        <v>1.6600279895440522</v>
      </c>
      <c r="F29" s="69">
        <f>'Basic T2'!AV29</f>
        <v>2.8210549590344045</v>
      </c>
      <c r="G29" s="69">
        <f>'Basic T2'!BG29</f>
        <v>8.4244191274271252</v>
      </c>
      <c r="H29" s="69">
        <f>'Basic T2'!BR29</f>
        <v>8.6931057966699452</v>
      </c>
      <c r="I29" s="69">
        <f>'Basic T2'!CC29</f>
        <v>4.2018217756332765</v>
      </c>
      <c r="J29" s="69">
        <f>'Basic T2'!CN29</f>
        <v>2.0194389073037722</v>
      </c>
      <c r="K29" s="309">
        <f t="shared" si="12"/>
        <v>35.07433583045264</v>
      </c>
      <c r="L29" s="97"/>
      <c r="M29" s="97">
        <f t="shared" si="0"/>
        <v>0.536364833766938</v>
      </c>
      <c r="N29" s="97">
        <f t="shared" si="1"/>
        <v>0.79436071316024492</v>
      </c>
      <c r="O29" s="97">
        <f t="shared" si="2"/>
        <v>1.6916422700441807</v>
      </c>
      <c r="P29" s="97">
        <f t="shared" si="3"/>
        <v>1.7250765734300348</v>
      </c>
      <c r="Q29" s="97">
        <f t="shared" si="4"/>
        <v>2.9604974682400194</v>
      </c>
      <c r="R29" s="97">
        <f t="shared" si="5"/>
        <v>2.3958061969956286</v>
      </c>
      <c r="S29" s="97">
        <f t="shared" si="6"/>
        <v>2.5715518159591109</v>
      </c>
      <c r="T29" s="97">
        <f t="shared" si="7"/>
        <v>2.0225721107755423</v>
      </c>
      <c r="U29" s="97">
        <f t="shared" si="8"/>
        <v>1.8567739372410039</v>
      </c>
      <c r="V29" s="97">
        <f t="shared" si="9"/>
        <v>2.0169661741583433</v>
      </c>
      <c r="W29" s="97"/>
      <c r="X29" s="97">
        <f>IF($K29&gt;0,B29/$K29*100,0)</f>
        <v>0.39579925427121559</v>
      </c>
      <c r="Y29" s="97">
        <f t="shared" si="13"/>
        <v>4.0452246661224285</v>
      </c>
      <c r="Z29" s="97">
        <f t="shared" si="13"/>
        <v>16.242096951538898</v>
      </c>
      <c r="AA29" s="97">
        <f t="shared" si="13"/>
        <v>4.7328850290096263</v>
      </c>
      <c r="AB29" s="97">
        <f t="shared" si="13"/>
        <v>8.0430744937586987</v>
      </c>
      <c r="AC29" s="97">
        <f t="shared" si="13"/>
        <v>24.018755959201314</v>
      </c>
      <c r="AD29" s="97">
        <f t="shared" si="13"/>
        <v>24.784805159795265</v>
      </c>
      <c r="AE29" s="97">
        <f t="shared" si="13"/>
        <v>11.979761486987654</v>
      </c>
      <c r="AF29" s="97">
        <f t="shared" si="13"/>
        <v>5.7575969993149005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9.6184861771580421E-2</v>
      </c>
      <c r="C30" s="69">
        <f>'Basic T2'!O30</f>
        <v>0.61234413502535134</v>
      </c>
      <c r="D30" s="69">
        <f>'Basic T2'!Z30</f>
        <v>1.7705156175650012</v>
      </c>
      <c r="E30" s="69">
        <f>'Basic T2'!AK30</f>
        <v>0.8115124945919151</v>
      </c>
      <c r="F30" s="69">
        <f>'Basic T2'!AV30</f>
        <v>1.8090021155623941</v>
      </c>
      <c r="G30" s="69">
        <f>'Basic T2'!BG30</f>
        <v>12.404136824346317</v>
      </c>
      <c r="H30" s="69">
        <f>'Basic T2'!BR30</f>
        <v>15.402201834335385</v>
      </c>
      <c r="I30" s="69">
        <f>'Basic T2'!CC30</f>
        <v>12.468145223237062</v>
      </c>
      <c r="J30" s="69">
        <f>'Basic T2'!CN30</f>
        <v>7.2836597917186188</v>
      </c>
      <c r="K30" s="309">
        <f t="shared" si="12"/>
        <v>52.65770289815363</v>
      </c>
      <c r="L30" s="97"/>
      <c r="M30" s="97">
        <f t="shared" si="0"/>
        <v>0.37162300745696619</v>
      </c>
      <c r="N30" s="97">
        <f t="shared" si="1"/>
        <v>0.34283189316059531</v>
      </c>
      <c r="O30" s="97">
        <f t="shared" si="2"/>
        <v>0.52574691873232937</v>
      </c>
      <c r="P30" s="97">
        <f t="shared" si="3"/>
        <v>0.84331180093583036</v>
      </c>
      <c r="Q30" s="97">
        <f t="shared" si="4"/>
        <v>1.8984196553889232</v>
      </c>
      <c r="R30" s="97">
        <f t="shared" si="5"/>
        <v>3.5275913297569552</v>
      </c>
      <c r="S30" s="97">
        <f t="shared" si="6"/>
        <v>4.5562036196575812</v>
      </c>
      <c r="T30" s="97">
        <f t="shared" si="7"/>
        <v>6.0016164768954061</v>
      </c>
      <c r="U30" s="97">
        <f t="shared" si="8"/>
        <v>6.6969640032586639</v>
      </c>
      <c r="V30" s="97">
        <f t="shared" si="9"/>
        <v>3.0281059652237761</v>
      </c>
      <c r="W30" s="97"/>
      <c r="X30" s="97">
        <f t="shared" si="10"/>
        <v>0.1826605728655</v>
      </c>
      <c r="Y30" s="97">
        <f t="shared" si="13"/>
        <v>1.1628766568296742</v>
      </c>
      <c r="Z30" s="97">
        <f t="shared" si="13"/>
        <v>3.362310773391298</v>
      </c>
      <c r="AA30" s="97">
        <f t="shared" si="13"/>
        <v>1.5411088025648945</v>
      </c>
      <c r="AB30" s="97">
        <f t="shared" si="13"/>
        <v>3.4353988419533286</v>
      </c>
      <c r="AC30" s="97">
        <f t="shared" si="13"/>
        <v>23.556167743088636</v>
      </c>
      <c r="AD30" s="97">
        <f t="shared" si="13"/>
        <v>29.249665265735398</v>
      </c>
      <c r="AE30" s="97">
        <f t="shared" si="13"/>
        <v>23.677723366231838</v>
      </c>
      <c r="AF30" s="97">
        <f t="shared" si="13"/>
        <v>13.83208797733942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0.15736335399203336</v>
      </c>
      <c r="C31" s="69">
        <f>'Basic T2'!O31</f>
        <v>0.89802080288570663</v>
      </c>
      <c r="D31" s="69">
        <f>'Basic T2'!Z31</f>
        <v>3.224153800661643</v>
      </c>
      <c r="E31" s="69">
        <f>'Basic T2'!AK31</f>
        <v>1.5029229780550062</v>
      </c>
      <c r="F31" s="69">
        <f>'Basic T2'!AV31</f>
        <v>2.348455133270118</v>
      </c>
      <c r="G31" s="69">
        <f>'Basic T2'!BG31</f>
        <v>13.467562904311729</v>
      </c>
      <c r="H31" s="69">
        <f>'Basic T2'!BR31</f>
        <v>21.286316314077258</v>
      </c>
      <c r="I31" s="69">
        <f>'Basic T2'!CC31</f>
        <v>17.402982155213625</v>
      </c>
      <c r="J31" s="69">
        <f>'Basic T2'!CN31</f>
        <v>12.160233573503104</v>
      </c>
      <c r="K31" s="309">
        <f t="shared" si="12"/>
        <v>72.448011015970224</v>
      </c>
      <c r="L31" s="97"/>
      <c r="M31" s="97">
        <f t="shared" si="0"/>
        <v>0.60799424979070416</v>
      </c>
      <c r="N31" s="97">
        <f t="shared" si="1"/>
        <v>0.50277312109498462</v>
      </c>
      <c r="O31" s="97">
        <f t="shared" si="2"/>
        <v>0.95739846031307629</v>
      </c>
      <c r="P31" s="97">
        <f t="shared" si="3"/>
        <v>1.5618153654291693</v>
      </c>
      <c r="Q31" s="97">
        <f t="shared" si="4"/>
        <v>2.4645374079139559</v>
      </c>
      <c r="R31" s="97">
        <f t="shared" si="5"/>
        <v>3.8300172601256413</v>
      </c>
      <c r="S31" s="97">
        <f t="shared" si="6"/>
        <v>6.2968134350227452</v>
      </c>
      <c r="T31" s="97">
        <f t="shared" si="7"/>
        <v>8.3770298291993939</v>
      </c>
      <c r="U31" s="97">
        <f t="shared" si="8"/>
        <v>11.180731780685262</v>
      </c>
      <c r="V31" s="97">
        <f t="shared" si="9"/>
        <v>4.1661569390971191</v>
      </c>
      <c r="W31" s="97"/>
      <c r="X31" s="97">
        <f t="shared" si="10"/>
        <v>0.21720866009329731</v>
      </c>
      <c r="Y31" s="97">
        <f t="shared" si="13"/>
        <v>1.2395382430688808</v>
      </c>
      <c r="Z31" s="97">
        <f t="shared" si="13"/>
        <v>4.4502999536466508</v>
      </c>
      <c r="AA31" s="97">
        <f t="shared" si="13"/>
        <v>2.0744848022448905</v>
      </c>
      <c r="AB31" s="97">
        <f t="shared" si="13"/>
        <v>3.241572957403112</v>
      </c>
      <c r="AC31" s="97">
        <f t="shared" si="13"/>
        <v>18.589279009113142</v>
      </c>
      <c r="AD31" s="97">
        <f t="shared" si="13"/>
        <v>29.381505462427349</v>
      </c>
      <c r="AE31" s="97">
        <f t="shared" si="13"/>
        <v>24.021338765776971</v>
      </c>
      <c r="AF31" s="97">
        <f t="shared" si="13"/>
        <v>16.784772146225709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9.9175289327132154E-4</v>
      </c>
      <c r="C32" s="69">
        <f>'Basic T2'!O32</f>
        <v>0.27428922711810605</v>
      </c>
      <c r="D32" s="69">
        <f>'Basic T2'!Z32</f>
        <v>0.92284339343204591</v>
      </c>
      <c r="E32" s="69">
        <f>'Basic T2'!AK32</f>
        <v>0.65719181796113846</v>
      </c>
      <c r="F32" s="69">
        <f>'Basic T2'!AV32</f>
        <v>0.76750832635621813</v>
      </c>
      <c r="G32" s="69">
        <f>'Basic T2'!BG32</f>
        <v>3.6416943512298774</v>
      </c>
      <c r="H32" s="69">
        <f>'Basic T2'!BR32</f>
        <v>6.5656020062870466</v>
      </c>
      <c r="I32" s="69">
        <f>'Basic T2'!CC32</f>
        <v>8.4991167615216821</v>
      </c>
      <c r="J32" s="69">
        <f>'Basic T2'!CN32</f>
        <v>6.1162276374333704</v>
      </c>
      <c r="K32" s="309">
        <f t="shared" si="12"/>
        <v>27.445465274232753</v>
      </c>
      <c r="L32" s="97"/>
      <c r="M32" s="97">
        <f t="shared" si="0"/>
        <v>3.8317692208872448E-3</v>
      </c>
      <c r="N32" s="97">
        <f t="shared" si="1"/>
        <v>0.15356576413124901</v>
      </c>
      <c r="O32" s="97">
        <f t="shared" si="2"/>
        <v>0.2740343353969722</v>
      </c>
      <c r="P32" s="97">
        <f t="shared" si="3"/>
        <v>0.68294403260395786</v>
      </c>
      <c r="Q32" s="97">
        <f t="shared" si="4"/>
        <v>0.80544565420606096</v>
      </c>
      <c r="R32" s="97">
        <f t="shared" si="5"/>
        <v>1.0356552496106786</v>
      </c>
      <c r="S32" s="97">
        <f t="shared" si="6"/>
        <v>1.94220410484362</v>
      </c>
      <c r="T32" s="97">
        <f t="shared" si="7"/>
        <v>4.0911008238772588</v>
      </c>
      <c r="U32" s="97">
        <f t="shared" si="8"/>
        <v>5.6235680269138832</v>
      </c>
      <c r="V32" s="97">
        <f t="shared" si="9"/>
        <v>1.57826438566807</v>
      </c>
      <c r="W32" s="97"/>
      <c r="X32" s="97">
        <f t="shared" si="10"/>
        <v>3.6135400998372996E-3</v>
      </c>
      <c r="Y32" s="97">
        <f t="shared" si="13"/>
        <v>0.99939725698738013</v>
      </c>
      <c r="Z32" s="97">
        <f t="shared" si="13"/>
        <v>3.3624621926102298</v>
      </c>
      <c r="AA32" s="97">
        <f t="shared" si="13"/>
        <v>2.3945369896066029</v>
      </c>
      <c r="AB32" s="97">
        <f t="shared" si="13"/>
        <v>2.7964850247111506</v>
      </c>
      <c r="AC32" s="97">
        <f t="shared" si="13"/>
        <v>13.268838093442314</v>
      </c>
      <c r="AD32" s="97">
        <f t="shared" si="13"/>
        <v>23.922356355354559</v>
      </c>
      <c r="AE32" s="97">
        <f t="shared" si="13"/>
        <v>30.967289774828849</v>
      </c>
      <c r="AF32" s="97">
        <f t="shared" si="13"/>
        <v>22.285020772359093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0.11418049226150667</v>
      </c>
      <c r="C33" s="69">
        <f>'Basic T2'!O33</f>
        <v>3.0588620549301604</v>
      </c>
      <c r="D33" s="69">
        <f>'Basic T2'!Z33</f>
        <v>10.58744212358569</v>
      </c>
      <c r="E33" s="69">
        <f>'Basic T2'!AK33</f>
        <v>5.0259444816555456</v>
      </c>
      <c r="F33" s="69">
        <f>'Basic T2'!AV33</f>
        <v>4.573129509330192</v>
      </c>
      <c r="G33" s="69">
        <f>'Basic T2'!BG33</f>
        <v>23.075688917961021</v>
      </c>
      <c r="H33" s="69">
        <f>'Basic T2'!BR33</f>
        <v>41.685741327768923</v>
      </c>
      <c r="I33" s="69">
        <f>'Basic T2'!CC33</f>
        <v>35.768935769985426</v>
      </c>
      <c r="J33" s="69">
        <f>'Basic T2'!CN33</f>
        <v>21.133128436726309</v>
      </c>
      <c r="K33" s="309">
        <f t="shared" ref="K33" si="14">SUM(B33:J33)</f>
        <v>145.02305311420477</v>
      </c>
      <c r="L33" s="97"/>
      <c r="M33" s="97">
        <f t="shared" si="0"/>
        <v>0.44115151953854859</v>
      </c>
      <c r="N33" s="97">
        <f t="shared" si="1"/>
        <v>1.7125590157981998</v>
      </c>
      <c r="O33" s="97">
        <f t="shared" si="2"/>
        <v>3.14389493010371</v>
      </c>
      <c r="P33" s="97">
        <f t="shared" si="3"/>
        <v>5.2228872882109076</v>
      </c>
      <c r="Q33" s="97">
        <f t="shared" si="4"/>
        <v>4.7991756739612823</v>
      </c>
      <c r="R33" s="97">
        <f t="shared" si="5"/>
        <v>6.5624558409736595</v>
      </c>
      <c r="S33" s="97">
        <f t="shared" si="6"/>
        <v>12.331271046084558</v>
      </c>
      <c r="T33" s="97">
        <f t="shared" si="7"/>
        <v>17.217591745568679</v>
      </c>
      <c r="U33" s="97">
        <f t="shared" si="8"/>
        <v>19.430863668002797</v>
      </c>
      <c r="V33" s="97">
        <f t="shared" si="9"/>
        <v>8.3396188603108623</v>
      </c>
      <c r="W33" s="97"/>
      <c r="X33" s="97">
        <f t="shared" ref="X33" si="15">IF($K33&gt;0,B33/$K33*100,0)</f>
        <v>7.873264960956948E-2</v>
      </c>
      <c r="Y33" s="97">
        <f t="shared" ref="Y33" si="16">IF($K33&gt;0,C33/$K33*100,0)</f>
        <v>2.1092246985872825</v>
      </c>
      <c r="Z33" s="97">
        <f t="shared" ref="Z33" si="17">IF($K33&gt;0,D33/$K33*100,0)</f>
        <v>7.3005235348673452</v>
      </c>
      <c r="AA33" s="97">
        <f t="shared" ref="AA33" si="18">IF($K33&gt;0,E33/$K33*100,0)</f>
        <v>3.4656176199087776</v>
      </c>
      <c r="AB33" s="97">
        <f t="shared" ref="AB33" si="19">IF($K33&gt;0,F33/$K33*100,0)</f>
        <v>3.1533810736482564</v>
      </c>
      <c r="AC33" s="97">
        <f t="shared" ref="AC33" si="20">IF($K33&gt;0,G33/$K33*100,0)</f>
        <v>15.91173845980822</v>
      </c>
      <c r="AD33" s="97">
        <f t="shared" ref="AD33" si="21">IF($K33&gt;0,H33/$K33*100,0)</f>
        <v>28.744217165902349</v>
      </c>
      <c r="AE33" s="97">
        <f t="shared" ref="AE33" si="22">IF($K33&gt;0,I33/$K33*100,0)</f>
        <v>24.664310260947001</v>
      </c>
      <c r="AF33" s="97">
        <f>IF($K33&gt;0,J33/$K33*100,0)</f>
        <v>14.572254536721207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25.882375375458583</v>
      </c>
      <c r="C35" s="310">
        <f t="shared" ref="C35:K35" si="24">SUM(C8:C33)</f>
        <v>178.61352669966047</v>
      </c>
      <c r="D35" s="310">
        <f t="shared" si="24"/>
        <v>336.76195798427761</v>
      </c>
      <c r="E35" s="310">
        <f t="shared" si="24"/>
        <v>96.229234986558083</v>
      </c>
      <c r="F35" s="310">
        <f t="shared" si="24"/>
        <v>95.289896015735764</v>
      </c>
      <c r="G35" s="310">
        <f t="shared" si="24"/>
        <v>351.63191154574417</v>
      </c>
      <c r="H35" s="310">
        <f t="shared" si="24"/>
        <v>338.0490232675977</v>
      </c>
      <c r="I35" s="310">
        <f t="shared" si="24"/>
        <v>207.74645083097258</v>
      </c>
      <c r="J35" s="310">
        <f t="shared" si="24"/>
        <v>108.76062329399525</v>
      </c>
      <c r="K35" s="310">
        <f t="shared" si="24"/>
        <v>1738.9649999999999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1.4883781660619151</v>
      </c>
      <c r="Y35" s="98">
        <f t="shared" ref="Y35:AG35" si="26">IF($K35&gt;0,C35/$K35*100,0)</f>
        <v>10.271254838346975</v>
      </c>
      <c r="Z35" s="98">
        <f t="shared" si="26"/>
        <v>19.365654742003297</v>
      </c>
      <c r="AA35" s="98">
        <f t="shared" si="26"/>
        <v>5.5337074056440523</v>
      </c>
      <c r="AB35" s="98">
        <f t="shared" si="26"/>
        <v>5.4796902764423532</v>
      </c>
      <c r="AC35" s="98">
        <f t="shared" si="26"/>
        <v>20.220758413524379</v>
      </c>
      <c r="AD35" s="98">
        <f t="shared" si="26"/>
        <v>19.43966803630882</v>
      </c>
      <c r="AE35" s="98">
        <f t="shared" si="26"/>
        <v>11.9465573390478</v>
      </c>
      <c r="AF35" s="98">
        <f t="shared" si="26"/>
        <v>6.254330782620424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automation\Data\Results\Workbooks\LSIPs\WW_LSIP\[WW_LSIP_MainTables.Main.xlsm]Manager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automation\Data\Results\Workbooks\LSIPs\WW_LSIP\[WW_LSIP_MainTables.Main.xlsm]Manager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automation\Data\Results\Workbooks\LSIPs\WW_LSIP\[WW_LSIP_MainTables.Main.xlsm]Manager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automation\Data\Results\Workbooks\LSIPs\WW_LSIP\[WW_LSIP_MainTables.Main.xlsm]Manager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automation\Data\Results\Workbooks\LSIPs\WW_LSIP\[WW_LSIP_MainTables.Main.xlsm]Manager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automation\Data\Results\Workbooks\LSIPs\WW_LSIP\[WW_LSIP_MainTables.Main.xlsm]Manager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automation\Data\Results\Workbooks\LSIPs\WW_LSIP\[WW_LSIP_MainTables.Main.xlsm]Manager</v>
      </c>
      <c r="Y79" s="91" t="str">
        <f ca="1">CELL("filename")</f>
        <v>M:\IE\Projects\Nuffield via NFER AI and automation\Data\Results\Workbooks\LSIPs\WW_LSIP\[WW_LSIP_MainTables.Main.xlsm]Manager</v>
      </c>
      <c r="AW79" s="91" t="str">
        <f ca="1">CELL("filename")</f>
        <v>M:\IE\Projects\Nuffield via NFER AI and automation\Data\Results\Workbooks\LSIPs\WW_LSIP\[WW_LSIP_MainTables.Main.xlsm]Manager</v>
      </c>
      <c r="BU79" s="91" t="str">
        <f ca="1">CELL("filename")</f>
        <v>M:\IE\Projects\Nuffield via NFER AI and automation\Data\Results\Workbooks\LSIPs\WW_LSIP\[WW_LSIP_MainTables.Main.xlsm]Manager</v>
      </c>
      <c r="CS79" s="91" t="str">
        <f ca="1">CELL("filename")</f>
        <v>M:\IE\Projects\Nuffield via NFER AI and automation\Data\Results\Workbooks\LSIPs\WW_LSIP\[WW_LSIP_MainTables.Main.xlsm]Manager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automation\Data\Results\Workbooks\LSIPs\WW_LSIP\[WW_LSIP_MainTables.Main.xlsm]Manager</v>
      </c>
      <c r="Y96" s="91" t="str">
        <f ca="1">CELL("filename")</f>
        <v>M:\IE\Projects\Nuffield via NFER AI and automation\Data\Results\Workbooks\LSIPs\WW_LSIP\[WW_LSIP_MainTables.Main.xlsm]Manager</v>
      </c>
      <c r="AW96" s="91" t="str">
        <f ca="1">CELL("filename")</f>
        <v>M:\IE\Projects\Nuffield via NFER AI and automation\Data\Results\Workbooks\LSIPs\WW_LSIP\[WW_LSIP_MainTables.Main.xlsm]Manager</v>
      </c>
      <c r="BU96" s="91" t="str">
        <f ca="1">CELL("filename")</f>
        <v>M:\IE\Projects\Nuffield via NFER AI and automation\Data\Results\Workbooks\LSIPs\WW_LSIP\[WW_LSIP_MainTables.Main.xlsm]Manager</v>
      </c>
      <c r="CS96" s="91" t="str">
        <f ca="1">CELL("filename")</f>
        <v>M:\IE\Projects\Nuffield via NFER AI and automation\Data\Results\Workbooks\LSIPs\WW_LSIP\[WW_LSIP_MainTables.Main.xlsm]Manager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7FC2D8-775F-4C5D-BB55-62A320E69D6E}"/>
</file>

<file path=customXml/itemProps2.xml><?xml version="1.0" encoding="utf-8"?>
<ds:datastoreItem xmlns:ds="http://schemas.openxmlformats.org/officeDocument/2006/customXml" ds:itemID="{EB4EB235-4084-461F-8EEE-1A185707FC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2024-02-29T16:18:02Z</dcterms:modified>
</cp:coreProperties>
</file>